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71f187f6b6a88f/桌面/"/>
    </mc:Choice>
  </mc:AlternateContent>
  <xr:revisionPtr revIDLastSave="967" documentId="8_{5805E83F-AAF8-4341-BCB4-FAAFDA2660CB}" xr6:coauthVersionLast="47" xr6:coauthVersionMax="47" xr10:uidLastSave="{2B2B7E52-1D0E-4450-A598-260ADF0872FC}"/>
  <bookViews>
    <workbookView xWindow="-108" yWindow="-108" windowWidth="23256" windowHeight="13176" firstSheet="1" activeTab="3" xr2:uid="{C115425D-2FBD-4AE0-90C8-C6A1C94563B6}"/>
  </bookViews>
  <sheets>
    <sheet name="模型初步評分表" sheetId="1" r:id="rId1"/>
    <sheet name="模型初步評比 評分標準" sheetId="2" r:id="rId2"/>
    <sheet name="PYBA最終評分標準" sheetId="5" r:id="rId3"/>
    <sheet name="PYBA不同資料數量評分" sheetId="3" r:id="rId4"/>
    <sheet name="PYBA-2000-4bit人工評分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G3" i="4"/>
  <c r="G4" i="4"/>
  <c r="G5" i="4"/>
  <c r="G6" i="4"/>
  <c r="G7" i="4"/>
  <c r="G8" i="4"/>
  <c r="G9" i="4"/>
  <c r="G10" i="4"/>
  <c r="G11" i="4"/>
  <c r="G2" i="4"/>
  <c r="C12" i="3"/>
  <c r="D12" i="3"/>
  <c r="E12" i="3"/>
  <c r="F12" i="3"/>
  <c r="G12" i="3"/>
  <c r="E2" i="1"/>
  <c r="J13" i="1"/>
  <c r="J12" i="1"/>
  <c r="J11" i="1"/>
  <c r="J10" i="1"/>
  <c r="J9" i="1"/>
  <c r="J8" i="1"/>
  <c r="J7" i="1"/>
  <c r="J6" i="1"/>
  <c r="J5" i="1"/>
  <c r="J4" i="1"/>
  <c r="J3" i="1"/>
  <c r="J2" i="1"/>
  <c r="H13" i="1"/>
  <c r="I13" i="1"/>
  <c r="I12" i="1"/>
  <c r="I11" i="1"/>
  <c r="I10" i="1"/>
  <c r="I9" i="1"/>
  <c r="I8" i="1"/>
  <c r="I7" i="1"/>
  <c r="I6" i="1"/>
  <c r="I5" i="1"/>
  <c r="I4" i="1"/>
  <c r="I3" i="1"/>
  <c r="I2" i="1"/>
  <c r="H11" i="1"/>
  <c r="H2" i="1"/>
  <c r="H3" i="1"/>
  <c r="H4" i="1"/>
  <c r="H5" i="1"/>
  <c r="H6" i="1"/>
  <c r="H7" i="1"/>
  <c r="H8" i="1"/>
  <c r="H9" i="1"/>
  <c r="H10" i="1"/>
  <c r="H12" i="1"/>
  <c r="G13" i="1"/>
  <c r="G12" i="1"/>
  <c r="F12" i="1"/>
  <c r="E12" i="1"/>
  <c r="D12" i="1"/>
  <c r="C12" i="1"/>
  <c r="B12" i="1"/>
  <c r="G11" i="1"/>
  <c r="G10" i="1"/>
  <c r="G9" i="1"/>
  <c r="G8" i="1"/>
  <c r="G7" i="1"/>
  <c r="G6" i="1"/>
  <c r="G5" i="1"/>
  <c r="G4" i="1"/>
  <c r="G3" i="1"/>
  <c r="G2" i="1"/>
  <c r="F13" i="1"/>
  <c r="E13" i="1"/>
  <c r="D13" i="1"/>
  <c r="C13" i="1"/>
  <c r="B13" i="1"/>
  <c r="E10" i="1"/>
  <c r="D10" i="1"/>
  <c r="C10" i="1"/>
  <c r="B10" i="1"/>
  <c r="B11" i="1"/>
  <c r="C11" i="1"/>
  <c r="D11" i="1"/>
  <c r="E11" i="1"/>
  <c r="F11" i="1"/>
  <c r="F10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D9" i="1"/>
  <c r="D8" i="1"/>
  <c r="D7" i="1"/>
  <c r="D6" i="1"/>
  <c r="D5" i="1"/>
  <c r="D4" i="1"/>
  <c r="D3" i="1"/>
  <c r="D2" i="1"/>
  <c r="C3" i="1"/>
  <c r="C9" i="1"/>
  <c r="C8" i="1"/>
  <c r="C7" i="1"/>
  <c r="C6" i="1"/>
  <c r="B5" i="1"/>
  <c r="C5" i="1"/>
  <c r="C4" i="1"/>
  <c r="C2" i="1"/>
  <c r="B9" i="1"/>
  <c r="B8" i="1"/>
  <c r="B7" i="1"/>
  <c r="B6" i="1"/>
  <c r="B4" i="1"/>
  <c r="B3" i="1"/>
  <c r="B2" i="1"/>
  <c r="G12" i="4" l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</calcChain>
</file>

<file path=xl/sharedStrings.xml><?xml version="1.0" encoding="utf-8"?>
<sst xmlns="http://schemas.openxmlformats.org/spreadsheetml/2006/main" count="160" uniqueCount="121">
  <si>
    <t>total</t>
    <phoneticPr fontId="1" type="noConversion"/>
  </si>
  <si>
    <t>yentinglin/Taiwan-LLM-7B-v2.0.1-chat</t>
    <phoneticPr fontId="1" type="noConversion"/>
  </si>
  <si>
    <t>microsoft/Phi-3-mini-4k-instruct(3.8B)</t>
    <phoneticPr fontId="1" type="noConversion"/>
  </si>
  <si>
    <t>percentage</t>
    <phoneticPr fontId="1" type="noConversion"/>
  </si>
  <si>
    <t>google/gemma-2-9b</t>
    <phoneticPr fontId="1" type="noConversion"/>
  </si>
  <si>
    <t>meta-llama/Meta-Llama-3-8B</t>
    <phoneticPr fontId="1" type="noConversion"/>
  </si>
  <si>
    <t>GPT-4o</t>
    <phoneticPr fontId="1" type="noConversion"/>
  </si>
  <si>
    <t>題目</t>
    <phoneticPr fontId="1" type="noConversion"/>
  </si>
  <si>
    <t>評分標準</t>
    <phoneticPr fontId="1" type="noConversion"/>
  </si>
  <si>
    <t>準確性: 正確識別出語法錯誤 (0.4分)
詳細性: 提供詳細的錯誤描述 (0.4分)
修正建議: 提供具體的修正建議 (0.2分)</t>
    <phoneticPr fontId="1" type="noConversion"/>
  </si>
  <si>
    <t>準確性: 正確識別出邏輯錯誤 (0.4分)
詳細性: 提供詳細的錯誤描述 (0.4分)
修正建議: 提供具體的修正建議 (0.2分)</t>
    <phoneticPr fontId="1" type="noConversion"/>
  </si>
  <si>
    <t>程式碼優化(性能、效率、演算法)</t>
    <phoneticPr fontId="1" type="noConversion"/>
  </si>
  <si>
    <t>清晰的描述程式碼邏輯結構</t>
    <phoneticPr fontId="1" type="noConversion"/>
  </si>
  <si>
    <t>完成指定功能程式碼</t>
    <phoneticPr fontId="1" type="noConversion"/>
  </si>
  <si>
    <t>正確描述程式碼的邏輯結構：0.4分
未能完全描述或存在錯誤：0.2分
完全錯誤：0分</t>
    <phoneticPr fontId="1" type="noConversion"/>
  </si>
  <si>
    <t>詳細描述，包括主要邏輯和次要邏輯：0.4分
部分描述：0.2分
沒有詳細描述：0分</t>
    <phoneticPr fontId="1" type="noConversion"/>
  </si>
  <si>
    <t>準確性:</t>
    <phoneticPr fontId="1" type="noConversion"/>
  </si>
  <si>
    <t>詳細性:</t>
    <phoneticPr fontId="1" type="noConversion"/>
  </si>
  <si>
    <t>準確性: 正確判斷幾個有效迴圈、無效迴圈 (0.4分)
詳細性: 說明為何是有效或無效的迴圈 (0.4分)
清晰性: 描述清晰、易懂 (0.2分)</t>
    <phoneticPr fontId="1" type="noConversion"/>
  </si>
  <si>
    <t>unsloth/mistral-7b-v0.3-bnb-4bit</t>
    <phoneticPr fontId="1" type="noConversion"/>
  </si>
  <si>
    <t>yentinglin/Llama-3-Taiwan-8B-Instruct</t>
    <phoneticPr fontId="1" type="noConversion"/>
  </si>
  <si>
    <t>清晰性:</t>
    <phoneticPr fontId="1" type="noConversion"/>
  </si>
  <si>
    <t>描述清晰、易懂：0.2分
無法理解的描述：0分</t>
    <phoneticPr fontId="1" type="noConversion"/>
  </si>
  <si>
    <t>提供具體的修正建議：0.2分
無(效)修正建議：0分</t>
    <phoneticPr fontId="1" type="noConversion"/>
  </si>
  <si>
    <t>修正建議:</t>
    <phoneticPr fontId="1" type="noConversion"/>
  </si>
  <si>
    <t>效能改善:</t>
    <phoneticPr fontId="1" type="noConversion"/>
  </si>
  <si>
    <t>優化後的程式碼性能或可讀性確實得到改善：0.2分
程式碼性能或可讀性皆無得到改善：0分</t>
    <phoneticPr fontId="1" type="noConversion"/>
  </si>
  <si>
    <t>演算法準確性: 正確判斷演算法名稱、功能 (0.5分)
詳細性: 提供詳細的描述，包括主要邏輯和次要邏輯 (0.5分)</t>
    <phoneticPr fontId="1" type="noConversion"/>
  </si>
  <si>
    <t>演算法準確性:</t>
    <phoneticPr fontId="1" type="noConversion"/>
  </si>
  <si>
    <t>正確判斷演算法名稱與功能：0.5分
無判斷出演算法名稱：0.3分
無敘述演算法功能：0.2分
無法判斷演算法名稱與功能：0分</t>
    <phoneticPr fontId="1" type="noConversion"/>
  </si>
  <si>
    <t>gpt-3.5-turbo</t>
    <phoneticPr fontId="1" type="noConversion"/>
  </si>
  <si>
    <t>語法錯誤判斷</t>
    <phoneticPr fontId="1" type="noConversion"/>
  </si>
  <si>
    <t>邏輯錯誤判斷</t>
    <phoneticPr fontId="1" type="noConversion"/>
  </si>
  <si>
    <t>可運作性: 提供有效的程式碼 (0.4分)
詳細性: 說明優化的具體方法和原因 (0.4分)
效能改善: 確保優化後的程式碼性能或可讀性確實得到改善 (0.2分)</t>
    <phoneticPr fontId="1" type="noConversion"/>
  </si>
  <si>
    <t>可運作性:</t>
    <phoneticPr fontId="1" type="noConversion"/>
  </si>
  <si>
    <t>題目理解: 正確理解題目要求 (0.2分)
詳細性: 提供實現邏輯的詳細說明 (0.4分)
可運作性: 正確實現指定功能 (0.4分)</t>
    <phoneticPr fontId="1" type="noConversion"/>
  </si>
  <si>
    <t>有效迴圈判斷</t>
    <phoneticPr fontId="1" type="noConversion"/>
  </si>
  <si>
    <t>總分</t>
    <phoneticPr fontId="1" type="noConversion"/>
  </si>
  <si>
    <t>有效迴圈判斷-簡易</t>
    <phoneticPr fontId="1" type="noConversion"/>
  </si>
  <si>
    <t>有效迴圈判斷-困難</t>
    <phoneticPr fontId="1" type="noConversion"/>
  </si>
  <si>
    <t>語法錯誤判斷-簡易</t>
    <phoneticPr fontId="1" type="noConversion"/>
  </si>
  <si>
    <t>邏輯錯誤判斷-簡易</t>
    <phoneticPr fontId="1" type="noConversion"/>
  </si>
  <si>
    <t>清晰的描述程式碼邏輯結構-簡易</t>
    <phoneticPr fontId="1" type="noConversion"/>
  </si>
  <si>
    <t>完成指定功能程式碼-簡易</t>
    <phoneticPr fontId="1" type="noConversion"/>
  </si>
  <si>
    <t>語法錯誤判斷-困難</t>
    <phoneticPr fontId="1" type="noConversion"/>
  </si>
  <si>
    <t>邏輯錯誤判斷-困難</t>
    <phoneticPr fontId="1" type="noConversion"/>
  </si>
  <si>
    <t>清晰的描述程式碼邏輯結構-困難</t>
    <phoneticPr fontId="1" type="noConversion"/>
  </si>
  <si>
    <t>完成指定功能程式碼-困難</t>
    <phoneticPr fontId="1" type="noConversion"/>
  </si>
  <si>
    <t>PYBA-150筆資料微調後</t>
    <phoneticPr fontId="1" type="noConversion"/>
  </si>
  <si>
    <t>base model: llama-3-8b</t>
    <phoneticPr fontId="1" type="noConversion"/>
  </si>
  <si>
    <t>PYBA-300筆資料微調後</t>
    <phoneticPr fontId="1" type="noConversion"/>
  </si>
  <si>
    <t>PYBA-600筆資料微調後</t>
    <phoneticPr fontId="1" type="noConversion"/>
  </si>
  <si>
    <t>PYBA-1200筆資料微調後</t>
    <phoneticPr fontId="1" type="noConversion"/>
  </si>
  <si>
    <t>PYBA-2000筆資料微調後</t>
    <phoneticPr fontId="1" type="noConversion"/>
  </si>
  <si>
    <t>PYBA-2000-4bit-generated-data</t>
    <phoneticPr fontId="1" type="noConversion"/>
  </si>
  <si>
    <t>平均</t>
    <phoneticPr fontId="1" type="noConversion"/>
  </si>
  <si>
    <t>總和平均</t>
    <phoneticPr fontId="1" type="noConversion"/>
  </si>
  <si>
    <t>PYBA-2000筆資料微調後 人類評分</t>
    <phoneticPr fontId="1" type="noConversion"/>
  </si>
  <si>
    <t>判斷項目</t>
  </si>
  <si>
    <t>目的</t>
  </si>
  <si>
    <t>評分標準</t>
  </si>
  <si>
    <t>評分項目1</t>
  </si>
  <si>
    <t>評分項目2</t>
  </si>
  <si>
    <t>評分項目3</t>
  </si>
  <si>
    <t>有效迴圈判斷</t>
  </si>
  <si>
    <t>提供特定語法學習後之應用能力，例如不濫用迴圈，確保LLM可偵測到正確的迴圈使用數量。</t>
  </si>
  <si>
    <t>準確性</t>
  </si>
  <si>
    <t>詳細性</t>
  </si>
  <si>
    <t>正向建議</t>
  </si>
  <si>
    <t>正確描述程式碼的有效迴圈數量</t>
  </si>
  <si>
    <t>詳細描述每個迴圈的功能與判斷為無效迴圈的理由</t>
  </si>
  <si>
    <t>提供無效迴圈刪除建議、巢狀迴圈使用與迴圈類型使用建議</t>
  </si>
  <si>
    <t>部分描述程式碼的有效迴圈數量(for或while其中一種有效迴圈判斷正確)</t>
  </si>
  <si>
    <t>詳細描述每個迴圈判斷為無效迴圈的理由</t>
  </si>
  <si>
    <t>給予簡單建議，如無效迴圈刪除等</t>
  </si>
  <si>
    <t>無法描述程式碼的有效迴圈數量</t>
  </si>
  <si>
    <t>沒有詳細描述</t>
  </si>
  <si>
    <t>無建議</t>
  </si>
  <si>
    <t>語法錯誤判斷</t>
  </si>
  <si>
    <t>LLM應能協助察覺語法錯誤，並教導正確語法，提升學習效率。</t>
  </si>
  <si>
    <t>完全察覺語法錯誤</t>
  </si>
  <si>
    <t>詳細描述語法錯誤原因與程式碼位置</t>
  </si>
  <si>
    <t>提供具體的修正建議，且有修正範例</t>
  </si>
  <si>
    <t>未能察覺語法錯誤</t>
  </si>
  <si>
    <t>部分描述語法錯誤原因與程式碼位置</t>
  </si>
  <si>
    <t>錯誤察覺語法錯誤</t>
  </si>
  <si>
    <t>提供錯誤的修正建議</t>
  </si>
  <si>
    <t>邏輯錯誤判斷</t>
  </si>
  <si>
    <t>邏輯錯誤不易察覺且可能無程式報錯，但會導致程式結果不如預期，故希望LLM可以根據題目找出邏輯錯誤。</t>
  </si>
  <si>
    <t>正確察覺邏輯錯誤</t>
  </si>
  <si>
    <t>詳細描述邏輯錯誤原因</t>
  </si>
  <si>
    <t>無察覺邏輯錯誤</t>
  </si>
  <si>
    <t>沒有察覺邏輯錯誤</t>
  </si>
  <si>
    <t>錯誤地描述邏輯錯誤原因</t>
  </si>
  <si>
    <t>清晰的描述程式碼邏輯結構</t>
  </si>
  <si>
    <t>有時學生看不懂演算法或函數的功能或結構，希望LLM可以幫助學生解析程式碼。</t>
  </si>
  <si>
    <t>正確判斷演算法或函數名稱與功能</t>
  </si>
  <si>
    <t>詳細描述，包括主要邏輯和次要邏輯</t>
  </si>
  <si>
    <t>能夠教導演算法或函數知識(100%)</t>
  </si>
  <si>
    <t>無判斷出演算法或函數名稱，但可以敘述功能與結構</t>
  </si>
  <si>
    <t>部分描述(50%)</t>
  </si>
  <si>
    <t>能夠教導演算法或函數知識(50%)</t>
  </si>
  <si>
    <t>無法為使用者描述功能</t>
  </si>
  <si>
    <t>無法提供教學任何提示</t>
  </si>
  <si>
    <t>完成指定功能程式碼</t>
  </si>
  <si>
    <t>當學習程式遇到瓶頸時或需要示範成功的程式時，學習才能有所成長。故LLM應該要能做到這樣的助教功能。</t>
  </si>
  <si>
    <t>正確理解題目要求</t>
  </si>
  <si>
    <t>程式編譯無誤且執行結果正確</t>
  </si>
  <si>
    <t>提供架構程式的思路、注意事項與邏輯處理的技巧</t>
  </si>
  <si>
    <t>無法理解題目要求</t>
  </si>
  <si>
    <t>程式編譯無誤但執行結果有誤</t>
  </si>
  <si>
    <t>提供應實現功能的目標，但沒有具體教學</t>
  </si>
  <si>
    <t>錯誤理解題目要求</t>
  </si>
  <si>
    <t>程式編譯有誤且無法執行</t>
  </si>
  <si>
    <t>沒有教學功能</t>
  </si>
  <si>
    <t>程式碼優化-困難</t>
    <phoneticPr fontId="1" type="noConversion"/>
  </si>
  <si>
    <t>程式碼優化-簡易</t>
    <phoneticPr fontId="1" type="noConversion"/>
  </si>
  <si>
    <t>gpt-3.5-turbo-1106(Fine-tuned)</t>
    <phoneticPr fontId="1" type="noConversion"/>
  </si>
  <si>
    <t>細項</t>
    <phoneticPr fontId="1" type="noConversion"/>
  </si>
  <si>
    <t>分數配比</t>
    <phoneticPr fontId="1" type="noConversion"/>
  </si>
  <si>
    <t>提供有效的程式碼：0.4分
提供的程式碼無法運作：0分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</si>
</sst>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6"/>
      <color theme="1"/>
      <name val="微軟正黑體"/>
      <family val="2"/>
      <charset val="136"/>
    </font>
    <font>
      <sz val="1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E9F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6" fontId="8" fillId="11" borderId="1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7" fillId="10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641F-8AD4-4EFE-821D-16E631F6B088}">
  <dimension ref="A1:U15"/>
  <sheetViews>
    <sheetView zoomScale="70" zoomScaleNormal="70" workbookViewId="0">
      <selection activeCell="B15" sqref="B15"/>
    </sheetView>
  </sheetViews>
  <sheetFormatPr defaultRowHeight="21" x14ac:dyDescent="0.3"/>
  <cols>
    <col min="1" max="1" width="60.109375" style="1" customWidth="1"/>
    <col min="2" max="2" width="48.33203125" style="1" customWidth="1"/>
    <col min="3" max="3" width="35.109375" style="1" customWidth="1"/>
    <col min="4" max="4" width="59.77734375" style="1" customWidth="1"/>
    <col min="5" max="5" width="67.33203125" style="1" customWidth="1"/>
    <col min="6" max="6" width="65.33203125" style="1" customWidth="1"/>
    <col min="7" max="7" width="68.88671875" style="1" customWidth="1"/>
    <col min="8" max="8" width="29.109375" style="1" customWidth="1"/>
    <col min="9" max="9" width="56.109375" style="1" customWidth="1"/>
    <col min="10" max="10" width="25.21875" style="1" customWidth="1"/>
    <col min="11" max="16384" width="8.88671875" style="1"/>
  </cols>
  <sheetData>
    <row r="1" spans="1:21" ht="22.2" x14ac:dyDescent="0.3">
      <c r="A1" s="20"/>
      <c r="B1" s="21" t="s">
        <v>5</v>
      </c>
      <c r="C1" s="21" t="s">
        <v>4</v>
      </c>
      <c r="D1" s="21" t="s">
        <v>19</v>
      </c>
      <c r="E1" s="21" t="s">
        <v>20</v>
      </c>
      <c r="F1" s="21" t="s">
        <v>1</v>
      </c>
      <c r="G1" s="21" t="s">
        <v>2</v>
      </c>
      <c r="H1" s="21" t="s">
        <v>6</v>
      </c>
      <c r="I1" s="21" t="s">
        <v>117</v>
      </c>
      <c r="J1" s="21" t="s">
        <v>30</v>
      </c>
    </row>
    <row r="2" spans="1:21" ht="24.6" x14ac:dyDescent="0.3">
      <c r="A2" s="5" t="s">
        <v>38</v>
      </c>
      <c r="B2" s="22">
        <f>0+0.4+0.2</f>
        <v>0.60000000000000009</v>
      </c>
      <c r="C2" s="22">
        <f>0.2+0.4+0.2</f>
        <v>0.8</v>
      </c>
      <c r="D2" s="22">
        <f>0+0.2+0.2</f>
        <v>0.4</v>
      </c>
      <c r="E2" s="22">
        <f>0+0.2+0.2</f>
        <v>0.4</v>
      </c>
      <c r="F2" s="22">
        <f>0+0+0</f>
        <v>0</v>
      </c>
      <c r="G2" s="22">
        <f>0+0+0</f>
        <v>0</v>
      </c>
      <c r="H2" s="22">
        <f t="shared" ref="H2:H7" si="0">0.4+0.4+0.2</f>
        <v>1</v>
      </c>
      <c r="I2" s="22">
        <f>0.2+0.4+0.2</f>
        <v>0.8</v>
      </c>
      <c r="J2" s="22">
        <f>0.2+0+0.2</f>
        <v>0.4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4.6" x14ac:dyDescent="0.3">
      <c r="A3" s="5" t="s">
        <v>39</v>
      </c>
      <c r="B3" s="22">
        <f>0+0+0</f>
        <v>0</v>
      </c>
      <c r="C3" s="22">
        <f>0+0+0</f>
        <v>0</v>
      </c>
      <c r="D3" s="22">
        <f>0+0+0</f>
        <v>0</v>
      </c>
      <c r="E3" s="22">
        <f>0+0.2+0.2</f>
        <v>0.4</v>
      </c>
      <c r="F3" s="22">
        <f>0+0+0</f>
        <v>0</v>
      </c>
      <c r="G3" s="22">
        <f>0+0.2+0.2</f>
        <v>0.4</v>
      </c>
      <c r="H3" s="22">
        <f t="shared" si="0"/>
        <v>1</v>
      </c>
      <c r="I3" s="22">
        <f>0+0.2+0.2</f>
        <v>0.4</v>
      </c>
      <c r="J3" s="22">
        <f>0+0+0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24.6" x14ac:dyDescent="0.3">
      <c r="A4" s="5" t="s">
        <v>40</v>
      </c>
      <c r="B4" s="22">
        <f t="shared" ref="B4:G4" si="1">0.4+0.4+0.2</f>
        <v>1</v>
      </c>
      <c r="C4" s="22">
        <f t="shared" si="1"/>
        <v>1</v>
      </c>
      <c r="D4" s="22">
        <f t="shared" si="1"/>
        <v>1</v>
      </c>
      <c r="E4" s="22">
        <f t="shared" si="1"/>
        <v>1</v>
      </c>
      <c r="F4" s="22">
        <f t="shared" si="1"/>
        <v>1</v>
      </c>
      <c r="G4" s="22">
        <f t="shared" si="1"/>
        <v>1</v>
      </c>
      <c r="H4" s="22">
        <f t="shared" si="0"/>
        <v>1</v>
      </c>
      <c r="I4" s="22">
        <f>0.2+0.4+0.2</f>
        <v>0.8</v>
      </c>
      <c r="J4" s="22">
        <f>0.4+0.4+0.2</f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4.6" x14ac:dyDescent="0.3">
      <c r="A5" s="5" t="s">
        <v>44</v>
      </c>
      <c r="B5" s="22">
        <f>0+0+0</f>
        <v>0</v>
      </c>
      <c r="C5" s="22">
        <f>0+0+0</f>
        <v>0</v>
      </c>
      <c r="D5" s="22">
        <f>0+0+0</f>
        <v>0</v>
      </c>
      <c r="E5" s="22">
        <f>0+0+0</f>
        <v>0</v>
      </c>
      <c r="F5" s="22">
        <f>0.4+0+0.2</f>
        <v>0.60000000000000009</v>
      </c>
      <c r="G5" s="22">
        <f>0+0+0</f>
        <v>0</v>
      </c>
      <c r="H5" s="22">
        <f t="shared" si="0"/>
        <v>1</v>
      </c>
      <c r="I5" s="22">
        <f>0+0.2+0</f>
        <v>0.2</v>
      </c>
      <c r="J5" s="22">
        <f>0.4+0.4+0.2</f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24.6" x14ac:dyDescent="0.3">
      <c r="A6" s="5" t="s">
        <v>41</v>
      </c>
      <c r="B6" s="22">
        <f>0.4+0.4+0.2</f>
        <v>1</v>
      </c>
      <c r="C6" s="22">
        <f>0+0.2+0</f>
        <v>0.2</v>
      </c>
      <c r="D6" s="22">
        <f>0+0+0</f>
        <v>0</v>
      </c>
      <c r="E6" s="22">
        <f>0+0+0</f>
        <v>0</v>
      </c>
      <c r="F6" s="22">
        <f>0+0+0</f>
        <v>0</v>
      </c>
      <c r="G6" s="22">
        <f>0+0+0</f>
        <v>0</v>
      </c>
      <c r="H6" s="22">
        <f t="shared" si="0"/>
        <v>1</v>
      </c>
      <c r="I6" s="22">
        <f>0.4+0+0.2</f>
        <v>0.60000000000000009</v>
      </c>
      <c r="J6" s="22">
        <f>0.4+0.4+0.2</f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24.6" x14ac:dyDescent="0.3">
      <c r="A7" s="5" t="s">
        <v>45</v>
      </c>
      <c r="B7" s="22">
        <f>0.4+0.4+0.2</f>
        <v>1</v>
      </c>
      <c r="C7" s="22">
        <f>0.4+0.4+0.2</f>
        <v>1</v>
      </c>
      <c r="D7" s="22">
        <f>0.4+0+0.2</f>
        <v>0.60000000000000009</v>
      </c>
      <c r="E7" s="22">
        <f>0.4+0.4+0.2</f>
        <v>1</v>
      </c>
      <c r="F7" s="22">
        <f>0+0+0</f>
        <v>0</v>
      </c>
      <c r="G7" s="22">
        <f>0.4+0.4+0.2</f>
        <v>1</v>
      </c>
      <c r="H7" s="22">
        <f t="shared" si="0"/>
        <v>1</v>
      </c>
      <c r="I7" s="22">
        <f>0.4+0.4+0.2</f>
        <v>1</v>
      </c>
      <c r="J7" s="22">
        <f>0+0+0</f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24.6" x14ac:dyDescent="0.3">
      <c r="A8" s="5" t="s">
        <v>116</v>
      </c>
      <c r="B8" s="22">
        <f>0+0.4+0</f>
        <v>0.4</v>
      </c>
      <c r="C8" s="22">
        <f>0+0.4+0</f>
        <v>0.4</v>
      </c>
      <c r="D8" s="22">
        <f>0.4+0.4+0.2</f>
        <v>1</v>
      </c>
      <c r="E8" s="22">
        <f>0.4+0.4+0</f>
        <v>0.8</v>
      </c>
      <c r="F8" s="22">
        <f>0.4+0.4+0</f>
        <v>0.8</v>
      </c>
      <c r="G8" s="22">
        <f>0.2+0.4+0</f>
        <v>0.60000000000000009</v>
      </c>
      <c r="H8" s="22">
        <f>0.4+0.2+0</f>
        <v>0.60000000000000009</v>
      </c>
      <c r="I8" s="22">
        <f>0+0.4+0</f>
        <v>0.4</v>
      </c>
      <c r="J8" s="22">
        <f>0.4+0.4+0.2</f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4.6" x14ac:dyDescent="0.3">
      <c r="A9" s="5" t="s">
        <v>115</v>
      </c>
      <c r="B9" s="22">
        <f>0.4+0.4+0.2</f>
        <v>1</v>
      </c>
      <c r="C9" s="22">
        <f>0.4+0.4+0.2</f>
        <v>1</v>
      </c>
      <c r="D9" s="22">
        <f>0.4+0.4+0</f>
        <v>0.8</v>
      </c>
      <c r="E9" s="22">
        <f>0.4+0.4+0</f>
        <v>0.8</v>
      </c>
      <c r="F9" s="22">
        <f>0.2+0.4+0</f>
        <v>0.60000000000000009</v>
      </c>
      <c r="G9" s="22">
        <f>0.2+0.4+0</f>
        <v>0.60000000000000009</v>
      </c>
      <c r="H9" s="22">
        <f>0.4+0.4+0.2</f>
        <v>1</v>
      </c>
      <c r="I9" s="22">
        <f>0+0.4+0</f>
        <v>0.4</v>
      </c>
      <c r="J9" s="22">
        <f>0.4+0.4+0.2</f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4.6" x14ac:dyDescent="0.3">
      <c r="A10" s="5" t="s">
        <v>42</v>
      </c>
      <c r="B10" s="22">
        <f>0.5+0.5</f>
        <v>1</v>
      </c>
      <c r="C10" s="22">
        <f>0.5+0.5</f>
        <v>1</v>
      </c>
      <c r="D10" s="22">
        <f>0.5+0.5</f>
        <v>1</v>
      </c>
      <c r="E10" s="22">
        <f>0.3+0.5</f>
        <v>0.8</v>
      </c>
      <c r="F10" s="22">
        <f>0+0</f>
        <v>0</v>
      </c>
      <c r="G10" s="22">
        <f t="shared" ref="G10:I11" si="2">0.5+0.5</f>
        <v>1</v>
      </c>
      <c r="H10" s="22">
        <f t="shared" si="2"/>
        <v>1</v>
      </c>
      <c r="I10" s="22">
        <f t="shared" si="2"/>
        <v>1</v>
      </c>
      <c r="J10" s="22">
        <f>0.5+0</f>
        <v>0.5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24.6" x14ac:dyDescent="0.3">
      <c r="A11" s="5" t="s">
        <v>46</v>
      </c>
      <c r="B11" s="22">
        <f>0.3+0</f>
        <v>0.3</v>
      </c>
      <c r="C11" s="22">
        <f>0.3+0.5</f>
        <v>0.8</v>
      </c>
      <c r="D11" s="22">
        <f>0.3+0.5</f>
        <v>0.8</v>
      </c>
      <c r="E11" s="22">
        <f>0.5+0.5</f>
        <v>1</v>
      </c>
      <c r="F11" s="22">
        <f>0.3+0.5</f>
        <v>0.8</v>
      </c>
      <c r="G11" s="22">
        <f t="shared" si="2"/>
        <v>1</v>
      </c>
      <c r="H11" s="22">
        <f t="shared" si="2"/>
        <v>1</v>
      </c>
      <c r="I11" s="22">
        <f t="shared" si="2"/>
        <v>1</v>
      </c>
      <c r="J11" s="22">
        <f>0.5+0</f>
        <v>0.5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24.6" x14ac:dyDescent="0.3">
      <c r="A12" s="5" t="s">
        <v>43</v>
      </c>
      <c r="B12" s="22">
        <f t="shared" ref="B12:G12" si="3">0.2+0.4+0.4</f>
        <v>1</v>
      </c>
      <c r="C12" s="22">
        <f t="shared" si="3"/>
        <v>1</v>
      </c>
      <c r="D12" s="22">
        <f t="shared" si="3"/>
        <v>1</v>
      </c>
      <c r="E12" s="22">
        <f t="shared" si="3"/>
        <v>1</v>
      </c>
      <c r="F12" s="22">
        <f t="shared" si="3"/>
        <v>1</v>
      </c>
      <c r="G12" s="22">
        <f t="shared" si="3"/>
        <v>1</v>
      </c>
      <c r="H12" s="22">
        <f>0.2+0.4+0.4</f>
        <v>1</v>
      </c>
      <c r="I12" s="22">
        <f>0.2+0.4+0.4</f>
        <v>1</v>
      </c>
      <c r="J12" s="22">
        <f>0.2+0.4+0.4</f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24.6" x14ac:dyDescent="0.3">
      <c r="A13" s="5" t="s">
        <v>47</v>
      </c>
      <c r="B13" s="22">
        <f>0.2+0.4+0</f>
        <v>0.60000000000000009</v>
      </c>
      <c r="C13" s="22">
        <f>0.2+0.4+0</f>
        <v>0.60000000000000009</v>
      </c>
      <c r="D13" s="22">
        <f>0.2+0+0</f>
        <v>0.2</v>
      </c>
      <c r="E13" s="22">
        <f>0.2+0.4+0</f>
        <v>0.60000000000000009</v>
      </c>
      <c r="F13" s="22">
        <f>0+0+0</f>
        <v>0</v>
      </c>
      <c r="G13" s="22">
        <f>0.2+0+0</f>
        <v>0.2</v>
      </c>
      <c r="H13" s="22">
        <f>0.2+0.2+0</f>
        <v>0.4</v>
      </c>
      <c r="I13" s="22">
        <f>0.2+0.4+0.4</f>
        <v>1</v>
      </c>
      <c r="J13" s="22">
        <f>0.2+0.4+0.4</f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22.2" x14ac:dyDescent="0.3">
      <c r="A14" s="36" t="s">
        <v>0</v>
      </c>
      <c r="B14" s="23">
        <f>SUM((B2:B13))</f>
        <v>7.9</v>
      </c>
      <c r="C14" s="23">
        <f t="shared" ref="C14:J14" si="4">SUM((C2:C13))</f>
        <v>7.8000000000000007</v>
      </c>
      <c r="D14" s="23">
        <f t="shared" si="4"/>
        <v>6.8</v>
      </c>
      <c r="E14" s="23">
        <f t="shared" si="4"/>
        <v>7.7999999999999989</v>
      </c>
      <c r="F14" s="23">
        <f t="shared" si="4"/>
        <v>4.8000000000000007</v>
      </c>
      <c r="G14" s="23">
        <f t="shared" si="4"/>
        <v>6.8</v>
      </c>
      <c r="H14" s="23">
        <f>SUM((H1:H13))</f>
        <v>11</v>
      </c>
      <c r="I14" s="23">
        <f t="shared" si="4"/>
        <v>8.6000000000000014</v>
      </c>
      <c r="J14" s="23">
        <f t="shared" si="4"/>
        <v>8.4</v>
      </c>
    </row>
    <row r="15" spans="1:21" ht="22.2" x14ac:dyDescent="0.3">
      <c r="A15" s="36" t="s">
        <v>3</v>
      </c>
      <c r="B15" s="24">
        <f>B14/12</f>
        <v>0.65833333333333333</v>
      </c>
      <c r="C15" s="24">
        <f t="shared" ref="C15:J15" si="5">C14/12</f>
        <v>0.65</v>
      </c>
      <c r="D15" s="24">
        <f t="shared" si="5"/>
        <v>0.56666666666666665</v>
      </c>
      <c r="E15" s="24">
        <f t="shared" si="5"/>
        <v>0.64999999999999991</v>
      </c>
      <c r="F15" s="24">
        <f t="shared" si="5"/>
        <v>0.40000000000000008</v>
      </c>
      <c r="G15" s="24">
        <f t="shared" si="5"/>
        <v>0.56666666666666665</v>
      </c>
      <c r="H15" s="24">
        <f t="shared" si="5"/>
        <v>0.91666666666666663</v>
      </c>
      <c r="I15" s="24">
        <f t="shared" si="5"/>
        <v>0.71666666666666679</v>
      </c>
      <c r="J15" s="24">
        <f t="shared" si="5"/>
        <v>0.70000000000000007</v>
      </c>
    </row>
  </sheetData>
  <phoneticPr fontId="1" type="noConversion"/>
  <pageMargins left="0.7" right="0.7" top="0.75" bottom="0.75" header="0.3" footer="0.3"/>
  <ignoredErrors>
    <ignoredError sqref="B8:C8 C4:D4 D7 D13 E11 E3 F5 F7 H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0952-B95A-4BE0-8456-B641205E6CF1}">
  <dimension ref="A1:E8"/>
  <sheetViews>
    <sheetView topLeftCell="A5" zoomScaleNormal="100" workbookViewId="0">
      <selection activeCell="B4" sqref="B4"/>
    </sheetView>
  </sheetViews>
  <sheetFormatPr defaultRowHeight="22.2" x14ac:dyDescent="0.3"/>
  <cols>
    <col min="1" max="1" width="50.5546875" style="25" customWidth="1"/>
    <col min="2" max="2" width="85.77734375" style="25" customWidth="1"/>
    <col min="3" max="3" width="24.5546875" style="25" customWidth="1"/>
    <col min="4" max="4" width="25.44140625" style="25" customWidth="1"/>
    <col min="5" max="5" width="71.109375" style="25" customWidth="1"/>
    <col min="6" max="16384" width="8.88671875" style="25"/>
  </cols>
  <sheetData>
    <row r="1" spans="1:5" ht="52.8" customHeight="1" x14ac:dyDescent="0.3">
      <c r="A1" s="20" t="s">
        <v>7</v>
      </c>
      <c r="B1" s="20" t="s">
        <v>8</v>
      </c>
      <c r="D1" s="20" t="s">
        <v>118</v>
      </c>
      <c r="E1" s="20" t="s">
        <v>119</v>
      </c>
    </row>
    <row r="2" spans="1:5" ht="77.400000000000006" customHeight="1" x14ac:dyDescent="0.3">
      <c r="A2" s="26" t="s">
        <v>36</v>
      </c>
      <c r="B2" s="27" t="s">
        <v>18</v>
      </c>
      <c r="D2" s="26" t="s">
        <v>16</v>
      </c>
      <c r="E2" s="27" t="s">
        <v>14</v>
      </c>
    </row>
    <row r="3" spans="1:5" ht="79.8" customHeight="1" x14ac:dyDescent="0.3">
      <c r="A3" s="26" t="s">
        <v>31</v>
      </c>
      <c r="B3" s="27" t="s">
        <v>9</v>
      </c>
      <c r="D3" s="26" t="s">
        <v>17</v>
      </c>
      <c r="E3" s="27" t="s">
        <v>15</v>
      </c>
    </row>
    <row r="4" spans="1:5" ht="79.8" customHeight="1" x14ac:dyDescent="0.3">
      <c r="A4" s="26" t="s">
        <v>32</v>
      </c>
      <c r="B4" s="27" t="s">
        <v>10</v>
      </c>
      <c r="D4" s="26" t="s">
        <v>21</v>
      </c>
      <c r="E4" s="27" t="s">
        <v>22</v>
      </c>
    </row>
    <row r="5" spans="1:5" ht="103.2" customHeight="1" x14ac:dyDescent="0.3">
      <c r="A5" s="26" t="s">
        <v>11</v>
      </c>
      <c r="B5" s="27" t="s">
        <v>33</v>
      </c>
      <c r="D5" s="26" t="s">
        <v>24</v>
      </c>
      <c r="E5" s="27" t="s">
        <v>23</v>
      </c>
    </row>
    <row r="6" spans="1:5" ht="109.2" customHeight="1" x14ac:dyDescent="0.3">
      <c r="A6" s="26" t="s">
        <v>12</v>
      </c>
      <c r="B6" s="27" t="s">
        <v>27</v>
      </c>
      <c r="D6" s="26" t="s">
        <v>25</v>
      </c>
      <c r="E6" s="27" t="s">
        <v>26</v>
      </c>
    </row>
    <row r="7" spans="1:5" ht="92.4" customHeight="1" x14ac:dyDescent="0.3">
      <c r="A7" s="26" t="s">
        <v>13</v>
      </c>
      <c r="B7" s="27" t="s">
        <v>35</v>
      </c>
      <c r="D7" s="26" t="s">
        <v>28</v>
      </c>
      <c r="E7" s="27" t="s">
        <v>29</v>
      </c>
    </row>
    <row r="8" spans="1:5" ht="81" customHeight="1" x14ac:dyDescent="0.3">
      <c r="D8" s="26" t="s">
        <v>34</v>
      </c>
      <c r="E8" s="27" t="s">
        <v>120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FDE9-A1EA-448D-B0BD-D28B609EA606}">
  <dimension ref="A1:H22"/>
  <sheetViews>
    <sheetView topLeftCell="A4" workbookViewId="0">
      <selection activeCell="I4" sqref="I4"/>
    </sheetView>
  </sheetViews>
  <sheetFormatPr defaultRowHeight="16.2" x14ac:dyDescent="0.3"/>
  <cols>
    <col min="1" max="1" width="13.77734375" customWidth="1"/>
    <col min="2" max="2" width="18.109375" customWidth="1"/>
    <col min="4" max="4" width="8.88671875" customWidth="1"/>
  </cols>
  <sheetData>
    <row r="1" spans="1:8" ht="16.8" thickBot="1" x14ac:dyDescent="0.35">
      <c r="A1" s="31" t="s">
        <v>58</v>
      </c>
      <c r="B1" s="31" t="s">
        <v>59</v>
      </c>
      <c r="C1" s="33" t="s">
        <v>60</v>
      </c>
      <c r="D1" s="34"/>
      <c r="E1" s="34"/>
      <c r="F1" s="34"/>
      <c r="G1" s="34"/>
      <c r="H1" s="35"/>
    </row>
    <row r="2" spans="1:8" ht="16.8" thickBot="1" x14ac:dyDescent="0.35">
      <c r="A2" s="32"/>
      <c r="B2" s="32"/>
      <c r="C2" s="33" t="s">
        <v>61</v>
      </c>
      <c r="D2" s="35"/>
      <c r="E2" s="33" t="s">
        <v>62</v>
      </c>
      <c r="F2" s="35"/>
      <c r="G2" s="33" t="s">
        <v>63</v>
      </c>
      <c r="H2" s="35"/>
    </row>
    <row r="3" spans="1:8" ht="33" thickBot="1" x14ac:dyDescent="0.35">
      <c r="A3" s="28" t="s">
        <v>64</v>
      </c>
      <c r="B3" s="28" t="s">
        <v>65</v>
      </c>
      <c r="C3" s="16" t="s">
        <v>66</v>
      </c>
      <c r="D3" s="16">
        <v>1</v>
      </c>
      <c r="E3" s="16" t="s">
        <v>67</v>
      </c>
      <c r="F3" s="17">
        <v>1</v>
      </c>
      <c r="G3" s="16" t="s">
        <v>68</v>
      </c>
      <c r="H3" s="16">
        <v>1</v>
      </c>
    </row>
    <row r="4" spans="1:8" ht="146.4" thickBot="1" x14ac:dyDescent="0.35">
      <c r="A4" s="29"/>
      <c r="B4" s="29"/>
      <c r="C4" s="18" t="s">
        <v>69</v>
      </c>
      <c r="D4" s="19">
        <v>1</v>
      </c>
      <c r="E4" s="18" t="s">
        <v>70</v>
      </c>
      <c r="F4" s="19">
        <v>1</v>
      </c>
      <c r="G4" s="18" t="s">
        <v>71</v>
      </c>
      <c r="H4" s="19">
        <v>1</v>
      </c>
    </row>
    <row r="5" spans="1:8" ht="178.8" thickBot="1" x14ac:dyDescent="0.35">
      <c r="A5" s="29"/>
      <c r="B5" s="29"/>
      <c r="C5" s="18" t="s">
        <v>72</v>
      </c>
      <c r="D5" s="19">
        <v>0</v>
      </c>
      <c r="E5" s="18" t="s">
        <v>73</v>
      </c>
      <c r="F5" s="19">
        <v>0</v>
      </c>
      <c r="G5" s="18" t="s">
        <v>74</v>
      </c>
      <c r="H5" s="19">
        <v>0</v>
      </c>
    </row>
    <row r="6" spans="1:8" ht="81.599999999999994" thickBot="1" x14ac:dyDescent="0.35">
      <c r="A6" s="30"/>
      <c r="B6" s="30"/>
      <c r="C6" s="18" t="s">
        <v>75</v>
      </c>
      <c r="D6" s="19">
        <v>-1</v>
      </c>
      <c r="E6" s="18" t="s">
        <v>76</v>
      </c>
      <c r="F6" s="19">
        <v>-1</v>
      </c>
      <c r="G6" s="18" t="s">
        <v>77</v>
      </c>
      <c r="H6" s="19">
        <v>-1</v>
      </c>
    </row>
    <row r="7" spans="1:8" ht="33" thickBot="1" x14ac:dyDescent="0.35">
      <c r="A7" s="28" t="s">
        <v>78</v>
      </c>
      <c r="B7" s="28" t="s">
        <v>79</v>
      </c>
      <c r="C7" s="16" t="s">
        <v>66</v>
      </c>
      <c r="D7" s="16">
        <v>1</v>
      </c>
      <c r="E7" s="16" t="s">
        <v>67</v>
      </c>
      <c r="F7" s="16">
        <v>1</v>
      </c>
      <c r="G7" s="16" t="s">
        <v>68</v>
      </c>
      <c r="H7" s="16">
        <v>1</v>
      </c>
    </row>
    <row r="8" spans="1:8" ht="97.8" thickBot="1" x14ac:dyDescent="0.35">
      <c r="A8" s="29"/>
      <c r="B8" s="29"/>
      <c r="C8" s="18" t="s">
        <v>80</v>
      </c>
      <c r="D8" s="19">
        <v>1</v>
      </c>
      <c r="E8" s="18" t="s">
        <v>81</v>
      </c>
      <c r="F8" s="19">
        <v>1</v>
      </c>
      <c r="G8" s="18" t="s">
        <v>82</v>
      </c>
      <c r="H8" s="19">
        <v>1</v>
      </c>
    </row>
    <row r="9" spans="1:8" ht="97.8" thickBot="1" x14ac:dyDescent="0.35">
      <c r="A9" s="29"/>
      <c r="B9" s="29"/>
      <c r="C9" s="18" t="s">
        <v>83</v>
      </c>
      <c r="D9" s="19">
        <v>0</v>
      </c>
      <c r="E9" s="18" t="s">
        <v>84</v>
      </c>
      <c r="F9" s="19">
        <v>0</v>
      </c>
      <c r="G9" s="18" t="s">
        <v>77</v>
      </c>
      <c r="H9" s="19">
        <v>0</v>
      </c>
    </row>
    <row r="10" spans="1:8" ht="49.2" thickBot="1" x14ac:dyDescent="0.35">
      <c r="A10" s="30"/>
      <c r="B10" s="30"/>
      <c r="C10" s="18" t="s">
        <v>85</v>
      </c>
      <c r="D10" s="19">
        <v>-1</v>
      </c>
      <c r="E10" s="18" t="s">
        <v>76</v>
      </c>
      <c r="F10" s="19">
        <v>-1</v>
      </c>
      <c r="G10" s="18" t="s">
        <v>86</v>
      </c>
      <c r="H10" s="19">
        <v>-1</v>
      </c>
    </row>
    <row r="11" spans="1:8" ht="46.8" customHeight="1" thickBot="1" x14ac:dyDescent="0.35">
      <c r="A11" s="28" t="s">
        <v>87</v>
      </c>
      <c r="B11" s="28" t="s">
        <v>88</v>
      </c>
      <c r="C11" s="16" t="s">
        <v>66</v>
      </c>
      <c r="D11" s="16">
        <v>1</v>
      </c>
      <c r="E11" s="16" t="s">
        <v>67</v>
      </c>
      <c r="F11" s="16">
        <v>1</v>
      </c>
      <c r="G11" s="16" t="s">
        <v>68</v>
      </c>
      <c r="H11" s="16">
        <v>1</v>
      </c>
    </row>
    <row r="12" spans="1:8" ht="97.8" thickBot="1" x14ac:dyDescent="0.35">
      <c r="A12" s="29"/>
      <c r="B12" s="29"/>
      <c r="C12" s="18" t="s">
        <v>89</v>
      </c>
      <c r="D12" s="19">
        <v>1</v>
      </c>
      <c r="E12" s="18" t="s">
        <v>90</v>
      </c>
      <c r="F12" s="19">
        <v>1</v>
      </c>
      <c r="G12" s="18" t="s">
        <v>82</v>
      </c>
      <c r="H12" s="19">
        <v>1</v>
      </c>
    </row>
    <row r="13" spans="1:8" ht="49.2" thickBot="1" x14ac:dyDescent="0.35">
      <c r="A13" s="29"/>
      <c r="B13" s="29"/>
      <c r="C13" s="18" t="s">
        <v>91</v>
      </c>
      <c r="D13" s="19">
        <v>0</v>
      </c>
      <c r="E13" s="18" t="s">
        <v>76</v>
      </c>
      <c r="F13" s="19">
        <v>0</v>
      </c>
      <c r="G13" s="18" t="s">
        <v>77</v>
      </c>
      <c r="H13" s="19">
        <v>0</v>
      </c>
    </row>
    <row r="14" spans="1:8" ht="65.400000000000006" thickBot="1" x14ac:dyDescent="0.35">
      <c r="A14" s="30"/>
      <c r="B14" s="30"/>
      <c r="C14" s="18" t="s">
        <v>92</v>
      </c>
      <c r="D14" s="19">
        <v>-1</v>
      </c>
      <c r="E14" s="18" t="s">
        <v>93</v>
      </c>
      <c r="F14" s="19">
        <v>-1</v>
      </c>
      <c r="G14" s="18" t="s">
        <v>86</v>
      </c>
      <c r="H14" s="19">
        <v>-1</v>
      </c>
    </row>
    <row r="15" spans="1:8" ht="33" thickBot="1" x14ac:dyDescent="0.35">
      <c r="A15" s="28" t="s">
        <v>94</v>
      </c>
      <c r="B15" s="28" t="s">
        <v>95</v>
      </c>
      <c r="C15" s="16" t="s">
        <v>66</v>
      </c>
      <c r="D15" s="16">
        <v>1</v>
      </c>
      <c r="E15" s="16" t="s">
        <v>67</v>
      </c>
      <c r="F15" s="16">
        <v>1</v>
      </c>
      <c r="G15" s="16" t="s">
        <v>68</v>
      </c>
      <c r="H15" s="16">
        <v>1</v>
      </c>
    </row>
    <row r="16" spans="1:8" ht="97.8" thickBot="1" x14ac:dyDescent="0.35">
      <c r="A16" s="29"/>
      <c r="B16" s="29"/>
      <c r="C16" s="18" t="s">
        <v>96</v>
      </c>
      <c r="D16" s="19">
        <v>1</v>
      </c>
      <c r="E16" s="18" t="s">
        <v>97</v>
      </c>
      <c r="F16" s="19">
        <v>1</v>
      </c>
      <c r="G16" s="18" t="s">
        <v>98</v>
      </c>
      <c r="H16" s="19">
        <v>1</v>
      </c>
    </row>
    <row r="17" spans="1:8" ht="130.19999999999999" thickBot="1" x14ac:dyDescent="0.35">
      <c r="A17" s="29"/>
      <c r="B17" s="29"/>
      <c r="C17" s="18" t="s">
        <v>99</v>
      </c>
      <c r="D17" s="19">
        <v>0</v>
      </c>
      <c r="E17" s="18" t="s">
        <v>100</v>
      </c>
      <c r="F17" s="19">
        <v>0</v>
      </c>
      <c r="G17" s="18" t="s">
        <v>101</v>
      </c>
      <c r="H17" s="19">
        <v>0</v>
      </c>
    </row>
    <row r="18" spans="1:8" ht="65.400000000000006" thickBot="1" x14ac:dyDescent="0.35">
      <c r="A18" s="30"/>
      <c r="B18" s="30"/>
      <c r="C18" s="18" t="s">
        <v>102</v>
      </c>
      <c r="D18" s="19">
        <v>-1</v>
      </c>
      <c r="E18" s="18" t="s">
        <v>76</v>
      </c>
      <c r="F18" s="19">
        <v>-1</v>
      </c>
      <c r="G18" s="18" t="s">
        <v>103</v>
      </c>
      <c r="H18" s="19">
        <v>-1</v>
      </c>
    </row>
    <row r="19" spans="1:8" ht="33" thickBot="1" x14ac:dyDescent="0.35">
      <c r="A19" s="28" t="s">
        <v>104</v>
      </c>
      <c r="B19" s="28" t="s">
        <v>105</v>
      </c>
      <c r="C19" s="16" t="s">
        <v>66</v>
      </c>
      <c r="D19" s="16">
        <v>1</v>
      </c>
      <c r="E19" s="16" t="s">
        <v>67</v>
      </c>
      <c r="F19" s="16">
        <v>1</v>
      </c>
      <c r="G19" s="16" t="s">
        <v>68</v>
      </c>
      <c r="H19" s="16">
        <v>1</v>
      </c>
    </row>
    <row r="20" spans="1:8" ht="130.19999999999999" thickBot="1" x14ac:dyDescent="0.35">
      <c r="A20" s="29"/>
      <c r="B20" s="29"/>
      <c r="C20" s="18" t="s">
        <v>106</v>
      </c>
      <c r="D20" s="19">
        <v>1</v>
      </c>
      <c r="E20" s="18" t="s">
        <v>107</v>
      </c>
      <c r="F20" s="19">
        <v>1</v>
      </c>
      <c r="G20" s="18" t="s">
        <v>108</v>
      </c>
      <c r="H20" s="19">
        <v>1</v>
      </c>
    </row>
    <row r="21" spans="1:8" ht="97.8" thickBot="1" x14ac:dyDescent="0.35">
      <c r="A21" s="29"/>
      <c r="B21" s="29"/>
      <c r="C21" s="18" t="s">
        <v>109</v>
      </c>
      <c r="D21" s="19">
        <v>0</v>
      </c>
      <c r="E21" s="18" t="s">
        <v>110</v>
      </c>
      <c r="F21" s="19">
        <v>0</v>
      </c>
      <c r="G21" s="18" t="s">
        <v>111</v>
      </c>
      <c r="H21" s="19">
        <v>0</v>
      </c>
    </row>
    <row r="22" spans="1:8" ht="65.400000000000006" thickBot="1" x14ac:dyDescent="0.35">
      <c r="A22" s="30"/>
      <c r="B22" s="30"/>
      <c r="C22" s="18" t="s">
        <v>112</v>
      </c>
      <c r="D22" s="19">
        <v>-1</v>
      </c>
      <c r="E22" s="18" t="s">
        <v>113</v>
      </c>
      <c r="F22" s="19">
        <v>-1</v>
      </c>
      <c r="G22" s="18" t="s">
        <v>114</v>
      </c>
      <c r="H22" s="19">
        <v>-1</v>
      </c>
    </row>
  </sheetData>
  <mergeCells count="16">
    <mergeCell ref="A1:A2"/>
    <mergeCell ref="B1:B2"/>
    <mergeCell ref="C1:H1"/>
    <mergeCell ref="C2:D2"/>
    <mergeCell ref="E2:F2"/>
    <mergeCell ref="G2:H2"/>
    <mergeCell ref="A15:A18"/>
    <mergeCell ref="B15:B18"/>
    <mergeCell ref="A19:A22"/>
    <mergeCell ref="B19:B22"/>
    <mergeCell ref="A3:A6"/>
    <mergeCell ref="B3:B6"/>
    <mergeCell ref="A7:A10"/>
    <mergeCell ref="B7:B10"/>
    <mergeCell ref="A11:A14"/>
    <mergeCell ref="B11:B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82B-8C2A-42B0-BA12-EB9005C0C135}">
  <dimension ref="A1:G12"/>
  <sheetViews>
    <sheetView tabSelected="1" zoomScale="70" zoomScaleNormal="70" workbookViewId="0">
      <selection activeCell="A11" sqref="A11"/>
    </sheetView>
  </sheetViews>
  <sheetFormatPr defaultRowHeight="16.2" x14ac:dyDescent="0.3"/>
  <cols>
    <col min="1" max="2" width="54" customWidth="1"/>
    <col min="3" max="3" width="35.77734375" customWidth="1"/>
    <col min="4" max="4" width="36.5546875" customWidth="1"/>
    <col min="5" max="5" width="37.109375" customWidth="1"/>
    <col min="6" max="6" width="37.6640625" customWidth="1"/>
    <col min="7" max="7" width="38.88671875" customWidth="1"/>
  </cols>
  <sheetData>
    <row r="1" spans="1:7" ht="24.6" x14ac:dyDescent="0.3">
      <c r="A1" s="3" t="s">
        <v>49</v>
      </c>
      <c r="B1" s="3" t="s">
        <v>57</v>
      </c>
      <c r="C1" s="4" t="s">
        <v>48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24.6" x14ac:dyDescent="0.3">
      <c r="A2" s="5" t="s">
        <v>38</v>
      </c>
      <c r="B2" s="6">
        <v>3</v>
      </c>
      <c r="C2" s="6">
        <v>3</v>
      </c>
      <c r="D2" s="6">
        <v>3</v>
      </c>
      <c r="E2" s="6">
        <v>3</v>
      </c>
      <c r="F2" s="6">
        <v>2.8</v>
      </c>
      <c r="G2" s="6">
        <v>2.4</v>
      </c>
    </row>
    <row r="3" spans="1:7" ht="24.6" x14ac:dyDescent="0.3">
      <c r="A3" s="5" t="s">
        <v>39</v>
      </c>
      <c r="B3" s="6">
        <v>0.6</v>
      </c>
      <c r="C3" s="7">
        <v>-0.6</v>
      </c>
      <c r="D3" s="7">
        <v>0.5</v>
      </c>
      <c r="E3" s="7">
        <v>-1</v>
      </c>
      <c r="F3" s="7">
        <v>-0.8</v>
      </c>
      <c r="G3" s="7">
        <v>0.4</v>
      </c>
    </row>
    <row r="4" spans="1:7" ht="24.6" x14ac:dyDescent="0.3">
      <c r="A4" s="5" t="s">
        <v>40</v>
      </c>
      <c r="B4" s="6">
        <v>1</v>
      </c>
      <c r="C4" s="6">
        <v>0.6</v>
      </c>
      <c r="D4" s="6">
        <v>-0.8</v>
      </c>
      <c r="E4" s="6">
        <v>0.2</v>
      </c>
      <c r="F4" s="6">
        <v>-2.8</v>
      </c>
      <c r="G4" s="6">
        <v>1.6</v>
      </c>
    </row>
    <row r="5" spans="1:7" ht="24.6" x14ac:dyDescent="0.3">
      <c r="A5" s="5" t="s">
        <v>44</v>
      </c>
      <c r="B5" s="6">
        <v>-1</v>
      </c>
      <c r="C5" s="6">
        <v>-2.2000000000000002</v>
      </c>
      <c r="D5" s="6">
        <v>-3</v>
      </c>
      <c r="E5" s="6">
        <v>-2</v>
      </c>
      <c r="F5" s="6">
        <v>-0.6</v>
      </c>
      <c r="G5" s="6">
        <v>-1.2</v>
      </c>
    </row>
    <row r="6" spans="1:7" ht="24.6" x14ac:dyDescent="0.3">
      <c r="A6" s="5" t="s">
        <v>41</v>
      </c>
      <c r="B6" s="6">
        <v>-2.2000000000000002</v>
      </c>
      <c r="C6" s="6">
        <v>-2</v>
      </c>
      <c r="D6" s="6">
        <v>-1.4</v>
      </c>
      <c r="E6" s="6">
        <v>-2.6</v>
      </c>
      <c r="F6" s="6">
        <v>-1.4</v>
      </c>
      <c r="G6" s="6">
        <v>-2.6</v>
      </c>
    </row>
    <row r="7" spans="1:7" ht="24.6" x14ac:dyDescent="0.3">
      <c r="A7" s="5" t="s">
        <v>45</v>
      </c>
      <c r="B7" s="6">
        <v>-1.8</v>
      </c>
      <c r="C7" s="6">
        <v>-2.4</v>
      </c>
      <c r="D7" s="6">
        <v>-1.8</v>
      </c>
      <c r="E7" s="6">
        <v>-2.4</v>
      </c>
      <c r="F7" s="6">
        <v>-1.8</v>
      </c>
      <c r="G7" s="6">
        <v>-1.6</v>
      </c>
    </row>
    <row r="8" spans="1:7" ht="24.6" x14ac:dyDescent="0.3">
      <c r="A8" s="5" t="s">
        <v>42</v>
      </c>
      <c r="B8" s="6">
        <v>-0.2</v>
      </c>
      <c r="C8" s="6">
        <v>-1.8</v>
      </c>
      <c r="D8" s="6">
        <v>-0.5</v>
      </c>
      <c r="E8" s="6">
        <v>-0.6</v>
      </c>
      <c r="F8" s="6">
        <v>-1</v>
      </c>
      <c r="G8" s="6">
        <v>0</v>
      </c>
    </row>
    <row r="9" spans="1:7" ht="24.6" x14ac:dyDescent="0.3">
      <c r="A9" s="5" t="s">
        <v>46</v>
      </c>
      <c r="B9" s="6">
        <v>2.6</v>
      </c>
      <c r="C9" s="6">
        <v>1.2</v>
      </c>
      <c r="D9" s="6">
        <v>0.6</v>
      </c>
      <c r="E9" s="6">
        <v>1.8</v>
      </c>
      <c r="F9" s="6">
        <v>0.4</v>
      </c>
      <c r="G9" s="6">
        <v>2.4</v>
      </c>
    </row>
    <row r="10" spans="1:7" ht="24.6" x14ac:dyDescent="0.3">
      <c r="A10" s="5" t="s">
        <v>43</v>
      </c>
      <c r="B10" s="6">
        <v>3</v>
      </c>
      <c r="C10" s="6">
        <v>2.6</v>
      </c>
      <c r="D10" s="6">
        <v>2.2000000000000002</v>
      </c>
      <c r="E10" s="6">
        <v>3</v>
      </c>
      <c r="F10" s="6">
        <v>2.75</v>
      </c>
      <c r="G10" s="6">
        <v>2.8</v>
      </c>
    </row>
    <row r="11" spans="1:7" ht="24.6" x14ac:dyDescent="0.3">
      <c r="A11" s="5" t="s">
        <v>47</v>
      </c>
      <c r="B11" s="6">
        <v>-0.8</v>
      </c>
      <c r="C11" s="6">
        <v>0.6</v>
      </c>
      <c r="D11" s="6">
        <v>-0.8</v>
      </c>
      <c r="E11" s="6">
        <v>-0.8</v>
      </c>
      <c r="F11" s="6">
        <v>0.4</v>
      </c>
      <c r="G11" s="6">
        <v>-0.6</v>
      </c>
    </row>
    <row r="12" spans="1:7" ht="24.6" x14ac:dyDescent="0.3">
      <c r="A12" s="8" t="s">
        <v>37</v>
      </c>
      <c r="B12" s="8">
        <f t="shared" ref="B12:F12" si="0">SUM(B2:B11)/10</f>
        <v>0.42000000000000004</v>
      </c>
      <c r="C12" s="8">
        <f t="shared" si="0"/>
        <v>-0.1</v>
      </c>
      <c r="D12" s="8">
        <f t="shared" si="0"/>
        <v>-0.19999999999999998</v>
      </c>
      <c r="E12" s="8">
        <f t="shared" si="0"/>
        <v>-0.13999999999999996</v>
      </c>
      <c r="F12" s="8">
        <f t="shared" si="0"/>
        <v>-0.20499999999999993</v>
      </c>
      <c r="G12" s="8">
        <f>SUM(G2:G11)/10</f>
        <v>0.35999999999999993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FF8E-93C8-4439-B356-5FBB0FC5FC81}">
  <dimension ref="A1:G12"/>
  <sheetViews>
    <sheetView workbookViewId="0">
      <selection activeCell="I11" sqref="I11"/>
    </sheetView>
  </sheetViews>
  <sheetFormatPr defaultRowHeight="16.2" x14ac:dyDescent="0.3"/>
  <cols>
    <col min="1" max="1" width="51.77734375" customWidth="1"/>
    <col min="6" max="6" width="8.88671875" customWidth="1"/>
  </cols>
  <sheetData>
    <row r="1" spans="1:7" ht="22.2" x14ac:dyDescent="0.3">
      <c r="A1" s="20" t="s">
        <v>54</v>
      </c>
      <c r="B1" s="9">
        <v>1</v>
      </c>
      <c r="C1" s="9">
        <v>2</v>
      </c>
      <c r="D1" s="9">
        <v>3</v>
      </c>
      <c r="E1" s="11">
        <v>4</v>
      </c>
      <c r="F1" s="9">
        <v>5</v>
      </c>
      <c r="G1" s="13" t="s">
        <v>55</v>
      </c>
    </row>
    <row r="2" spans="1:7" ht="22.2" x14ac:dyDescent="0.3">
      <c r="A2" s="37" t="s">
        <v>38</v>
      </c>
      <c r="B2" s="10">
        <v>3</v>
      </c>
      <c r="C2" s="10">
        <v>3</v>
      </c>
      <c r="D2" s="10">
        <v>3</v>
      </c>
      <c r="E2" s="12">
        <v>3</v>
      </c>
      <c r="F2" s="10">
        <v>3</v>
      </c>
      <c r="G2" s="14">
        <f>SUM(B2:F2)/5</f>
        <v>3</v>
      </c>
    </row>
    <row r="3" spans="1:7" ht="22.2" x14ac:dyDescent="0.3">
      <c r="A3" s="37" t="s">
        <v>39</v>
      </c>
      <c r="B3" s="10">
        <v>1</v>
      </c>
      <c r="C3" s="10">
        <v>-1</v>
      </c>
      <c r="D3" s="10">
        <v>2</v>
      </c>
      <c r="E3" s="12">
        <v>-1</v>
      </c>
      <c r="F3" s="10">
        <v>2</v>
      </c>
      <c r="G3" s="14">
        <f t="shared" ref="G3:G11" si="0">SUM(B3:F3)/5</f>
        <v>0.6</v>
      </c>
    </row>
    <row r="4" spans="1:7" ht="22.2" x14ac:dyDescent="0.3">
      <c r="A4" s="37" t="s">
        <v>40</v>
      </c>
      <c r="B4" s="10">
        <v>1</v>
      </c>
      <c r="C4" s="10">
        <v>1</v>
      </c>
      <c r="D4" s="10">
        <v>0</v>
      </c>
      <c r="E4" s="12">
        <v>2</v>
      </c>
      <c r="F4" s="10">
        <v>1</v>
      </c>
      <c r="G4" s="14">
        <f t="shared" si="0"/>
        <v>1</v>
      </c>
    </row>
    <row r="5" spans="1:7" ht="22.2" x14ac:dyDescent="0.3">
      <c r="A5" s="37" t="s">
        <v>44</v>
      </c>
      <c r="B5" s="10">
        <v>-2</v>
      </c>
      <c r="C5" s="10">
        <v>-2</v>
      </c>
      <c r="D5" s="10">
        <v>3</v>
      </c>
      <c r="E5" s="12">
        <v>-2</v>
      </c>
      <c r="F5" s="10">
        <v>-2</v>
      </c>
      <c r="G5" s="14">
        <f t="shared" si="0"/>
        <v>-1</v>
      </c>
    </row>
    <row r="6" spans="1:7" ht="22.2" x14ac:dyDescent="0.3">
      <c r="A6" s="37" t="s">
        <v>41</v>
      </c>
      <c r="B6" s="10">
        <v>-3</v>
      </c>
      <c r="C6" s="10">
        <v>-1</v>
      </c>
      <c r="D6" s="10">
        <v>-3</v>
      </c>
      <c r="E6" s="12">
        <v>-1</v>
      </c>
      <c r="F6" s="10">
        <v>-3</v>
      </c>
      <c r="G6" s="14">
        <f t="shared" si="0"/>
        <v>-2.2000000000000002</v>
      </c>
    </row>
    <row r="7" spans="1:7" ht="22.2" x14ac:dyDescent="0.3">
      <c r="A7" s="37" t="s">
        <v>45</v>
      </c>
      <c r="B7" s="10">
        <v>-3</v>
      </c>
      <c r="C7" s="10">
        <v>-2</v>
      </c>
      <c r="D7" s="10">
        <v>1</v>
      </c>
      <c r="E7" s="12">
        <v>-3</v>
      </c>
      <c r="F7" s="10">
        <v>-2</v>
      </c>
      <c r="G7" s="14">
        <f t="shared" si="0"/>
        <v>-1.8</v>
      </c>
    </row>
    <row r="8" spans="1:7" ht="22.2" x14ac:dyDescent="0.3">
      <c r="A8" s="37" t="s">
        <v>42</v>
      </c>
      <c r="B8" s="10">
        <v>-1</v>
      </c>
      <c r="C8" s="10">
        <v>-1</v>
      </c>
      <c r="D8" s="10">
        <v>1</v>
      </c>
      <c r="E8" s="12">
        <v>-1</v>
      </c>
      <c r="F8" s="10">
        <v>1</v>
      </c>
      <c r="G8" s="14">
        <f t="shared" si="0"/>
        <v>-0.2</v>
      </c>
    </row>
    <row r="9" spans="1:7" ht="22.2" x14ac:dyDescent="0.3">
      <c r="A9" s="37" t="s">
        <v>46</v>
      </c>
      <c r="B9" s="10">
        <v>3</v>
      </c>
      <c r="C9" s="10">
        <v>3</v>
      </c>
      <c r="D9" s="10">
        <v>2</v>
      </c>
      <c r="E9" s="12">
        <v>2</v>
      </c>
      <c r="F9" s="10">
        <v>3</v>
      </c>
      <c r="G9" s="14">
        <f t="shared" si="0"/>
        <v>2.6</v>
      </c>
    </row>
    <row r="10" spans="1:7" ht="22.2" x14ac:dyDescent="0.3">
      <c r="A10" s="37" t="s">
        <v>43</v>
      </c>
      <c r="B10" s="10">
        <v>3</v>
      </c>
      <c r="C10" s="10">
        <v>3</v>
      </c>
      <c r="D10" s="10">
        <v>3</v>
      </c>
      <c r="E10" s="12">
        <v>3</v>
      </c>
      <c r="F10" s="10">
        <v>3</v>
      </c>
      <c r="G10" s="14">
        <f t="shared" si="0"/>
        <v>3</v>
      </c>
    </row>
    <row r="11" spans="1:7" ht="22.2" x14ac:dyDescent="0.3">
      <c r="A11" s="37" t="s">
        <v>47</v>
      </c>
      <c r="B11" s="10">
        <v>-1</v>
      </c>
      <c r="C11" s="10">
        <v>-1</v>
      </c>
      <c r="D11" s="10">
        <v>-2</v>
      </c>
      <c r="E11" s="12">
        <v>1</v>
      </c>
      <c r="F11" s="10">
        <v>-1</v>
      </c>
      <c r="G11" s="14">
        <f t="shared" si="0"/>
        <v>-0.8</v>
      </c>
    </row>
    <row r="12" spans="1:7" x14ac:dyDescent="0.3">
      <c r="F12" s="9" t="s">
        <v>56</v>
      </c>
      <c r="G12" s="15">
        <f>SUM(G2:G11)/10</f>
        <v>0.42000000000000004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模型初步評分表</vt:lpstr>
      <vt:lpstr>模型初步評比 評分標準</vt:lpstr>
      <vt:lpstr>PYBA最終評分標準</vt:lpstr>
      <vt:lpstr>PYBA不同資料數量評分</vt:lpstr>
      <vt:lpstr>PYBA-2000-4bit人工評分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Yu-Kun Tsai</dc:creator>
  <cp:lastModifiedBy>Yu-Kun Tsai</cp:lastModifiedBy>
  <dcterms:created xsi:type="dcterms:W3CDTF">2024-07-11T10:42:00Z</dcterms:created>
  <dcterms:modified xsi:type="dcterms:W3CDTF">2024-09-25T02:48:03Z</dcterms:modified>
</cp:coreProperties>
</file>