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jpeg" ContentType="image/jpe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7025" windowWidth="29040" windowHeight="15840" tabRatio="600" firstSheet="0" activeTab="0" autoFilterDateGrouping="1"/>
  </bookViews>
  <sheets>
    <sheet name="0.mtkFaceAEdetect" sheetId="1" state="visible" r:id="rId1"/>
    <sheet name="AEPline" sheetId="2" state="visible" r:id="rId2"/>
    <sheet name="default" sheetId="3" state="visible" r:id="rId3"/>
  </sheets>
  <definedNames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pre" localSheetId="0" hidden="1">0.000001</definedName>
    <definedName name="solver_rbv" localSheetId="0" hidden="1">2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 fullCalcOnLoad="1"/>
</workbook>
</file>

<file path=xl/styles.xml><?xml version="1.0" encoding="utf-8"?>
<styleSheet xmlns="http://schemas.openxmlformats.org/spreadsheetml/2006/main">
  <numFmts count="3">
    <numFmt numFmtId="164" formatCode="0.00_ "/>
    <numFmt numFmtId="165" formatCode="0_ "/>
    <numFmt numFmtId="166" formatCode="0.00_ ;[Red]\-0.00\ "/>
  </numFmts>
  <fonts count="13">
    <font>
      <name val="新細明體"/>
      <charset val="136"/>
      <family val="2"/>
      <color theme="1"/>
      <sz val="11"/>
      <scheme val="minor"/>
    </font>
    <font>
      <name val="新細明體"/>
      <charset val="136"/>
      <family val="2"/>
      <color theme="1"/>
      <sz val="12"/>
      <scheme val="minor"/>
    </font>
    <font>
      <name val="新細明體"/>
      <charset val="136"/>
      <family val="2"/>
      <sz val="9"/>
      <scheme val="minor"/>
    </font>
    <font>
      <name val="新細明體"/>
      <charset val="136"/>
      <family val="1"/>
      <color theme="1"/>
      <sz val="9"/>
      <scheme val="minor"/>
    </font>
    <font>
      <name val="新細明體"/>
      <charset val="136"/>
      <family val="2"/>
      <color theme="1"/>
      <sz val="9"/>
      <scheme val="minor"/>
    </font>
    <font>
      <name val="Calibri"/>
      <family val="2"/>
      <color theme="1"/>
      <sz val="18"/>
    </font>
    <font>
      <name val="新細明體"/>
      <charset val="136"/>
      <family val="1"/>
      <b val="1"/>
      <sz val="11"/>
      <scheme val="minor"/>
    </font>
    <font>
      <name val="新細明體"/>
      <charset val="136"/>
      <family val="2"/>
      <color theme="0" tint="-0.1499984740745262"/>
      <sz val="11"/>
      <scheme val="minor"/>
    </font>
    <font>
      <name val="新細明體"/>
      <charset val="136"/>
      <family val="1"/>
      <color theme="0" tint="-0.1499984740745262"/>
      <sz val="11"/>
      <scheme val="minor"/>
    </font>
    <font>
      <name val="新細明體"/>
      <charset val="136"/>
      <family val="1"/>
      <b val="1"/>
      <color theme="1"/>
      <sz val="12"/>
      <scheme val="minor"/>
    </font>
    <font>
      <name val="Calibri"/>
      <family val="2"/>
      <b val="1"/>
      <color theme="1"/>
      <sz val="11.5"/>
    </font>
    <font>
      <name val="新細明體"/>
      <charset val="136"/>
      <family val="2"/>
      <color theme="1"/>
      <sz val="10"/>
      <scheme val="minor"/>
    </font>
    <font>
      <name val="新細明體"/>
      <charset val="136"/>
      <family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0" tint="-0.1499984740745262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0999786370433668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Alignment="1">
      <alignment vertical="center"/>
    </xf>
  </cellStyleXfs>
  <cellXfs count="74">
    <xf numFmtId="0" fontId="0" fillId="0" borderId="0" pivotButton="0" quotePrefix="0" xfId="0"/>
    <xf numFmtId="0" fontId="0" fillId="0" borderId="3" applyAlignment="1" pivotButton="0" quotePrefix="0" xfId="0">
      <alignment horizontal="center" vertical="center"/>
    </xf>
    <xf numFmtId="0" fontId="0" fillId="0" borderId="4" applyAlignment="1" pivotButton="0" quotePrefix="0" xfId="0">
      <alignment horizontal="center" vertical="center"/>
    </xf>
    <xf numFmtId="0" fontId="0" fillId="0" borderId="5" applyAlignment="1" pivotButton="0" quotePrefix="0" xfId="0">
      <alignment horizontal="center" vertical="center"/>
    </xf>
    <xf numFmtId="0" fontId="0" fillId="0" borderId="6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 vertical="center"/>
    </xf>
    <xf numFmtId="0" fontId="0" fillId="0" borderId="8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4" applyAlignment="1" pivotButton="0" quotePrefix="0" xfId="0">
      <alignment horizontal="center"/>
    </xf>
    <xf numFmtId="0" fontId="0" fillId="0" borderId="5" applyAlignment="1" pivotButton="0" quotePrefix="0" xfId="0">
      <alignment horizontal="center"/>
    </xf>
    <xf numFmtId="0" fontId="0" fillId="0" borderId="11" applyAlignment="1" pivotButton="0" quotePrefix="0" xfId="0">
      <alignment horizontal="center"/>
    </xf>
    <xf numFmtId="0" fontId="0" fillId="0" borderId="7" applyAlignment="1" pivotButton="0" quotePrefix="0" xfId="0">
      <alignment horizontal="center"/>
    </xf>
    <xf numFmtId="0" fontId="0" fillId="0" borderId="8" applyAlignment="1" pivotButton="0" quotePrefix="0" xfId="0">
      <alignment horizontal="center"/>
    </xf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vertical="center"/>
    </xf>
    <xf numFmtId="0" fontId="0" fillId="0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horizontal="center" vertical="center" wrapText="1"/>
    </xf>
    <xf numFmtId="0" fontId="0" fillId="0" borderId="2" applyAlignment="1" pivotButton="0" quotePrefix="0" xfId="0">
      <alignment horizontal="center" vertical="center"/>
    </xf>
    <xf numFmtId="0" fontId="0" fillId="2" borderId="2" applyAlignment="1" pivotButton="0" quotePrefix="0" xfId="0">
      <alignment horizontal="center" vertical="center"/>
    </xf>
    <xf numFmtId="0" fontId="0" fillId="2" borderId="1" applyAlignment="1" pivotButton="0" quotePrefix="0" xfId="0">
      <alignment horizontal="center" vertical="center"/>
    </xf>
    <xf numFmtId="0" fontId="6" fillId="3" borderId="12" applyAlignment="1" pivotButton="0" quotePrefix="0" xfId="0">
      <alignment horizontal="center" vertical="center" wrapText="1"/>
    </xf>
    <xf numFmtId="0" fontId="0" fillId="0" borderId="9" applyAlignment="1" pivotButton="0" quotePrefix="0" xfId="0">
      <alignment horizontal="center" vertical="center"/>
    </xf>
    <xf numFmtId="0" fontId="0" fillId="0" borderId="10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 vertical="center"/>
    </xf>
    <xf numFmtId="0" fontId="8" fillId="0" borderId="0" applyAlignment="1" pivotButton="0" quotePrefix="0" xfId="0">
      <alignment horizontal="center" vertical="center"/>
    </xf>
    <xf numFmtId="165" fontId="0" fillId="0" borderId="1" applyAlignment="1" pivotButton="0" quotePrefix="0" xfId="0">
      <alignment horizontal="center" vertical="center"/>
    </xf>
    <xf numFmtId="165" fontId="7" fillId="0" borderId="0" applyAlignment="1" pivotButton="0" quotePrefix="0" xfId="0">
      <alignment horizontal="center" vertical="center"/>
    </xf>
    <xf numFmtId="0" fontId="7" fillId="0" borderId="0" applyAlignment="1" pivotButton="0" quotePrefix="0" xfId="0">
      <alignment vertical="center"/>
    </xf>
    <xf numFmtId="0" fontId="9" fillId="0" borderId="0" applyAlignment="1" pivotButton="0" quotePrefix="0" xfId="1">
      <alignment horizontal="center" vertical="center"/>
    </xf>
    <xf numFmtId="164" fontId="9" fillId="0" borderId="0" applyAlignment="1" pivotButton="0" quotePrefix="0" xfId="1">
      <alignment horizontal="center" vertical="center"/>
    </xf>
    <xf numFmtId="164" fontId="1" fillId="0" borderId="0" applyAlignment="1" pivotButton="0" quotePrefix="0" xfId="1">
      <alignment horizontal="center" vertical="center"/>
    </xf>
    <xf numFmtId="0" fontId="1" fillId="0" borderId="0" applyAlignment="1" pivotButton="0" quotePrefix="0" xfId="1">
      <alignment vertical="center"/>
    </xf>
    <xf numFmtId="0" fontId="9" fillId="0" borderId="0" applyAlignment="1" pivotButton="0" quotePrefix="0" xfId="1">
      <alignment horizontal="left" vertical="center"/>
    </xf>
    <xf numFmtId="0" fontId="1" fillId="0" borderId="0" applyAlignment="1" pivotButton="0" quotePrefix="0" xfId="1">
      <alignment horizontal="center" vertical="center"/>
    </xf>
    <xf numFmtId="0" fontId="1" fillId="0" borderId="0" applyAlignment="1" pivotButton="0" quotePrefix="0" xfId="1">
      <alignment horizontal="left" vertical="center"/>
    </xf>
    <xf numFmtId="0" fontId="0" fillId="0" borderId="12" applyAlignment="1" pivotButton="0" quotePrefix="0" xfId="0">
      <alignment horizontal="center" vertical="center"/>
    </xf>
    <xf numFmtId="0" fontId="0" fillId="0" borderId="1" applyAlignment="1" pivotButton="0" quotePrefix="0" xfId="0">
      <alignment vertical="center"/>
    </xf>
    <xf numFmtId="0" fontId="7" fillId="0" borderId="0" applyAlignment="1" pivotButton="0" quotePrefix="0" xfId="0">
      <alignment horizontal="center"/>
    </xf>
    <xf numFmtId="166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14" pivotButton="0" quotePrefix="0" xfId="0"/>
    <xf numFmtId="0" fontId="0" fillId="0" borderId="12" pivotButton="0" quotePrefix="0" xfId="0"/>
    <xf numFmtId="0" fontId="6" fillId="3" borderId="1" applyAlignment="1" pivotButton="0" quotePrefix="0" xfId="0">
      <alignment horizontal="center" vertical="center" wrapText="1"/>
    </xf>
    <xf numFmtId="0" fontId="0" fillId="2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6" pivotButton="0" quotePrefix="0" xfId="0"/>
    <xf numFmtId="0" fontId="0" fillId="0" borderId="7" pivotButton="0" quotePrefix="0" xfId="0"/>
    <xf numFmtId="0" fontId="0" fillId="0" borderId="8" pivotButton="0" quotePrefix="0" xfId="0"/>
    <xf numFmtId="0" fontId="0" fillId="3" borderId="1" applyAlignment="1" pivotButton="0" quotePrefix="0" xfId="0">
      <alignment horizontal="center" vertical="center"/>
    </xf>
    <xf numFmtId="0" fontId="6" fillId="3" borderId="1" applyAlignment="1" pivotButton="0" quotePrefix="0" xfId="0">
      <alignment horizontal="center" vertical="center"/>
    </xf>
    <xf numFmtId="0" fontId="0" fillId="5" borderId="1" applyAlignment="1" pivotButton="0" quotePrefix="0" xfId="0">
      <alignment horizontal="center" vertical="center"/>
    </xf>
    <xf numFmtId="0" fontId="0" fillId="0" borderId="15" pivotButton="0" quotePrefix="0" xfId="0"/>
    <xf numFmtId="0" fontId="0" fillId="0" borderId="13" pivotButton="0" quotePrefix="0" xfId="0"/>
    <xf numFmtId="164" fontId="10" fillId="4" borderId="0" applyAlignment="1" pivotButton="0" quotePrefix="0" xfId="0">
      <alignment horizontal="left" vertical="center" wrapText="1"/>
    </xf>
    <xf numFmtId="0" fontId="5" fillId="2" borderId="1" applyAlignment="1" pivotButton="0" quotePrefix="0" xfId="0">
      <alignment horizontal="center" vertical="center"/>
    </xf>
    <xf numFmtId="0" fontId="0" fillId="0" borderId="14" applyAlignment="1" pivotButton="0" quotePrefix="0" xfId="0">
      <alignment horizontal="center" vertical="center"/>
    </xf>
    <xf numFmtId="0" fontId="0" fillId="0" borderId="12" applyAlignment="1" pivotButton="0" quotePrefix="0" xfId="0">
      <alignment horizontal="center" vertical="center"/>
    </xf>
    <xf numFmtId="0" fontId="11" fillId="0" borderId="0" applyAlignment="1" pivotButton="0" quotePrefix="0" xfId="0">
      <alignment horizontal="left" vertical="center" wrapText="1"/>
    </xf>
    <xf numFmtId="0" fontId="12" fillId="0" borderId="0" applyAlignment="1" pivotButton="0" quotePrefix="0" xfId="0">
      <alignment horizontal="left" vertical="center" wrapText="1"/>
    </xf>
    <xf numFmtId="0" fontId="0" fillId="0" borderId="10" pivotButton="0" quotePrefix="0" xfId="0"/>
    <xf numFmtId="0" fontId="0" fillId="0" borderId="11" pivotButton="0" quotePrefix="0" xfId="0"/>
    <xf numFmtId="164" fontId="10" fillId="4" borderId="0" applyAlignment="1" pivotButton="0" quotePrefix="0" xfId="0">
      <alignment horizontal="left" vertical="center" wrapText="1"/>
    </xf>
    <xf numFmtId="164" fontId="0" fillId="0" borderId="1" applyAlignment="1" pivotButton="0" quotePrefix="0" xfId="0">
      <alignment horizontal="center" vertical="center"/>
    </xf>
    <xf numFmtId="165" fontId="0" fillId="0" borderId="1" applyAlignment="1" pivotButton="0" quotePrefix="0" xfId="0">
      <alignment horizontal="center" vertical="center"/>
    </xf>
    <xf numFmtId="166" fontId="0" fillId="0" borderId="1" applyAlignment="1" pivotButton="0" quotePrefix="0" xfId="0">
      <alignment horizontal="center" vertical="center"/>
    </xf>
    <xf numFmtId="165" fontId="7" fillId="0" borderId="0" applyAlignment="1" pivotButton="0" quotePrefix="0" xfId="0">
      <alignment horizontal="center" vertical="center"/>
    </xf>
    <xf numFmtId="164" fontId="1" fillId="0" borderId="0" applyAlignment="1" pivotButton="0" quotePrefix="0" xfId="1">
      <alignment horizontal="center" vertical="center"/>
    </xf>
    <xf numFmtId="164" fontId="9" fillId="0" borderId="0" applyAlignment="1" pivotButton="0" quotePrefix="0" xfId="1">
      <alignment horizontal="center" vertical="center"/>
    </xf>
  </cellXfs>
  <cellStyles count="2">
    <cellStyle name="一般" xfId="0" builtinId="0"/>
    <cellStyle name="一般 2" xfId="1"/>
  </cellStyles>
  <dxfs count="8">
    <dxf>
      <fill>
        <patternFill>
          <bgColor theme="9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9" tint="0.7999816888943144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Relationship Type="http://schemas.microsoft.com/office/2006/relationships/vbaProject" Target="vbaProject.bin" Id="rId6" 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Relationship Type="http://schemas.openxmlformats.org/officeDocument/2006/relationships/image" Target="/xl/media/image2.png" Id="rId2" /><Relationship Type="http://schemas.openxmlformats.org/officeDocument/2006/relationships/image" Target="/xl/media/image3.png" Id="rId3" /><Relationship Type="http://schemas.openxmlformats.org/officeDocument/2006/relationships/image" Target="/xl/media/image4.jpeg" Id="rId4" /><Relationship Type="http://schemas.openxmlformats.org/officeDocument/2006/relationships/image" Target="/xl/media/image5.png" Id="rId5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1</col>
      <colOff>1</colOff>
      <row>9</row>
      <rowOff>0</rowOff>
    </from>
    <to>
      <col>7</col>
      <colOff>563118</colOff>
      <row>12</row>
      <rowOff>152400</rowOff>
    </to>
    <pic>
      <nvPicPr>
        <cNvPr id="2" name="圖片 1"/>
        <cNvPicPr>
          <a:picLocks noChangeAspect="1"/>
        </cNvPicPr>
      </nvPicPr>
      <blipFill rotWithShape="1">
        <a:blip r:embed="rId1"/>
        <a:srcRect b="65327"/>
        <a:stretch>
          <a:fillRect/>
        </a:stretch>
      </blipFill>
      <spPr>
        <a:xfrm>
          <a:off x="257176" y="1800225"/>
          <a:ext cx="4420742" cy="752475"/>
        </a:xfrm>
        <a:prstGeom prst="rect">
          <avLst/>
        </a:prstGeom>
        <a:ln>
          <a:prstDash val="solid"/>
        </a:ln>
      </spPr>
    </pic>
    <clientData/>
  </twoCellAnchor>
  <twoCellAnchor editAs="oneCell">
    <from>
      <col>1</col>
      <colOff>0</colOff>
      <row>13</row>
      <rowOff>26014</rowOff>
    </from>
    <to>
      <col>7</col>
      <colOff>561976</colOff>
      <row>17</row>
      <rowOff>0</rowOff>
    </to>
    <pic>
      <nvPicPr>
        <cNvPr id="3" name="圖片 2"/>
        <cNvPicPr>
          <a:picLocks noChangeAspect="1"/>
        </cNvPicPr>
      </nvPicPr>
      <blipFill rotWithShape="1">
        <a:blip r:embed="rId2"/>
        <a:srcRect t="64322"/>
        <a:stretch>
          <a:fillRect/>
        </a:stretch>
      </blipFill>
      <spPr>
        <a:xfrm>
          <a:off x="257175" y="2626339"/>
          <a:ext cx="4419601" cy="774086"/>
        </a:xfrm>
        <a:prstGeom prst="rect">
          <avLst/>
        </a:prstGeom>
        <a:ln>
          <a:prstDash val="solid"/>
        </a:ln>
      </spPr>
    </pic>
    <clientData/>
  </twoCellAnchor>
  <oneCellAnchor>
    <from>
      <col>4</col>
      <colOff>0</colOff>
      <row>21</row>
      <rowOff>0</rowOff>
    </from>
    <ext cx="714375" cy="952500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21</row>
      <rowOff>0</rowOff>
    </from>
    <ext cx="1284653" cy="952500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  <oneCellAnchor>
    <from>
      <col>3</col>
      <colOff>0</colOff>
      <row>21</row>
      <rowOff>0</rowOff>
    </from>
    <ext cx="713680" cy="952500"/>
    <pic>
      <nvPicPr>
        <cNvPr id="5" name="Image 5" descr="Picture"/>
        <cNvPicPr/>
      </nvPicPr>
      <blipFill>
        <a:blip cstate="print" r:embed="rId5"/>
        <a:stretch>
          <a:fillRect/>
        </a:stretch>
      </blipFill>
      <spPr>
        <a:prstGeom prst="rect"/>
      </spPr>
    </pic>
    <clientData/>
  </oneCellAnchor>
</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工作表1">
    <outlinePr summaryBelow="1" summaryRight="1"/>
    <pageSetUpPr/>
  </sheetPr>
  <dimension ref="B2:BI51"/>
  <sheetViews>
    <sheetView tabSelected="1" workbookViewId="0">
      <pane ySplit="17" topLeftCell="A18" activePane="bottomLeft" state="frozen"/>
      <selection pane="bottomLeft" activeCell="B2" sqref="B2:F5"/>
    </sheetView>
  </sheetViews>
  <sheetFormatPr baseColWidth="8" defaultRowHeight="15.75"/>
  <cols>
    <col width="3.85546875" customWidth="1" min="1" max="1"/>
    <col width="4.28515625" bestFit="1" customWidth="1" style="13" min="2" max="2"/>
    <col width="10.7109375" customWidth="1" style="13" min="3" max="7"/>
    <col width="10.7109375" customWidth="1" min="8" max="8"/>
    <col width="10.7109375" customWidth="1" style="13" min="9" max="19"/>
    <col width="3.85546875" customWidth="1" min="20" max="20"/>
    <col width="10.7109375" customWidth="1" style="13" min="21" max="26"/>
    <col width="10.7109375" customWidth="1" min="27" max="31"/>
    <col width="3.85546875" customWidth="1" min="32" max="32"/>
    <col width="3.85546875" customWidth="1" min="47" max="47"/>
  </cols>
  <sheetData>
    <row r="2" ht="15.75" customHeight="1">
      <c r="B2" s="60" t="inlineStr">
        <is>
          <t>MTK face AE calculator</t>
        </is>
      </c>
      <c r="C2" s="49" t="n"/>
      <c r="D2" s="49" t="n"/>
      <c r="E2" s="49" t="n"/>
      <c r="F2" s="50" t="n"/>
      <c r="G2" s="48" t="inlineStr">
        <is>
          <t>No.</t>
        </is>
      </c>
      <c r="H2" s="42">
        <f>VLOOKUP(G4,B19:BI51,36)</f>
        <v/>
      </c>
      <c r="I2" s="48" t="inlineStr">
        <is>
          <t>Face Link Target (Normal light)</t>
        </is>
      </c>
      <c r="J2" s="49" t="n"/>
      <c r="K2" s="49" t="n"/>
      <c r="L2" s="49" t="n"/>
      <c r="M2" s="49" t="n"/>
      <c r="N2" s="49" t="n"/>
      <c r="O2" s="49" t="n"/>
      <c r="P2" s="49" t="n"/>
      <c r="Q2" s="49" t="n"/>
      <c r="R2" s="49" t="n"/>
      <c r="S2" s="50" t="n"/>
      <c r="U2" s="48" t="inlineStr">
        <is>
          <t>Face Link Target (Low light)</t>
        </is>
      </c>
      <c r="V2" s="49" t="n"/>
      <c r="W2" s="49" t="n"/>
      <c r="X2" s="49" t="n"/>
      <c r="Y2" s="49" t="n"/>
      <c r="Z2" s="49" t="n"/>
      <c r="AA2" s="49" t="n"/>
      <c r="AB2" s="49" t="n"/>
      <c r="AC2" s="49" t="n"/>
      <c r="AD2" s="49" t="n"/>
      <c r="AE2" s="50" t="n"/>
    </row>
    <row r="3">
      <c r="B3" s="65" t="n"/>
      <c r="F3" s="66" t="n"/>
      <c r="G3" s="46" t="n"/>
      <c r="H3" s="42">
        <f>VLOOKUP(G4,B19:BI51,37)</f>
        <v/>
      </c>
      <c r="I3" s="51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3" t="n"/>
      <c r="U3" s="51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3" t="n"/>
    </row>
    <row r="4">
      <c r="B4" s="65" t="n"/>
      <c r="F4" s="66" t="n"/>
      <c r="G4" s="62" t="n"/>
      <c r="H4" s="42">
        <f>VLOOKUP(G4,B19:BI51,40)</f>
        <v/>
      </c>
      <c r="I4" s="21" t="inlineStr">
        <is>
          <t>BV</t>
        </is>
      </c>
      <c r="J4" s="1" t="n">
        <v>-2000</v>
      </c>
      <c r="K4" s="2" t="n">
        <v>-1000</v>
      </c>
      <c r="L4" s="2" t="n">
        <v>0</v>
      </c>
      <c r="M4" s="2" t="n">
        <v>1500</v>
      </c>
      <c r="N4" s="2" t="n">
        <v>3000</v>
      </c>
      <c r="O4" s="2" t="n">
        <v>4500</v>
      </c>
      <c r="P4" s="2" t="n">
        <v>6000</v>
      </c>
      <c r="Q4" s="2" t="n">
        <v>7500</v>
      </c>
      <c r="R4" s="2" t="n">
        <v>8500</v>
      </c>
      <c r="S4" s="3" t="n">
        <v>9500</v>
      </c>
      <c r="U4" s="21" t="inlineStr">
        <is>
          <t>BV</t>
        </is>
      </c>
      <c r="V4" s="1" t="n">
        <v>-4500</v>
      </c>
      <c r="W4" s="2" t="n">
        <v>-4000</v>
      </c>
      <c r="X4" s="2" t="n">
        <v>-3400</v>
      </c>
      <c r="Y4" s="2" t="n">
        <v>-3000</v>
      </c>
      <c r="Z4" s="2" t="n">
        <v>-2500</v>
      </c>
      <c r="AA4" s="2" t="n">
        <v>-2000</v>
      </c>
      <c r="AB4" s="2" t="n">
        <v>-1000</v>
      </c>
      <c r="AC4" s="2" t="n">
        <v>0</v>
      </c>
      <c r="AD4" s="2" t="n">
        <v>1000</v>
      </c>
      <c r="AE4" s="3" t="n">
        <v>2000</v>
      </c>
    </row>
    <row r="5">
      <c r="B5" s="51" t="n"/>
      <c r="C5" s="52" t="n"/>
      <c r="D5" s="52" t="n"/>
      <c r="E5" s="52" t="n"/>
      <c r="F5" s="53" t="n"/>
      <c r="G5" s="46" t="n"/>
      <c r="H5" s="42">
        <f>VLOOKUP(G4,B19:BI51,41)</f>
        <v/>
      </c>
      <c r="I5" s="21" t="inlineStr">
        <is>
          <t>DR</t>
        </is>
      </c>
      <c r="J5" s="4" t="n">
        <v>-1500</v>
      </c>
      <c r="K5" s="5" t="n">
        <v>-800</v>
      </c>
      <c r="L5" s="5" t="n">
        <v>0</v>
      </c>
      <c r="M5" s="5" t="n">
        <v>1000</v>
      </c>
      <c r="N5" s="5" t="n">
        <v>1800</v>
      </c>
      <c r="O5" s="5" t="n">
        <v>2400</v>
      </c>
      <c r="P5" s="5" t="n">
        <v>2800</v>
      </c>
      <c r="Q5" s="5" t="n">
        <v>3200</v>
      </c>
      <c r="R5" s="5" t="n">
        <v>3500</v>
      </c>
      <c r="S5" s="6" t="n">
        <v>4200</v>
      </c>
      <c r="U5" s="21" t="inlineStr">
        <is>
          <t>DR</t>
        </is>
      </c>
      <c r="V5" s="4" t="n">
        <v>-1500</v>
      </c>
      <c r="W5" s="5" t="n">
        <v>-1000</v>
      </c>
      <c r="X5" s="5" t="n">
        <v>-500</v>
      </c>
      <c r="Y5" s="5" t="n">
        <v>300</v>
      </c>
      <c r="Z5" s="5" t="n">
        <v>800</v>
      </c>
      <c r="AA5" s="5" t="n">
        <v>1800</v>
      </c>
      <c r="AB5" s="5" t="n">
        <v>2400</v>
      </c>
      <c r="AC5" s="5" t="n">
        <v>2800</v>
      </c>
      <c r="AD5" s="5" t="n">
        <v>3200</v>
      </c>
      <c r="AE5" s="6" t="n">
        <v>4000</v>
      </c>
    </row>
    <row r="6" ht="15.75" customHeight="1">
      <c r="B6" s="56" t="inlineStr">
        <is>
          <t>9.mtkFaceAEdetect</t>
        </is>
      </c>
      <c r="C6" s="57" t="n"/>
      <c r="D6" s="57" t="n"/>
      <c r="E6" s="57" t="n"/>
      <c r="F6" s="57" t="n"/>
      <c r="G6" s="58" t="n"/>
      <c r="H6" s="28">
        <f>VLOOKUP(G4,B19:BI51,51)</f>
        <v/>
      </c>
      <c r="I6" s="28" t="inlineStr">
        <is>
          <t>index</t>
        </is>
      </c>
      <c r="J6" s="29" t="n">
        <v>1</v>
      </c>
      <c r="K6" s="29" t="n">
        <v>2</v>
      </c>
      <c r="L6" s="29" t="n">
        <v>3</v>
      </c>
      <c r="M6" s="29" t="n">
        <v>4</v>
      </c>
      <c r="N6" s="29" t="n">
        <v>5</v>
      </c>
      <c r="O6" s="29" t="n">
        <v>6</v>
      </c>
      <c r="P6" s="29" t="n">
        <v>7</v>
      </c>
      <c r="Q6" s="29" t="n">
        <v>8</v>
      </c>
      <c r="R6" s="29" t="n">
        <v>9</v>
      </c>
      <c r="S6" s="29" t="n">
        <v>10</v>
      </c>
      <c r="U6" s="28" t="inlineStr">
        <is>
          <t>index</t>
        </is>
      </c>
      <c r="V6" s="29" t="n">
        <v>1</v>
      </c>
      <c r="W6" s="29" t="n">
        <v>2</v>
      </c>
      <c r="X6" s="29" t="n">
        <v>3</v>
      </c>
      <c r="Y6" s="29" t="n">
        <v>4</v>
      </c>
      <c r="Z6" s="29" t="n">
        <v>5</v>
      </c>
      <c r="AA6" s="29" t="n">
        <v>6</v>
      </c>
      <c r="AB6" s="29" t="n">
        <v>7</v>
      </c>
      <c r="AC6" s="29" t="n">
        <v>8</v>
      </c>
      <c r="AD6" s="29" t="n">
        <v>9</v>
      </c>
      <c r="AE6" s="29" t="n">
        <v>10</v>
      </c>
    </row>
    <row r="7" ht="15.75" customHeight="1">
      <c r="H7" s="28">
        <f>VLOOKUP(G4,B19:BI51,52)</f>
        <v/>
      </c>
      <c r="I7" s="48" t="inlineStr">
        <is>
          <t>BV \ DR</t>
        </is>
      </c>
      <c r="J7" s="24">
        <f>J5</f>
        <v/>
      </c>
      <c r="K7" s="24">
        <f>K5</f>
        <v/>
      </c>
      <c r="L7" s="24">
        <f>L5</f>
        <v/>
      </c>
      <c r="M7" s="24">
        <f>M5</f>
        <v/>
      </c>
      <c r="N7" s="24">
        <f>N5</f>
        <v/>
      </c>
      <c r="O7" s="24">
        <f>O5</f>
        <v/>
      </c>
      <c r="P7" s="24">
        <f>P5</f>
        <v/>
      </c>
      <c r="Q7" s="24">
        <f>Q5</f>
        <v/>
      </c>
      <c r="R7" s="24">
        <f>R5</f>
        <v/>
      </c>
      <c r="S7" s="24">
        <f>S5</f>
        <v/>
      </c>
      <c r="U7" s="48" t="inlineStr">
        <is>
          <t>BV \ DR</t>
        </is>
      </c>
      <c r="V7" s="24">
        <f>V5</f>
        <v/>
      </c>
      <c r="W7" s="24">
        <f>W5</f>
        <v/>
      </c>
      <c r="X7" s="24">
        <f>X5</f>
        <v/>
      </c>
      <c r="Y7" s="24">
        <f>Y5</f>
        <v/>
      </c>
      <c r="Z7" s="24">
        <f>Z5</f>
        <v/>
      </c>
      <c r="AA7" s="24">
        <f>AA5</f>
        <v/>
      </c>
      <c r="AB7" s="24">
        <f>AB5</f>
        <v/>
      </c>
      <c r="AC7" s="24">
        <f>AC5</f>
        <v/>
      </c>
      <c r="AD7" s="24">
        <f>AD5</f>
        <v/>
      </c>
      <c r="AE7" s="24">
        <f>AE5</f>
        <v/>
      </c>
    </row>
    <row r="8" ht="15.75" customHeight="1">
      <c r="B8" s="67" t="inlineStr">
        <is>
          <t>crtl + o: zero</t>
        </is>
      </c>
      <c r="D8" s="63" t="inlineStr">
        <is>
          <t>1. 調整參數，使Diff接近0
2. No.輸入圖片編號，可以畫出參數所在區間</t>
        </is>
      </c>
      <c r="H8" s="28">
        <f>VLOOKUP(G4,B19:BI51,55)</f>
        <v/>
      </c>
      <c r="I8" s="20">
        <f>J4</f>
        <v/>
      </c>
      <c r="J8" s="1" t="n">
        <v>880</v>
      </c>
      <c r="K8" s="2" t="n">
        <v>980</v>
      </c>
      <c r="L8" s="2" t="n">
        <v>856</v>
      </c>
      <c r="M8" s="2" t="n">
        <v>750</v>
      </c>
      <c r="N8" s="2" t="n">
        <v>660</v>
      </c>
      <c r="O8" s="2" t="n">
        <v>637</v>
      </c>
      <c r="P8" s="2" t="n">
        <v>620</v>
      </c>
      <c r="Q8" s="2" t="n">
        <v>660</v>
      </c>
      <c r="R8" s="2" t="n">
        <v>660</v>
      </c>
      <c r="S8" s="3" t="n">
        <v>660</v>
      </c>
      <c r="U8" s="20">
        <f>V4</f>
        <v/>
      </c>
      <c r="V8" s="1" t="n">
        <v>720</v>
      </c>
      <c r="W8" s="2" t="n">
        <v>720</v>
      </c>
      <c r="X8" s="2" t="n">
        <v>691</v>
      </c>
      <c r="Y8" s="2" t="n">
        <v>650</v>
      </c>
      <c r="Z8" s="2" t="n">
        <v>650</v>
      </c>
      <c r="AA8" s="8" t="n">
        <v>720</v>
      </c>
      <c r="AB8" s="8" t="n">
        <v>720</v>
      </c>
      <c r="AC8" s="8" t="n">
        <v>820</v>
      </c>
      <c r="AD8" s="8" t="n">
        <v>820</v>
      </c>
      <c r="AE8" s="9" t="n">
        <v>820</v>
      </c>
    </row>
    <row r="9" ht="15.75" customHeight="1">
      <c r="H9" s="28">
        <f>VLOOKUP(G4,B19:BI51,56)</f>
        <v/>
      </c>
      <c r="I9" s="20">
        <f>K4</f>
        <v/>
      </c>
      <c r="J9" s="25" t="n">
        <v>880</v>
      </c>
      <c r="K9" s="7" t="n">
        <v>980</v>
      </c>
      <c r="L9" s="7" t="n">
        <v>875</v>
      </c>
      <c r="M9" s="7" t="n">
        <v>761</v>
      </c>
      <c r="N9" s="7" t="n">
        <v>757</v>
      </c>
      <c r="O9" s="7" t="n">
        <v>637</v>
      </c>
      <c r="P9" s="7" t="n">
        <v>641</v>
      </c>
      <c r="Q9" s="7" t="n">
        <v>641</v>
      </c>
      <c r="R9" s="7" t="n">
        <v>687</v>
      </c>
      <c r="S9" s="26" t="n">
        <v>687</v>
      </c>
      <c r="U9" s="20">
        <f>W4</f>
        <v/>
      </c>
      <c r="V9" s="25" t="n">
        <v>720</v>
      </c>
      <c r="W9" s="7" t="n">
        <v>720</v>
      </c>
      <c r="X9" s="7" t="n">
        <v>791</v>
      </c>
      <c r="Y9" s="7" t="n">
        <v>768</v>
      </c>
      <c r="Z9" s="7" t="n">
        <v>700</v>
      </c>
      <c r="AA9" s="7" t="n">
        <v>720</v>
      </c>
      <c r="AB9" s="7" t="n">
        <v>720</v>
      </c>
      <c r="AC9" s="7" t="n">
        <v>720</v>
      </c>
      <c r="AD9" s="7" t="n">
        <v>791</v>
      </c>
      <c r="AE9" s="10" t="n">
        <v>791</v>
      </c>
    </row>
    <row r="10">
      <c r="B10" s="16" t="n"/>
      <c r="C10" s="16" t="n"/>
      <c r="D10" s="16" t="n"/>
      <c r="E10" s="16" t="n"/>
      <c r="F10" s="16" t="n"/>
      <c r="G10" s="16" t="n"/>
      <c r="I10" s="20">
        <f>L4</f>
        <v/>
      </c>
      <c r="J10" s="25" t="n">
        <v>980</v>
      </c>
      <c r="K10" s="7" t="n">
        <v>1192</v>
      </c>
      <c r="L10" s="7" t="n">
        <v>980</v>
      </c>
      <c r="M10" s="7" t="n">
        <v>821</v>
      </c>
      <c r="N10" s="7" t="n">
        <v>777</v>
      </c>
      <c r="O10" s="7" t="n">
        <v>612</v>
      </c>
      <c r="P10" s="7" t="n">
        <v>641</v>
      </c>
      <c r="Q10" s="7" t="n">
        <v>641</v>
      </c>
      <c r="R10" s="7" t="n">
        <v>668</v>
      </c>
      <c r="S10" s="26" t="n">
        <v>668</v>
      </c>
      <c r="U10" s="20">
        <f>X4</f>
        <v/>
      </c>
      <c r="V10" s="25" t="n">
        <v>720</v>
      </c>
      <c r="W10" s="7" t="n">
        <v>720</v>
      </c>
      <c r="X10" s="7" t="n">
        <v>891</v>
      </c>
      <c r="Y10" s="7" t="n">
        <v>868</v>
      </c>
      <c r="Z10" s="7" t="n">
        <v>750</v>
      </c>
      <c r="AA10" s="7" t="n">
        <v>625</v>
      </c>
      <c r="AB10" s="7" t="n">
        <v>625</v>
      </c>
      <c r="AC10" s="7" t="n">
        <v>691</v>
      </c>
      <c r="AD10" s="7" t="n">
        <v>720</v>
      </c>
      <c r="AE10" s="10" t="n">
        <v>720</v>
      </c>
    </row>
    <row r="11">
      <c r="B11" s="16" t="n"/>
      <c r="C11" s="16" t="n"/>
      <c r="D11" s="16" t="n"/>
      <c r="E11" s="16" t="n"/>
      <c r="F11" s="16" t="n"/>
      <c r="G11" s="16" t="n"/>
      <c r="I11" s="20">
        <f>M4</f>
        <v/>
      </c>
      <c r="J11" s="25" t="n">
        <v>1080</v>
      </c>
      <c r="K11" s="7" t="n">
        <v>1380</v>
      </c>
      <c r="L11" s="7" t="n">
        <v>1077</v>
      </c>
      <c r="M11" s="7" t="n">
        <v>871</v>
      </c>
      <c r="N11" s="7" t="n">
        <v>721</v>
      </c>
      <c r="O11" s="7" t="n">
        <v>668</v>
      </c>
      <c r="P11" s="7" t="n">
        <v>668</v>
      </c>
      <c r="Q11" s="7" t="n">
        <v>668</v>
      </c>
      <c r="R11" s="7" t="n">
        <v>668</v>
      </c>
      <c r="S11" s="26" t="n">
        <v>668</v>
      </c>
      <c r="U11" s="20">
        <f>Y4</f>
        <v/>
      </c>
      <c r="V11" s="25" t="n">
        <v>720</v>
      </c>
      <c r="W11" s="7" t="n">
        <v>720</v>
      </c>
      <c r="X11" s="7" t="n">
        <v>891</v>
      </c>
      <c r="Y11" s="7" t="n">
        <v>891</v>
      </c>
      <c r="Z11" s="7" t="n">
        <v>720</v>
      </c>
      <c r="AA11" s="7" t="n">
        <v>585</v>
      </c>
      <c r="AB11" s="7" t="n">
        <v>625</v>
      </c>
      <c r="AC11" s="7" t="n">
        <v>650</v>
      </c>
      <c r="AD11" s="7" t="n">
        <v>720</v>
      </c>
      <c r="AE11" s="10" t="n">
        <v>720</v>
      </c>
    </row>
    <row r="12">
      <c r="I12" s="20">
        <f>N4</f>
        <v/>
      </c>
      <c r="J12" s="25" t="n">
        <v>1155</v>
      </c>
      <c r="K12" s="7" t="n">
        <v>1427</v>
      </c>
      <c r="L12" s="7" t="n">
        <v>1227</v>
      </c>
      <c r="M12" s="7" t="n">
        <v>1025</v>
      </c>
      <c r="N12" s="7" t="n">
        <v>833</v>
      </c>
      <c r="O12" s="7" t="n">
        <v>712</v>
      </c>
      <c r="P12" s="7" t="n">
        <v>668</v>
      </c>
      <c r="Q12" s="7" t="n">
        <v>668</v>
      </c>
      <c r="R12" s="7" t="n">
        <v>768</v>
      </c>
      <c r="S12" s="26" t="n">
        <v>768</v>
      </c>
      <c r="U12" s="20">
        <f>Z4</f>
        <v/>
      </c>
      <c r="V12" s="25" t="n">
        <v>720</v>
      </c>
      <c r="W12" s="7" t="n">
        <v>720</v>
      </c>
      <c r="X12" s="7" t="n">
        <v>820</v>
      </c>
      <c r="Y12" s="7" t="n">
        <v>820</v>
      </c>
      <c r="Z12" s="7" t="n">
        <v>761</v>
      </c>
      <c r="AA12" s="7" t="n">
        <v>625</v>
      </c>
      <c r="AB12" s="7" t="n">
        <v>650</v>
      </c>
      <c r="AC12" s="7" t="n">
        <v>691</v>
      </c>
      <c r="AD12" s="7" t="n">
        <v>720</v>
      </c>
      <c r="AE12" s="10" t="n">
        <v>720</v>
      </c>
    </row>
    <row r="13">
      <c r="I13" s="20">
        <f>O4</f>
        <v/>
      </c>
      <c r="J13" s="25" t="n">
        <v>1188</v>
      </c>
      <c r="K13" s="7" t="n">
        <v>1458</v>
      </c>
      <c r="L13" s="7" t="n">
        <v>1308</v>
      </c>
      <c r="M13" s="7" t="n">
        <v>1125</v>
      </c>
      <c r="N13" s="7" t="n">
        <v>933</v>
      </c>
      <c r="O13" s="7" t="n">
        <v>720</v>
      </c>
      <c r="P13" s="7" t="n">
        <v>768</v>
      </c>
      <c r="Q13" s="7" t="n">
        <v>768</v>
      </c>
      <c r="R13" s="7" t="n">
        <v>868</v>
      </c>
      <c r="S13" s="26" t="n">
        <v>868</v>
      </c>
      <c r="U13" s="20">
        <f>AA4</f>
        <v/>
      </c>
      <c r="V13" s="25" t="n">
        <v>720</v>
      </c>
      <c r="W13" s="7" t="n">
        <v>720</v>
      </c>
      <c r="X13" s="7" t="n">
        <v>720</v>
      </c>
      <c r="Y13" s="7" t="n">
        <v>720</v>
      </c>
      <c r="Z13" s="7" t="n">
        <v>730</v>
      </c>
      <c r="AA13" s="7" t="n">
        <v>650</v>
      </c>
      <c r="AB13" s="7" t="n">
        <v>650</v>
      </c>
      <c r="AC13" s="7" t="n">
        <v>720</v>
      </c>
      <c r="AD13" s="7" t="n">
        <v>720</v>
      </c>
      <c r="AE13" s="10" t="n">
        <v>720</v>
      </c>
    </row>
    <row r="14">
      <c r="I14" s="20">
        <f>P4</f>
        <v/>
      </c>
      <c r="J14" s="25" t="n">
        <v>1088</v>
      </c>
      <c r="K14" s="7" t="n">
        <v>1282</v>
      </c>
      <c r="L14" s="7" t="n">
        <v>1182</v>
      </c>
      <c r="M14" s="7" t="n">
        <v>1025</v>
      </c>
      <c r="N14" s="7" t="n">
        <v>867</v>
      </c>
      <c r="O14" s="7" t="n">
        <v>739</v>
      </c>
      <c r="P14" s="7" t="n">
        <v>723</v>
      </c>
      <c r="Q14" s="7" t="n">
        <v>868</v>
      </c>
      <c r="R14" s="7" t="n">
        <v>968</v>
      </c>
      <c r="S14" s="26" t="n">
        <v>987</v>
      </c>
      <c r="U14" s="20">
        <f>AB4</f>
        <v/>
      </c>
      <c r="V14" s="25" t="n">
        <v>720</v>
      </c>
      <c r="W14" s="7" t="n">
        <v>720</v>
      </c>
      <c r="X14" s="7" t="n">
        <v>720</v>
      </c>
      <c r="Y14" s="7" t="n">
        <v>720</v>
      </c>
      <c r="Z14" s="7" t="n">
        <v>720</v>
      </c>
      <c r="AA14" s="7" t="n">
        <v>720</v>
      </c>
      <c r="AB14" s="7" t="n">
        <v>720</v>
      </c>
      <c r="AC14" s="7" t="n">
        <v>720</v>
      </c>
      <c r="AD14" s="7" t="n">
        <v>720</v>
      </c>
      <c r="AE14" s="10" t="n">
        <v>720</v>
      </c>
    </row>
    <row r="15">
      <c r="I15" s="20">
        <f>Q4</f>
        <v/>
      </c>
      <c r="J15" s="25" t="n">
        <v>999</v>
      </c>
      <c r="K15" s="7" t="n">
        <v>1182</v>
      </c>
      <c r="L15" s="7" t="n">
        <v>1082</v>
      </c>
      <c r="M15" s="7" t="n">
        <v>1085</v>
      </c>
      <c r="N15" s="7" t="n">
        <v>868</v>
      </c>
      <c r="O15" s="7" t="n">
        <v>739</v>
      </c>
      <c r="P15" s="7" t="n">
        <v>768</v>
      </c>
      <c r="Q15" s="7" t="n">
        <v>887</v>
      </c>
      <c r="R15" s="7" t="n">
        <v>887</v>
      </c>
      <c r="S15" s="26" t="n">
        <v>887</v>
      </c>
      <c r="U15" s="20">
        <f>AC4</f>
        <v/>
      </c>
      <c r="V15" s="25" t="n">
        <v>720</v>
      </c>
      <c r="W15" s="7" t="n">
        <v>720</v>
      </c>
      <c r="X15" s="7" t="n">
        <v>720</v>
      </c>
      <c r="Y15" s="7" t="n">
        <v>720</v>
      </c>
      <c r="Z15" s="7" t="n">
        <v>720</v>
      </c>
      <c r="AA15" s="7" t="n">
        <v>720</v>
      </c>
      <c r="AB15" s="7" t="n">
        <v>720</v>
      </c>
      <c r="AC15" s="7" t="n">
        <v>720</v>
      </c>
      <c r="AD15" s="7" t="n">
        <v>720</v>
      </c>
      <c r="AE15" s="10" t="n">
        <v>720</v>
      </c>
    </row>
    <row r="16">
      <c r="I16" s="20">
        <f>R4</f>
        <v/>
      </c>
      <c r="J16" s="25" t="n">
        <v>985</v>
      </c>
      <c r="K16" s="7" t="n">
        <v>1185</v>
      </c>
      <c r="L16" s="7" t="n">
        <v>1068</v>
      </c>
      <c r="M16" s="7" t="n">
        <v>1068</v>
      </c>
      <c r="N16" s="7" t="n">
        <v>868</v>
      </c>
      <c r="O16" s="7" t="n">
        <v>768</v>
      </c>
      <c r="P16" s="7" t="n">
        <v>787</v>
      </c>
      <c r="Q16" s="7" t="n">
        <v>787</v>
      </c>
      <c r="R16" s="7" t="n">
        <v>787</v>
      </c>
      <c r="S16" s="26" t="n">
        <v>787</v>
      </c>
      <c r="U16" s="20">
        <f>AD4</f>
        <v/>
      </c>
      <c r="V16" s="25" t="n">
        <v>720</v>
      </c>
      <c r="W16" s="7" t="n">
        <v>720</v>
      </c>
      <c r="X16" s="7" t="n">
        <v>720</v>
      </c>
      <c r="Y16" s="7" t="n">
        <v>720</v>
      </c>
      <c r="Z16" s="7" t="n">
        <v>720</v>
      </c>
      <c r="AA16" s="7" t="n">
        <v>720</v>
      </c>
      <c r="AB16" s="7" t="n">
        <v>720</v>
      </c>
      <c r="AC16" s="7" t="n">
        <v>720</v>
      </c>
      <c r="AD16" s="7" t="n">
        <v>720</v>
      </c>
      <c r="AE16" s="10" t="n">
        <v>720</v>
      </c>
    </row>
    <row r="17">
      <c r="I17" s="20">
        <f>S4</f>
        <v/>
      </c>
      <c r="J17" s="4" t="n">
        <v>968</v>
      </c>
      <c r="K17" s="5" t="n">
        <v>1168</v>
      </c>
      <c r="L17" s="5" t="n">
        <v>1039</v>
      </c>
      <c r="M17" s="5" t="n">
        <v>939</v>
      </c>
      <c r="N17" s="5" t="n">
        <v>768</v>
      </c>
      <c r="O17" s="5" t="n">
        <v>668</v>
      </c>
      <c r="P17" s="5" t="n">
        <v>639</v>
      </c>
      <c r="Q17" s="5" t="n">
        <v>687</v>
      </c>
      <c r="R17" s="5" t="n">
        <v>687</v>
      </c>
      <c r="S17" s="6" t="n">
        <v>687</v>
      </c>
      <c r="U17" s="20">
        <f>AE4</f>
        <v/>
      </c>
      <c r="V17" s="4" t="n">
        <v>720</v>
      </c>
      <c r="W17" s="5" t="n">
        <v>720</v>
      </c>
      <c r="X17" s="5" t="n">
        <v>720</v>
      </c>
      <c r="Y17" s="5" t="n">
        <v>720</v>
      </c>
      <c r="Z17" s="5" t="n">
        <v>720</v>
      </c>
      <c r="AA17" s="11" t="n">
        <v>720</v>
      </c>
      <c r="AB17" s="11" t="n">
        <v>720</v>
      </c>
      <c r="AC17" s="11" t="n">
        <v>720</v>
      </c>
      <c r="AD17" s="11" t="n">
        <v>720</v>
      </c>
      <c r="AE17" s="12" t="n">
        <v>720</v>
      </c>
    </row>
    <row r="19" customFormat="1" s="7">
      <c r="B19" s="48" t="inlineStr">
        <is>
          <t>type</t>
        </is>
      </c>
      <c r="C19" s="57" t="n"/>
      <c r="D19" s="57" t="n"/>
      <c r="E19" s="58" t="n"/>
      <c r="F19" s="44" t="inlineStr">
        <is>
          <t>stable</t>
        </is>
      </c>
      <c r="G19" s="44" t="inlineStr">
        <is>
          <t>stable</t>
        </is>
      </c>
      <c r="H19" s="44" t="inlineStr">
        <is>
          <t>cwv</t>
        </is>
      </c>
      <c r="I19" s="44" t="inlineStr">
        <is>
          <t>cwr</t>
        </is>
      </c>
      <c r="J19" s="44" t="inlineStr">
        <is>
          <t>cwr</t>
        </is>
      </c>
      <c r="K19" s="44" t="inlineStr">
        <is>
          <t>prob</t>
        </is>
      </c>
      <c r="L19" s="44" t="inlineStr">
        <is>
          <t>cwr</t>
        </is>
      </c>
      <c r="M19" s="44" t="inlineStr">
        <is>
          <t>x</t>
        </is>
      </c>
      <c r="N19" s="44" t="inlineStr">
        <is>
          <t>cwr</t>
        </is>
      </c>
      <c r="O19" s="44" t="inlineStr">
        <is>
          <t>bv</t>
        </is>
      </c>
      <c r="P19" s="44" t="inlineStr">
        <is>
          <t>flt</t>
        </is>
      </c>
      <c r="Q19" s="44" t="inlineStr">
        <is>
          <t>flt</t>
        </is>
      </c>
      <c r="R19" s="44" t="inlineStr">
        <is>
          <t>x</t>
        </is>
      </c>
      <c r="S19" s="44" t="inlineStr">
        <is>
          <t>x</t>
        </is>
      </c>
      <c r="U19" s="44" t="inlineStr">
        <is>
          <t>8bit</t>
        </is>
      </c>
      <c r="V19" s="44" t="inlineStr">
        <is>
          <t>Ratio</t>
        </is>
      </c>
      <c r="W19" s="55" t="inlineStr">
        <is>
          <t>Target_TH</t>
        </is>
      </c>
      <c r="X19" s="44" t="inlineStr">
        <is>
          <t>Day</t>
        </is>
      </c>
      <c r="Y19" s="44" t="inlineStr">
        <is>
          <t>NS</t>
        </is>
      </c>
      <c r="Z19" s="44" t="inlineStr">
        <is>
          <t>Total</t>
        </is>
      </c>
      <c r="AA19" s="54" t="inlineStr">
        <is>
          <t>THD diff</t>
        </is>
      </c>
    </row>
    <row r="20" ht="45" customFormat="1" customHeight="1" s="13">
      <c r="B20" s="48" t="inlineStr">
        <is>
          <t>tag</t>
        </is>
      </c>
      <c r="C20" s="57" t="n"/>
      <c r="D20" s="57" t="n"/>
      <c r="E20" s="58" t="n"/>
      <c r="F20" s="18" t="inlineStr">
        <is>
          <t>AE_TAG_FACE_20_FACE_AE_STABLE</t>
        </is>
      </c>
      <c r="G20" s="18" t="inlineStr">
        <is>
          <t>AE_TAG_FACE_20_FACE_AE_1STSTABLE</t>
        </is>
      </c>
      <c r="H20" s="18" t="inlineStr">
        <is>
          <t>AE_TAG_CWV</t>
        </is>
      </c>
      <c r="I20" s="18" t="inlineStr">
        <is>
          <t>AE_TAG_PURE_AE_CWR_STABLE</t>
        </is>
      </c>
      <c r="J20" s="18" t="inlineStr">
        <is>
          <t>AE_TAG_LINK_AE_CWR_STABLE</t>
        </is>
      </c>
      <c r="K20" s="18" t="inlineStr">
        <is>
          <t>AE_TAG_NS_PROB</t>
        </is>
      </c>
      <c r="L20" s="18" t="inlineStr">
        <is>
          <t>AE_TAG_LINK_FACE_CWR_STABLE</t>
        </is>
      </c>
      <c r="M20" s="19" t="inlineStr">
        <is>
          <t>Face_Link / AE_CWR</t>
        </is>
      </c>
      <c r="N20" s="18" t="inlineStr">
        <is>
          <t>AE_TAG_LINK_FACE_CWR_MIN</t>
        </is>
      </c>
      <c r="O20" s="18" t="inlineStr">
        <is>
          <t>AE_TAG_REALBVX1000</t>
        </is>
      </c>
      <c r="P20" s="18" t="inlineStr">
        <is>
          <t>AE_TAG_FLT_DR</t>
        </is>
      </c>
      <c r="Q20" s="18" t="inlineStr">
        <is>
          <t>AE_TAG_FLT_TARGET</t>
        </is>
      </c>
      <c r="R20" s="47" t="inlineStr">
        <is>
          <t>jpg_FD_MTK</t>
        </is>
      </c>
      <c r="S20" s="47" t="inlineStr">
        <is>
          <t>jpg_FD_TarPhone</t>
        </is>
      </c>
      <c r="U20" s="45" t="n"/>
      <c r="V20" s="45" t="n"/>
      <c r="W20" s="45" t="n"/>
      <c r="X20" s="45" t="n"/>
      <c r="Y20" s="45" t="n"/>
      <c r="Z20" s="45" t="n"/>
      <c r="AA20" s="45" t="n"/>
      <c r="AB20" s="16" t="n"/>
      <c r="AF20" s="16" t="n"/>
      <c r="AG20" s="16" t="n"/>
      <c r="AH20" s="16" t="n"/>
      <c r="AI20" s="16" t="n"/>
      <c r="AJ20" s="16" t="n"/>
      <c r="AK20" s="16" t="n"/>
      <c r="AL20" s="16" t="n"/>
      <c r="AM20" s="16" t="n"/>
      <c r="AN20" s="16" t="n"/>
      <c r="AO20" s="16" t="n"/>
      <c r="AP20" s="16" t="n"/>
      <c r="AQ20" s="16" t="n"/>
      <c r="AR20" s="16" t="n"/>
      <c r="AS20" s="16" t="n"/>
    </row>
    <row r="21" ht="31.5" customFormat="1" customHeight="1" s="14">
      <c r="B21" s="15" t="inlineStr">
        <is>
          <t>No.</t>
        </is>
      </c>
      <c r="C21" s="15" t="inlineStr">
        <is>
          <t>Pic</t>
        </is>
      </c>
      <c r="D21" s="15" t="inlineStr">
        <is>
          <t>Crop</t>
        </is>
      </c>
      <c r="E21" s="15" t="inlineStr">
        <is>
          <t>ref.Crop</t>
        </is>
      </c>
      <c r="F21" s="15" t="inlineStr">
        <is>
          <t>FDStable</t>
        </is>
      </c>
      <c r="G21" s="15" t="inlineStr">
        <is>
          <t>1stFDStable</t>
        </is>
      </c>
      <c r="H21" s="15" t="inlineStr">
        <is>
          <t>CWV</t>
        </is>
      </c>
      <c r="I21" s="15" t="inlineStr">
        <is>
          <t>Normal_CWR</t>
        </is>
      </c>
      <c r="J21" s="15" t="inlineStr">
        <is>
          <t>AE_CWR</t>
        </is>
      </c>
      <c r="K21" s="15" t="inlineStr">
        <is>
          <t>NS_Prob</t>
        </is>
      </c>
      <c r="L21" s="15" t="inlineStr">
        <is>
          <t>Face_Link</t>
        </is>
      </c>
      <c r="M21" s="23" t="inlineStr">
        <is>
          <t>Gain</t>
        </is>
      </c>
      <c r="N21" s="15" t="inlineStr">
        <is>
          <t>fdMinCWR</t>
        </is>
      </c>
      <c r="O21" s="15" t="inlineStr">
        <is>
          <t>BV</t>
        </is>
      </c>
      <c r="P21" s="15" t="inlineStr">
        <is>
          <t>DR</t>
        </is>
      </c>
      <c r="Q21" s="15" t="inlineStr">
        <is>
          <t>TH</t>
        </is>
      </c>
      <c r="R21" s="46" t="n"/>
      <c r="S21" s="46" t="n"/>
      <c r="U21" s="46" t="n"/>
      <c r="V21" s="46" t="n"/>
      <c r="W21" s="46" t="n"/>
      <c r="X21" s="46" t="n"/>
      <c r="Y21" s="46" t="n"/>
      <c r="Z21" s="46" t="n"/>
      <c r="AA21" s="46" t="n"/>
      <c r="AB21" s="16" t="n"/>
      <c r="AF21" s="16" t="n"/>
      <c r="AG21" s="16" t="n"/>
      <c r="AH21" s="16" t="n"/>
      <c r="AI21" s="16" t="n"/>
      <c r="AJ21" s="16" t="n"/>
      <c r="AK21" s="16" t="n"/>
      <c r="AL21" s="16" t="n"/>
      <c r="AM21" s="16" t="n"/>
      <c r="AN21" s="16" t="n"/>
      <c r="AO21" s="16" t="n"/>
      <c r="AP21" s="16" t="n"/>
      <c r="AQ21" s="16" t="n"/>
      <c r="AR21" s="16" t="n"/>
      <c r="AS21" s="16" t="n"/>
    </row>
    <row r="22" ht="75" customFormat="1" customHeight="1" s="13">
      <c r="B22" s="62" t="n">
        <v>1</v>
      </c>
      <c r="C22" s="62" t="n"/>
      <c r="D22" s="62" t="n"/>
      <c r="E22" s="44" t="n"/>
      <c r="F22" s="44" t="n">
        <v>0</v>
      </c>
      <c r="G22" s="44" t="n">
        <v>1</v>
      </c>
      <c r="H22" s="44" t="n">
        <v>761</v>
      </c>
      <c r="I22" s="44" t="n">
        <v>716</v>
      </c>
      <c r="J22" s="44" t="n">
        <v>793</v>
      </c>
      <c r="K22" s="44" t="n">
        <v>0</v>
      </c>
      <c r="L22" s="44" t="n">
        <v>1586</v>
      </c>
      <c r="M22" s="44">
        <f>L22/J22</f>
        <v/>
      </c>
      <c r="N22" s="44" t="n">
        <v>737</v>
      </c>
      <c r="O22" s="44" t="n">
        <v>-2396</v>
      </c>
      <c r="P22" s="44" t="n">
        <v>2067</v>
      </c>
      <c r="Q22" s="44" t="n">
        <v>651</v>
      </c>
      <c r="R22" s="68" t="n">
        <v>129.5482310786624</v>
      </c>
      <c r="S22" s="68" t="n">
        <v>133.8788784370943</v>
      </c>
      <c r="U22" s="44">
        <f>Q22/16</f>
        <v/>
      </c>
      <c r="V22" s="44">
        <f>R22/U22</f>
        <v/>
      </c>
      <c r="W22" s="69">
        <f>S22/V22*16</f>
        <v/>
      </c>
      <c r="X22" s="44">
        <f>INT((AQ22+((AR22-AQ22)*(AG22-AK22)/(AL22-AK22)))+(((AS22+((AT22-AS22)*(AG22-AK22)/(AL22-AK22)))-(AQ22+((AR22-AQ22)*(AG22-AK22)/(AL22-AK22))))*(AH22-AO22)/(AP22-AO22)))</f>
        <v/>
      </c>
      <c r="Y22" s="44">
        <f>INT((BF22+((BG22-BF22)*(AV22-AZ22)/(BA22-AZ22)))+(((BH22+((BI22-BH22)*(AV22-AZ22)/(BA22-AZ22)))-(BF22+((BG22-BF22)*(AV22-AZ22)/(BA22-AZ22))))*(AW22-BD22)/(BE22-BD22)))</f>
        <v/>
      </c>
      <c r="Z22" s="44">
        <f>(X22*(1024-K22)+Y22*K22)/1024</f>
        <v/>
      </c>
      <c r="AA22" s="70">
        <f>W22-Z22</f>
        <v/>
      </c>
      <c r="AG22" s="71">
        <f>IF(O22&gt;MAX($J$4:$S$4),MAX($J$4:$S$4)-0.1,IF(O22&lt;MIN($J$4:$S$4),MIN($J$4:$S$4)+0.1,O22))</f>
        <v/>
      </c>
      <c r="AH22" s="71">
        <f>IF(P22&gt;MAX($J$5:$S$5),MAX($J$5:$S$5)-0.1,IF(P22&lt;MIN($J$5:$S$5),MIN($J$5:$S$5)+0.1,P22))</f>
        <v/>
      </c>
      <c r="AI22" s="28">
        <f>_xlfn.XLOOKUP(AK22,$J$4:$S$4,$J$6:$S$6)</f>
        <v/>
      </c>
      <c r="AJ22" s="28">
        <f>AI22+1</f>
        <v/>
      </c>
      <c r="AK22" s="28">
        <f>HLOOKUP(ROUNDUP(AG22,1),$J$4:$S$4,1,TRUE)</f>
        <v/>
      </c>
      <c r="AL22" s="28">
        <f>_xlfn.XLOOKUP(AJ22,$J$6:$S$6,$J$4:$S$4)</f>
        <v/>
      </c>
      <c r="AM22" s="28">
        <f>_xlfn.XLOOKUP(AO22,$J$5:$S$5,$J$6:$S$6)</f>
        <v/>
      </c>
      <c r="AN22" s="28">
        <f>AM22+1</f>
        <v/>
      </c>
      <c r="AO22" s="28">
        <f>HLOOKUP(AH22,$J$5:$S$5,1,TRUE)</f>
        <v/>
      </c>
      <c r="AP22" s="28">
        <f>_xlfn.XLOOKUP(AN22,$J$6:$S$6,$J$5:$S$5)</f>
        <v/>
      </c>
      <c r="AQ22" s="28">
        <f>VLOOKUP(AK22,$I$8:$S$17,AM22+1,FALSE)</f>
        <v/>
      </c>
      <c r="AR22" s="28">
        <f>VLOOKUP(AL22,$I$8:$S$17,AM22+1,FALSE)</f>
        <v/>
      </c>
      <c r="AS22" s="28">
        <f>VLOOKUP(AK22,$I$8:$S$17,AN22+1,FALSE)</f>
        <v/>
      </c>
      <c r="AT22" s="28">
        <f>VLOOKUP(AL22,$I$8:$S$17,AN22+1,FALSE)</f>
        <v/>
      </c>
      <c r="AU22" s="28" t="n"/>
      <c r="AV22" s="71">
        <f>IF(O22&gt;MAX($V$4:$AE$4),MAX($V$4:$AE$4)-0.1,IF(O22&lt;MIN($V$4:$AE4),MIN($V$4:$AE$4)+0.1,O22))</f>
        <v/>
      </c>
      <c r="AW22" s="71">
        <f>IF(P22&gt;MAX($V$5:$AE$5),MAX($V$5:$AE$5)-0.1,IF(P22&lt;MIN($V$5:$AE$5),MIN($V$5:$AE$5)+0.1,P22))</f>
        <v/>
      </c>
      <c r="AX22" s="28">
        <f>_xlfn.XLOOKUP(AZ22,$V$4:$AE$4,$V$6:$AE$6)</f>
        <v/>
      </c>
      <c r="AY22" s="28">
        <f>AX22+1</f>
        <v/>
      </c>
      <c r="AZ22" s="28">
        <f>HLOOKUP(ROUNDUP(AV22,1),$V$4:$AE$4,1,TRUE)</f>
        <v/>
      </c>
      <c r="BA22" s="28">
        <f>_xlfn.XLOOKUP(AY22,$V$6:$AE$6,$V$4:$AE$4)</f>
        <v/>
      </c>
      <c r="BB22" s="28">
        <f>_xlfn.XLOOKUP(BD22,$V$5:$AE$5,$V$6:$AE$6)</f>
        <v/>
      </c>
      <c r="BC22" s="28">
        <f>BB22+1</f>
        <v/>
      </c>
      <c r="BD22" s="28">
        <f>HLOOKUP(AW22,$V$5:$AE$5,1,TRUE)</f>
        <v/>
      </c>
      <c r="BE22" s="28">
        <f>_xlfn.XLOOKUP(BC22,$V$6:$AE$6,$V$5:$AE$5)</f>
        <v/>
      </c>
      <c r="BF22" s="28">
        <f>VLOOKUP(AZ22,$U$8:$AE$17,BB22+1,FALSE)</f>
        <v/>
      </c>
      <c r="BG22" s="28">
        <f>VLOOKUP(BA22,$U$8:$AE$17,BB22+1,FALSE)</f>
        <v/>
      </c>
      <c r="BH22" s="28">
        <f>VLOOKUP(AZ22,$U$8:$AE$17,BC22+1,FALSE)</f>
        <v/>
      </c>
      <c r="BI22" s="28">
        <f>VLOOKUP(BA22,$U$8:$AE$17,BC22+1,FALSE)</f>
        <v/>
      </c>
    </row>
    <row r="23" ht="75" customFormat="1" customHeight="1" s="13">
      <c r="B23" s="44" t="n"/>
      <c r="C23" s="44" t="n"/>
      <c r="D23" s="44" t="n"/>
      <c r="E23" s="44" t="n"/>
      <c r="F23" s="44" t="n"/>
      <c r="G23" s="44" t="n"/>
      <c r="H23" s="44" t="n"/>
      <c r="I23" s="44" t="n"/>
      <c r="J23" s="44" t="n"/>
      <c r="K23" s="44" t="n"/>
      <c r="L23" s="44" t="n"/>
      <c r="M23" s="44">
        <f>L23/J23</f>
        <v/>
      </c>
      <c r="N23" s="44" t="n"/>
      <c r="O23" s="44" t="n"/>
      <c r="P23" s="44" t="n"/>
      <c r="Q23" s="44" t="n"/>
      <c r="R23" s="68" t="n"/>
      <c r="S23" s="68" t="n"/>
      <c r="U23" s="44">
        <f>Q23/16</f>
        <v/>
      </c>
      <c r="V23" s="44">
        <f>R23/U23</f>
        <v/>
      </c>
      <c r="W23" s="69">
        <f>S23/V23*16</f>
        <v/>
      </c>
      <c r="X23" s="44">
        <f>INT((AQ23+((AR23-AQ23)*(AG23-AK23)/(AL23-AK23)))+(((AS23+((AT23-AS23)*(AG23-AK23)/(AL23-AK23)))-(AQ23+((AR23-AQ23)*(AG23-AK23)/(AL23-AK23))))*(AH23-AO23)/(AP23-AO23)))</f>
        <v/>
      </c>
      <c r="Y23" s="44">
        <f>INT((BF23+((BG23-BF23)*(AV23-AZ23)/(BA23-AZ23)))+(((BH23+((BI23-BH23)*(AV23-AZ23)/(BA23-AZ23)))-(BF23+((BG23-BF23)*(AV23-AZ23)/(BA23-AZ23))))*(AW23-BD23)/(BE23-BD23)))</f>
        <v/>
      </c>
      <c r="Z23" s="44">
        <f>(X23*(1024-K23)+Y23*K23)/1024</f>
        <v/>
      </c>
      <c r="AA23" s="70">
        <f>W23-Z23</f>
        <v/>
      </c>
      <c r="AG23" s="71">
        <f>IF(O23&gt;MAX($J$4:$S$4),MAX($J$4:$S$4)-0.1,IF(O23&lt;MIN($J$4:$S$4),MIN($J$4:$S$4)+0.1,O23))</f>
        <v/>
      </c>
      <c r="AH23" s="71">
        <f>IF(P23&gt;MAX($J$5:$S$5),MAX($J$5:$S$5)-0.1,IF(P23&lt;MIN($J$5:$S$5),MIN($J$5:$S$5)+0.1,P23))</f>
        <v/>
      </c>
      <c r="AI23" s="28">
        <f>_xlfn.XLOOKUP(AK23,$J$4:$S$4,$J$6:$S$6)</f>
        <v/>
      </c>
      <c r="AJ23" s="28">
        <f>AI23+1</f>
        <v/>
      </c>
      <c r="AK23" s="28">
        <f>HLOOKUP(ROUNDUP(AG23,1),$J$4:$S$4,1,TRUE)</f>
        <v/>
      </c>
      <c r="AL23" s="28">
        <f>_xlfn.XLOOKUP(AJ23,$J$6:$S$6,$J$4:$S$4)</f>
        <v/>
      </c>
      <c r="AM23" s="28">
        <f>_xlfn.XLOOKUP(AO23,$J$5:$S$5,$J$6:$S$6)</f>
        <v/>
      </c>
      <c r="AN23" s="28">
        <f>AM23+1</f>
        <v/>
      </c>
      <c r="AO23" s="28">
        <f>HLOOKUP(AH23,$J$5:$S$5,1,TRUE)</f>
        <v/>
      </c>
      <c r="AP23" s="28">
        <f>_xlfn.XLOOKUP(AN23,$J$6:$S$6,$J$5:$S$5)</f>
        <v/>
      </c>
      <c r="AQ23" s="28">
        <f>VLOOKUP(AK23,$I$8:$S$17,AM23+1,FALSE)</f>
        <v/>
      </c>
      <c r="AR23" s="28">
        <f>VLOOKUP(AL23,$I$8:$S$17,AM23+1,FALSE)</f>
        <v/>
      </c>
      <c r="AS23" s="28">
        <f>VLOOKUP(AK23,$I$8:$S$17,AN23+1,FALSE)</f>
        <v/>
      </c>
      <c r="AT23" s="28">
        <f>VLOOKUP(AL23,$I$8:$S$17,AN23+1,FALSE)</f>
        <v/>
      </c>
      <c r="AU23" s="28" t="n"/>
      <c r="AV23" s="71">
        <f>IF(O23&gt;MAX($V$4:$AE$4),MAX($V$4:$AE$4)-0.1,IF(O23&lt;MIN($V$4:$AE5),MIN($V$4:$AE$4)+0.1,O23))</f>
        <v/>
      </c>
      <c r="AW23" s="71">
        <f>IF(P23&gt;MAX($V$5:$AE$5),MAX($V$5:$AE$5)-0.1,IF(P23&lt;MIN($V$5:$AE$5),MIN($V$5:$AE$5)+0.1,P23))</f>
        <v/>
      </c>
      <c r="AX23" s="28">
        <f>_xlfn.XLOOKUP(AZ23,$V$4:$AE$4,$V$6:$AE$6)</f>
        <v/>
      </c>
      <c r="AY23" s="28">
        <f>AX23+1</f>
        <v/>
      </c>
      <c r="AZ23" s="28">
        <f>HLOOKUP(ROUNDUP(AV23,1),$V$4:$AE$4,1,TRUE)</f>
        <v/>
      </c>
      <c r="BA23" s="28">
        <f>_xlfn.XLOOKUP(AY23,$V$6:$AE$6,$V$4:$AE$4)</f>
        <v/>
      </c>
      <c r="BB23" s="28">
        <f>_xlfn.XLOOKUP(BD23,$V$5:$AE$5,$V$6:$AE$6)</f>
        <v/>
      </c>
      <c r="BC23" s="28">
        <f>BB23+1</f>
        <v/>
      </c>
      <c r="BD23" s="28">
        <f>HLOOKUP(AW23,$V$5:$AE$5,1,TRUE)</f>
        <v/>
      </c>
      <c r="BE23" s="28">
        <f>_xlfn.XLOOKUP(BC23,$V$6:$AE$6,$V$5:$AE$5)</f>
        <v/>
      </c>
      <c r="BF23" s="28">
        <f>VLOOKUP(AZ23,$U$8:$AE$17,BB23+1,FALSE)</f>
        <v/>
      </c>
      <c r="BG23" s="28">
        <f>VLOOKUP(BA23,$U$8:$AE$17,BB23+1,FALSE)</f>
        <v/>
      </c>
      <c r="BH23" s="28">
        <f>VLOOKUP(AZ23,$U$8:$AE$17,BC23+1,FALSE)</f>
        <v/>
      </c>
      <c r="BI23" s="28">
        <f>VLOOKUP(BA23,$U$8:$AE$17,BC23+1,FALSE)</f>
        <v/>
      </c>
    </row>
    <row r="24" ht="75" customFormat="1" customHeight="1" s="13">
      <c r="B24" s="44" t="n"/>
      <c r="C24" s="44" t="n"/>
      <c r="D24" s="44" t="n"/>
      <c r="E24" s="44" t="n"/>
      <c r="F24" s="44" t="n"/>
      <c r="G24" s="44" t="n"/>
      <c r="H24" s="44" t="n"/>
      <c r="I24" s="44" t="n"/>
      <c r="J24" s="44" t="n"/>
      <c r="K24" s="44" t="n"/>
      <c r="L24" s="44" t="n"/>
      <c r="M24" s="44">
        <f>L24/J24</f>
        <v/>
      </c>
      <c r="N24" s="44" t="n"/>
      <c r="O24" s="44" t="n"/>
      <c r="P24" s="44" t="n"/>
      <c r="Q24" s="44" t="n"/>
      <c r="R24" s="68" t="n"/>
      <c r="S24" s="68" t="n"/>
      <c r="U24" s="44">
        <f>Q24/16</f>
        <v/>
      </c>
      <c r="V24" s="44">
        <f>R24/U24</f>
        <v/>
      </c>
      <c r="W24" s="69">
        <f>S24/V24*16</f>
        <v/>
      </c>
      <c r="X24" s="44">
        <f>INT((AQ24+((AR24-AQ24)*(AG24-AK24)/(AL24-AK24)))+(((AS24+((AT24-AS24)*(AG24-AK24)/(AL24-AK24)))-(AQ24+((AR24-AQ24)*(AG24-AK24)/(AL24-AK24))))*(AH24-AO24)/(AP24-AO24)))</f>
        <v/>
      </c>
      <c r="Y24" s="44">
        <f>INT((BF24+((BG24-BF24)*(AV24-AZ24)/(BA24-AZ24)))+(((BH24+((BI24-BH24)*(AV24-AZ24)/(BA24-AZ24)))-(BF24+((BG24-BF24)*(AV24-AZ24)/(BA24-AZ24))))*(AW24-BD24)/(BE24-BD24)))</f>
        <v/>
      </c>
      <c r="Z24" s="44">
        <f>(X24*(1024-K24)+Y24*K24)/1024</f>
        <v/>
      </c>
      <c r="AA24" s="70">
        <f>W24-Z24</f>
        <v/>
      </c>
      <c r="AG24" s="71">
        <f>IF(O24&gt;MAX($J$4:$S$4),MAX($J$4:$S$4)-0.1,IF(O24&lt;MIN($J$4:$S$4),MIN($J$4:$S$4)+0.1,O24))</f>
        <v/>
      </c>
      <c r="AH24" s="71">
        <f>IF(P24&gt;MAX($J$5:$S$5),MAX($J$5:$S$5)-0.1,IF(P24&lt;MIN($J$5:$S$5),MIN($J$5:$S$5)+0.1,P24))</f>
        <v/>
      </c>
      <c r="AI24" s="28">
        <f>_xlfn.XLOOKUP(AK24,$J$4:$S$4,$J$6:$S$6)</f>
        <v/>
      </c>
      <c r="AJ24" s="28">
        <f>AI24+1</f>
        <v/>
      </c>
      <c r="AK24" s="28">
        <f>HLOOKUP(ROUNDUP(AG24,1),$J$4:$S$4,1,TRUE)</f>
        <v/>
      </c>
      <c r="AL24" s="28">
        <f>_xlfn.XLOOKUP(AJ24,$J$6:$S$6,$J$4:$S$4)</f>
        <v/>
      </c>
      <c r="AM24" s="28">
        <f>_xlfn.XLOOKUP(AO24,$J$5:$S$5,$J$6:$S$6)</f>
        <v/>
      </c>
      <c r="AN24" s="28">
        <f>AM24+1</f>
        <v/>
      </c>
      <c r="AO24" s="28">
        <f>HLOOKUP(AH24,$J$5:$S$5,1,TRUE)</f>
        <v/>
      </c>
      <c r="AP24" s="28">
        <f>_xlfn.XLOOKUP(AN24,$J$6:$S$6,$J$5:$S$5)</f>
        <v/>
      </c>
      <c r="AQ24" s="28">
        <f>VLOOKUP(AK24,$I$8:$S$17,AM24+1,FALSE)</f>
        <v/>
      </c>
      <c r="AR24" s="28">
        <f>VLOOKUP(AL24,$I$8:$S$17,AM24+1,FALSE)</f>
        <v/>
      </c>
      <c r="AS24" s="28">
        <f>VLOOKUP(AK24,$I$8:$S$17,AN24+1,FALSE)</f>
        <v/>
      </c>
      <c r="AT24" s="28">
        <f>VLOOKUP(AL24,$I$8:$S$17,AN24+1,FALSE)</f>
        <v/>
      </c>
      <c r="AU24" s="28" t="n"/>
      <c r="AV24" s="71">
        <f>IF(O24&gt;MAX($V$4:$AE$4),MAX($V$4:$AE$4)-0.1,IF(O24&lt;MIN($V$4:$AE6),MIN($V$4:$AE$4)+0.1,O24))</f>
        <v/>
      </c>
      <c r="AW24" s="71">
        <f>IF(P24&gt;MAX($V$5:$AE$5),MAX($V$5:$AE$5)-0.1,IF(P24&lt;MIN($V$5:$AE$5),MIN($V$5:$AE$5)+0.1,P24))</f>
        <v/>
      </c>
      <c r="AX24" s="28">
        <f>_xlfn.XLOOKUP(AZ24,$V$4:$AE$4,$V$6:$AE$6)</f>
        <v/>
      </c>
      <c r="AY24" s="28">
        <f>AX24+1</f>
        <v/>
      </c>
      <c r="AZ24" s="28">
        <f>HLOOKUP(ROUNDUP(AV24,1),$V$4:$AE$4,1,TRUE)</f>
        <v/>
      </c>
      <c r="BA24" s="28">
        <f>_xlfn.XLOOKUP(AY24,$V$6:$AE$6,$V$4:$AE$4)</f>
        <v/>
      </c>
      <c r="BB24" s="28">
        <f>_xlfn.XLOOKUP(BD24,$V$5:$AE$5,$V$6:$AE$6)</f>
        <v/>
      </c>
      <c r="BC24" s="28">
        <f>BB24+1</f>
        <v/>
      </c>
      <c r="BD24" s="28">
        <f>HLOOKUP(AW24,$V$5:$AE$5,1,TRUE)</f>
        <v/>
      </c>
      <c r="BE24" s="28">
        <f>_xlfn.XLOOKUP(BC24,$V$6:$AE$6,$V$5:$AE$5)</f>
        <v/>
      </c>
      <c r="BF24" s="28">
        <f>VLOOKUP(AZ24,$U$8:$AE$17,BB24+1,FALSE)</f>
        <v/>
      </c>
      <c r="BG24" s="28">
        <f>VLOOKUP(BA24,$U$8:$AE$17,BB24+1,FALSE)</f>
        <v/>
      </c>
      <c r="BH24" s="28">
        <f>VLOOKUP(AZ24,$U$8:$AE$17,BC24+1,FALSE)</f>
        <v/>
      </c>
      <c r="BI24" s="28">
        <f>VLOOKUP(BA24,$U$8:$AE$17,BC24+1,FALSE)</f>
        <v/>
      </c>
    </row>
    <row r="25" ht="75" customFormat="1" customHeight="1" s="13">
      <c r="B25" s="44" t="n"/>
      <c r="C25" s="44" t="n"/>
      <c r="D25" s="44" t="n"/>
      <c r="E25" s="44" t="n"/>
      <c r="F25" s="44" t="n"/>
      <c r="G25" s="44" t="n"/>
      <c r="H25" s="44" t="n"/>
      <c r="I25" s="44" t="n"/>
      <c r="J25" s="44" t="n"/>
      <c r="K25" s="44" t="n"/>
      <c r="L25" s="44" t="n"/>
      <c r="M25" s="44">
        <f>L25/J25</f>
        <v/>
      </c>
      <c r="N25" s="44" t="n"/>
      <c r="O25" s="44" t="n"/>
      <c r="P25" s="44" t="n"/>
      <c r="Q25" s="44" t="n"/>
      <c r="R25" s="68" t="n"/>
      <c r="S25" s="68" t="n"/>
      <c r="U25" s="44">
        <f>Q25/16</f>
        <v/>
      </c>
      <c r="V25" s="44">
        <f>R25/U25</f>
        <v/>
      </c>
      <c r="W25" s="69">
        <f>S25/V25*16</f>
        <v/>
      </c>
      <c r="X25" s="44">
        <f>INT((AQ25+((AR25-AQ25)*(AG25-AK25)/(AL25-AK25)))+(((AS25+((AT25-AS25)*(AG25-AK25)/(AL25-AK25)))-(AQ25+((AR25-AQ25)*(AG25-AK25)/(AL25-AK25))))*(AH25-AO25)/(AP25-AO25)))</f>
        <v/>
      </c>
      <c r="Y25" s="44">
        <f>INT((BF25+((BG25-BF25)*(AV25-AZ25)/(BA25-AZ25)))+(((BH25+((BI25-BH25)*(AV25-AZ25)/(BA25-AZ25)))-(BF25+((BG25-BF25)*(AV25-AZ25)/(BA25-AZ25))))*(AW25-BD25)/(BE25-BD25)))</f>
        <v/>
      </c>
      <c r="Z25" s="44">
        <f>(X25*(1024-K25)+Y25*K25)/1024</f>
        <v/>
      </c>
      <c r="AA25" s="70">
        <f>W25-Z25</f>
        <v/>
      </c>
      <c r="AG25" s="71">
        <f>IF(O25&gt;MAX($J$4:$S$4),MAX($J$4:$S$4)-0.1,IF(O25&lt;MIN($J$4:$S$4),MIN($J$4:$S$4)+0.1,O25))</f>
        <v/>
      </c>
      <c r="AH25" s="71">
        <f>IF(P25&gt;MAX($J$5:$S$5),MAX($J$5:$S$5)-0.1,IF(P25&lt;MIN($J$5:$S$5),MIN($J$5:$S$5)+0.1,P25))</f>
        <v/>
      </c>
      <c r="AI25" s="28">
        <f>_xlfn.XLOOKUP(AK25,$J$4:$S$4,$J$6:$S$6)</f>
        <v/>
      </c>
      <c r="AJ25" s="28">
        <f>AI25+1</f>
        <v/>
      </c>
      <c r="AK25" s="28">
        <f>HLOOKUP(ROUNDUP(AG25,1),$J$4:$S$4,1,TRUE)</f>
        <v/>
      </c>
      <c r="AL25" s="28">
        <f>_xlfn.XLOOKUP(AJ25,$J$6:$S$6,$J$4:$S$4)</f>
        <v/>
      </c>
      <c r="AM25" s="28">
        <f>_xlfn.XLOOKUP(AO25,$J$5:$S$5,$J$6:$S$6)</f>
        <v/>
      </c>
      <c r="AN25" s="28">
        <f>AM25+1</f>
        <v/>
      </c>
      <c r="AO25" s="28">
        <f>HLOOKUP(AH25,$J$5:$S$5,1,TRUE)</f>
        <v/>
      </c>
      <c r="AP25" s="28">
        <f>_xlfn.XLOOKUP(AN25,$J$6:$S$6,$J$5:$S$5)</f>
        <v/>
      </c>
      <c r="AQ25" s="28">
        <f>VLOOKUP(AK25,$I$8:$S$17,AM25+1,FALSE)</f>
        <v/>
      </c>
      <c r="AR25" s="28">
        <f>VLOOKUP(AL25,$I$8:$S$17,AM25+1,FALSE)</f>
        <v/>
      </c>
      <c r="AS25" s="28">
        <f>VLOOKUP(AK25,$I$8:$S$17,AN25+1,FALSE)</f>
        <v/>
      </c>
      <c r="AT25" s="28">
        <f>VLOOKUP(AL25,$I$8:$S$17,AN25+1,FALSE)</f>
        <v/>
      </c>
      <c r="AU25" s="28" t="n"/>
      <c r="AV25" s="71">
        <f>IF(O25&gt;MAX($V$4:$AE$4),MAX($V$4:$AE$4)-0.1,IF(O25&lt;MIN($V$4:$AE7),MIN($V$4:$AE$4)+0.1,O25))</f>
        <v/>
      </c>
      <c r="AW25" s="71">
        <f>IF(P25&gt;MAX($V$5:$AE$5),MAX($V$5:$AE$5)-0.1,IF(P25&lt;MIN($V$5:$AE$5),MIN($V$5:$AE$5)+0.1,P25))</f>
        <v/>
      </c>
      <c r="AX25" s="28">
        <f>_xlfn.XLOOKUP(AZ25,$V$4:$AE$4,$V$6:$AE$6)</f>
        <v/>
      </c>
      <c r="AY25" s="28">
        <f>AX25+1</f>
        <v/>
      </c>
      <c r="AZ25" s="28">
        <f>HLOOKUP(ROUNDUP(AV25,1),$V$4:$AE$4,1,TRUE)</f>
        <v/>
      </c>
      <c r="BA25" s="28">
        <f>_xlfn.XLOOKUP(AY25,$V$6:$AE$6,$V$4:$AE$4)</f>
        <v/>
      </c>
      <c r="BB25" s="28">
        <f>_xlfn.XLOOKUP(BD25,$V$5:$AE$5,$V$6:$AE$6)</f>
        <v/>
      </c>
      <c r="BC25" s="28">
        <f>BB25+1</f>
        <v/>
      </c>
      <c r="BD25" s="28">
        <f>HLOOKUP(AW25,$V$5:$AE$5,1,TRUE)</f>
        <v/>
      </c>
      <c r="BE25" s="28">
        <f>_xlfn.XLOOKUP(BC25,$V$6:$AE$6,$V$5:$AE$5)</f>
        <v/>
      </c>
      <c r="BF25" s="28">
        <f>VLOOKUP(AZ25,$U$8:$AE$17,BB25+1,FALSE)</f>
        <v/>
      </c>
      <c r="BG25" s="28">
        <f>VLOOKUP(BA25,$U$8:$AE$17,BB25+1,FALSE)</f>
        <v/>
      </c>
      <c r="BH25" s="28">
        <f>VLOOKUP(AZ25,$U$8:$AE$17,BC25+1,FALSE)</f>
        <v/>
      </c>
      <c r="BI25" s="28">
        <f>VLOOKUP(BA25,$U$8:$AE$17,BC25+1,FALSE)</f>
        <v/>
      </c>
    </row>
    <row r="26" ht="75" customFormat="1" customHeight="1" s="13">
      <c r="B26" s="44" t="n"/>
      <c r="C26" s="44" t="n"/>
      <c r="D26" s="44" t="n"/>
      <c r="E26" s="44" t="n"/>
      <c r="F26" s="44" t="n"/>
      <c r="G26" s="44" t="n"/>
      <c r="H26" s="44" t="n"/>
      <c r="I26" s="44" t="n"/>
      <c r="J26" s="44" t="n"/>
      <c r="K26" s="44" t="n"/>
      <c r="L26" s="44" t="n"/>
      <c r="M26" s="44">
        <f>L26/J26</f>
        <v/>
      </c>
      <c r="N26" s="44" t="n"/>
      <c r="O26" s="44" t="n"/>
      <c r="P26" s="44" t="n"/>
      <c r="Q26" s="44" t="n"/>
      <c r="R26" s="68" t="n"/>
      <c r="S26" s="68" t="n"/>
      <c r="U26" s="44">
        <f>Q26/16</f>
        <v/>
      </c>
      <c r="V26" s="44">
        <f>R26/U26</f>
        <v/>
      </c>
      <c r="W26" s="69">
        <f>S26/V26*16</f>
        <v/>
      </c>
      <c r="X26" s="44">
        <f>INT((AQ26+((AR26-AQ26)*(AG26-AK26)/(AL26-AK26)))+(((AS26+((AT26-AS26)*(AG26-AK26)/(AL26-AK26)))-(AQ26+((AR26-AQ26)*(AG26-AK26)/(AL26-AK26))))*(AH26-AO26)/(AP26-AO26)))</f>
        <v/>
      </c>
      <c r="Y26" s="44">
        <f>INT((BF26+((BG26-BF26)*(AV26-AZ26)/(BA26-AZ26)))+(((BH26+((BI26-BH26)*(AV26-AZ26)/(BA26-AZ26)))-(BF26+((BG26-BF26)*(AV26-AZ26)/(BA26-AZ26))))*(AW26-BD26)/(BE26-BD26)))</f>
        <v/>
      </c>
      <c r="Z26" s="44">
        <f>(X26*(1024-K26)+Y26*K26)/1024</f>
        <v/>
      </c>
      <c r="AA26" s="70">
        <f>W26-Z26</f>
        <v/>
      </c>
      <c r="AG26" s="71">
        <f>IF(O26&gt;MAX($J$4:$S$4),MAX($J$4:$S$4)-0.1,IF(O26&lt;MIN($J$4:$S$4),MIN($J$4:$S$4)+0.1,O26))</f>
        <v/>
      </c>
      <c r="AH26" s="71">
        <f>IF(P26&gt;MAX($J$5:$S$5),MAX($J$5:$S$5)-0.1,IF(P26&lt;MIN($J$5:$S$5),MIN($J$5:$S$5)+0.1,P26))</f>
        <v/>
      </c>
      <c r="AI26" s="28">
        <f>_xlfn.XLOOKUP(AK26,$J$4:$S$4,$J$6:$S$6)</f>
        <v/>
      </c>
      <c r="AJ26" s="28">
        <f>AI26+1</f>
        <v/>
      </c>
      <c r="AK26" s="28">
        <f>HLOOKUP(ROUNDUP(AG26,1),$J$4:$S$4,1,TRUE)</f>
        <v/>
      </c>
      <c r="AL26" s="28">
        <f>_xlfn.XLOOKUP(AJ26,$J$6:$S$6,$J$4:$S$4)</f>
        <v/>
      </c>
      <c r="AM26" s="28">
        <f>_xlfn.XLOOKUP(AO26,$J$5:$S$5,$J$6:$S$6)</f>
        <v/>
      </c>
      <c r="AN26" s="28">
        <f>AM26+1</f>
        <v/>
      </c>
      <c r="AO26" s="28">
        <f>HLOOKUP(AH26,$J$5:$S$5,1,TRUE)</f>
        <v/>
      </c>
      <c r="AP26" s="28">
        <f>_xlfn.XLOOKUP(AN26,$J$6:$S$6,$J$5:$S$5)</f>
        <v/>
      </c>
      <c r="AQ26" s="28">
        <f>VLOOKUP(AK26,$I$8:$S$17,AM26+1,FALSE)</f>
        <v/>
      </c>
      <c r="AR26" s="28">
        <f>VLOOKUP(AL26,$I$8:$S$17,AM26+1,FALSE)</f>
        <v/>
      </c>
      <c r="AS26" s="28">
        <f>VLOOKUP(AK26,$I$8:$S$17,AN26+1,FALSE)</f>
        <v/>
      </c>
      <c r="AT26" s="28">
        <f>VLOOKUP(AL26,$I$8:$S$17,AN26+1,FALSE)</f>
        <v/>
      </c>
      <c r="AU26" s="28" t="n"/>
      <c r="AV26" s="71">
        <f>IF(O26&gt;MAX($V$4:$AE$4),MAX($V$4:$AE$4)-0.1,IF(O26&lt;MIN($V$4:$AE8),MIN($V$4:$AE$4)+0.1,O26))</f>
        <v/>
      </c>
      <c r="AW26" s="71">
        <f>IF(P26&gt;MAX($V$5:$AE$5),MAX($V$5:$AE$5)-0.1,IF(P26&lt;MIN($V$5:$AE$5),MIN($V$5:$AE$5)+0.1,P26))</f>
        <v/>
      </c>
      <c r="AX26" s="28">
        <f>_xlfn.XLOOKUP(AZ26,$V$4:$AE$4,$V$6:$AE$6)</f>
        <v/>
      </c>
      <c r="AY26" s="28">
        <f>AX26+1</f>
        <v/>
      </c>
      <c r="AZ26" s="28">
        <f>HLOOKUP(ROUNDUP(AV26,1),$V$4:$AE$4,1,TRUE)</f>
        <v/>
      </c>
      <c r="BA26" s="28">
        <f>_xlfn.XLOOKUP(AY26,$V$6:$AE$6,$V$4:$AE$4)</f>
        <v/>
      </c>
      <c r="BB26" s="28">
        <f>_xlfn.XLOOKUP(BD26,$V$5:$AE$5,$V$6:$AE$6)</f>
        <v/>
      </c>
      <c r="BC26" s="28">
        <f>BB26+1</f>
        <v/>
      </c>
      <c r="BD26" s="28">
        <f>HLOOKUP(AW26,$V$5:$AE$5,1,TRUE)</f>
        <v/>
      </c>
      <c r="BE26" s="28">
        <f>_xlfn.XLOOKUP(BC26,$V$6:$AE$6,$V$5:$AE$5)</f>
        <v/>
      </c>
      <c r="BF26" s="28">
        <f>VLOOKUP(AZ26,$U$8:$AE$17,BB26+1,FALSE)</f>
        <v/>
      </c>
      <c r="BG26" s="28">
        <f>VLOOKUP(BA26,$U$8:$AE$17,BB26+1,FALSE)</f>
        <v/>
      </c>
      <c r="BH26" s="28">
        <f>VLOOKUP(AZ26,$U$8:$AE$17,BC26+1,FALSE)</f>
        <v/>
      </c>
      <c r="BI26" s="28">
        <f>VLOOKUP(BA26,$U$8:$AE$17,BC26+1,FALSE)</f>
        <v/>
      </c>
    </row>
    <row r="27" ht="75" customFormat="1" customHeight="1" s="13">
      <c r="B27" s="44" t="n"/>
      <c r="C27" s="44" t="n"/>
      <c r="D27" s="44" t="n"/>
      <c r="E27" s="44" t="n"/>
      <c r="F27" s="44" t="n"/>
      <c r="G27" s="44" t="n"/>
      <c r="H27" s="44" t="n"/>
      <c r="I27" s="44" t="n"/>
      <c r="J27" s="44" t="n"/>
      <c r="K27" s="44" t="n"/>
      <c r="L27" s="44" t="n"/>
      <c r="M27" s="44">
        <f>L27/J27</f>
        <v/>
      </c>
      <c r="N27" s="44" t="n"/>
      <c r="O27" s="44" t="n"/>
      <c r="P27" s="44" t="n"/>
      <c r="Q27" s="44" t="n"/>
      <c r="R27" s="68" t="n"/>
      <c r="S27" s="68" t="n"/>
      <c r="U27" s="44">
        <f>Q27/16</f>
        <v/>
      </c>
      <c r="V27" s="44">
        <f>R27/U27</f>
        <v/>
      </c>
      <c r="W27" s="69">
        <f>S27/V27*16</f>
        <v/>
      </c>
      <c r="X27" s="44">
        <f>INT((AQ27+((AR27-AQ27)*(AG27-AK27)/(AL27-AK27)))+(((AS27+((AT27-AS27)*(AG27-AK27)/(AL27-AK27)))-(AQ27+((AR27-AQ27)*(AG27-AK27)/(AL27-AK27))))*(AH27-AO27)/(AP27-AO27)))</f>
        <v/>
      </c>
      <c r="Y27" s="44">
        <f>INT((BF27+((BG27-BF27)*(AV27-AZ27)/(BA27-AZ27)))+(((BH27+((BI27-BH27)*(AV27-AZ27)/(BA27-AZ27)))-(BF27+((BG27-BF27)*(AV27-AZ27)/(BA27-AZ27))))*(AW27-BD27)/(BE27-BD27)))</f>
        <v/>
      </c>
      <c r="Z27" s="44">
        <f>(X27*(1024-K27)+Y27*K27)/1024</f>
        <v/>
      </c>
      <c r="AA27" s="70">
        <f>W27-Z27</f>
        <v/>
      </c>
      <c r="AG27" s="71">
        <f>IF(O27&gt;MAX($J$4:$S$4),MAX($J$4:$S$4)-0.1,IF(O27&lt;MIN($J$4:$S$4),MIN($J$4:$S$4)+0.1,O27))</f>
        <v/>
      </c>
      <c r="AH27" s="71">
        <f>IF(P27&gt;MAX($J$5:$S$5),MAX($J$5:$S$5)-0.1,IF(P27&lt;MIN($J$5:$S$5),MIN($J$5:$S$5)+0.1,P27))</f>
        <v/>
      </c>
      <c r="AI27" s="28">
        <f>_xlfn.XLOOKUP(AK27,$J$4:$S$4,$J$6:$S$6)</f>
        <v/>
      </c>
      <c r="AJ27" s="28">
        <f>AI27+1</f>
        <v/>
      </c>
      <c r="AK27" s="28">
        <f>HLOOKUP(ROUNDUP(AG27,1),$J$4:$S$4,1,TRUE)</f>
        <v/>
      </c>
      <c r="AL27" s="28">
        <f>_xlfn.XLOOKUP(AJ27,$J$6:$S$6,$J$4:$S$4)</f>
        <v/>
      </c>
      <c r="AM27" s="28">
        <f>_xlfn.XLOOKUP(AO27,$J$5:$S$5,$J$6:$S$6)</f>
        <v/>
      </c>
      <c r="AN27" s="28">
        <f>AM27+1</f>
        <v/>
      </c>
      <c r="AO27" s="28">
        <f>HLOOKUP(AH27,$J$5:$S$5,1,TRUE)</f>
        <v/>
      </c>
      <c r="AP27" s="28">
        <f>_xlfn.XLOOKUP(AN27,$J$6:$S$6,$J$5:$S$5)</f>
        <v/>
      </c>
      <c r="AQ27" s="28">
        <f>VLOOKUP(AK27,$I$8:$S$17,AM27+1,FALSE)</f>
        <v/>
      </c>
      <c r="AR27" s="28">
        <f>VLOOKUP(AL27,$I$8:$S$17,AM27+1,FALSE)</f>
        <v/>
      </c>
      <c r="AS27" s="28">
        <f>VLOOKUP(AK27,$I$8:$S$17,AN27+1,FALSE)</f>
        <v/>
      </c>
      <c r="AT27" s="28">
        <f>VLOOKUP(AL27,$I$8:$S$17,AN27+1,FALSE)</f>
        <v/>
      </c>
      <c r="AU27" s="28" t="n"/>
      <c r="AV27" s="71">
        <f>IF(O27&gt;MAX($V$4:$AE$4),MAX($V$4:$AE$4)-0.1,IF(O27&lt;MIN($V$4:$AE9),MIN($V$4:$AE$4)+0.1,O27))</f>
        <v/>
      </c>
      <c r="AW27" s="71">
        <f>IF(P27&gt;MAX($V$5:$AE$5),MAX($V$5:$AE$5)-0.1,IF(P27&lt;MIN($V$5:$AE$5),MIN($V$5:$AE$5)+0.1,P27))</f>
        <v/>
      </c>
      <c r="AX27" s="28">
        <f>_xlfn.XLOOKUP(AZ27,$V$4:$AE$4,$V$6:$AE$6)</f>
        <v/>
      </c>
      <c r="AY27" s="28">
        <f>AX27+1</f>
        <v/>
      </c>
      <c r="AZ27" s="28">
        <f>HLOOKUP(ROUNDUP(AV27,1),$V$4:$AE$4,1,TRUE)</f>
        <v/>
      </c>
      <c r="BA27" s="28">
        <f>_xlfn.XLOOKUP(AY27,$V$6:$AE$6,$V$4:$AE$4)</f>
        <v/>
      </c>
      <c r="BB27" s="28">
        <f>_xlfn.XLOOKUP(BD27,$V$5:$AE$5,$V$6:$AE$6)</f>
        <v/>
      </c>
      <c r="BC27" s="28">
        <f>BB27+1</f>
        <v/>
      </c>
      <c r="BD27" s="28">
        <f>HLOOKUP(AW27,$V$5:$AE$5,1,TRUE)</f>
        <v/>
      </c>
      <c r="BE27" s="28">
        <f>_xlfn.XLOOKUP(BC27,$V$6:$AE$6,$V$5:$AE$5)</f>
        <v/>
      </c>
      <c r="BF27" s="28">
        <f>VLOOKUP(AZ27,$U$8:$AE$17,BB27+1,FALSE)</f>
        <v/>
      </c>
      <c r="BG27" s="28">
        <f>VLOOKUP(BA27,$U$8:$AE$17,BB27+1,FALSE)</f>
        <v/>
      </c>
      <c r="BH27" s="28">
        <f>VLOOKUP(AZ27,$U$8:$AE$17,BC27+1,FALSE)</f>
        <v/>
      </c>
      <c r="BI27" s="28">
        <f>VLOOKUP(BA27,$U$8:$AE$17,BC27+1,FALSE)</f>
        <v/>
      </c>
    </row>
    <row r="28" ht="75" customFormat="1" customHeight="1" s="13">
      <c r="B28" s="44" t="n"/>
      <c r="C28" s="44" t="n"/>
      <c r="D28" s="44" t="n"/>
      <c r="E28" s="44" t="n"/>
      <c r="F28" s="44" t="n"/>
      <c r="G28" s="44" t="n"/>
      <c r="H28" s="44" t="n"/>
      <c r="I28" s="44" t="n"/>
      <c r="J28" s="44" t="n"/>
      <c r="K28" s="44" t="n"/>
      <c r="L28" s="44" t="n"/>
      <c r="M28" s="44">
        <f>L28/J28</f>
        <v/>
      </c>
      <c r="N28" s="44" t="n"/>
      <c r="O28" s="44" t="n"/>
      <c r="P28" s="44" t="n"/>
      <c r="Q28" s="44" t="n"/>
      <c r="R28" s="68" t="n"/>
      <c r="S28" s="68" t="n"/>
      <c r="U28" s="44">
        <f>Q28/16</f>
        <v/>
      </c>
      <c r="V28" s="44">
        <f>R28/U28</f>
        <v/>
      </c>
      <c r="W28" s="69">
        <f>S28/V28*16</f>
        <v/>
      </c>
      <c r="X28" s="44">
        <f>INT((AQ28+((AR28-AQ28)*(AG28-AK28)/(AL28-AK28)))+(((AS28+((AT28-AS28)*(AG28-AK28)/(AL28-AK28)))-(AQ28+((AR28-AQ28)*(AG28-AK28)/(AL28-AK28))))*(AH28-AO28)/(AP28-AO28)))</f>
        <v/>
      </c>
      <c r="Y28" s="44">
        <f>INT((BF28+((BG28-BF28)*(AV28-AZ28)/(BA28-AZ28)))+(((BH28+((BI28-BH28)*(AV28-AZ28)/(BA28-AZ28)))-(BF28+((BG28-BF28)*(AV28-AZ28)/(BA28-AZ28))))*(AW28-BD28)/(BE28-BD28)))</f>
        <v/>
      </c>
      <c r="Z28" s="44">
        <f>(X28*(1024-K28)+Y28*K28)/1024</f>
        <v/>
      </c>
      <c r="AA28" s="70">
        <f>W28-Z28</f>
        <v/>
      </c>
      <c r="AG28" s="71">
        <f>IF(O28&gt;MAX($J$4:$S$4),MAX($J$4:$S$4)-0.1,IF(O28&lt;MIN($J$4:$S$4),MIN($J$4:$S$4)+0.1,O28))</f>
        <v/>
      </c>
      <c r="AH28" s="71">
        <f>IF(P28&gt;MAX($J$5:$S$5),MAX($J$5:$S$5)-0.1,IF(P28&lt;MIN($J$5:$S$5),MIN($J$5:$S$5)+0.1,P28))</f>
        <v/>
      </c>
      <c r="AI28" s="28">
        <f>_xlfn.XLOOKUP(AK28,$J$4:$S$4,$J$6:$S$6)</f>
        <v/>
      </c>
      <c r="AJ28" s="28">
        <f>AI28+1</f>
        <v/>
      </c>
      <c r="AK28" s="28">
        <f>HLOOKUP(ROUNDUP(AG28,1),$J$4:$S$4,1,TRUE)</f>
        <v/>
      </c>
      <c r="AL28" s="28">
        <f>_xlfn.XLOOKUP(AJ28,$J$6:$S$6,$J$4:$S$4)</f>
        <v/>
      </c>
      <c r="AM28" s="28">
        <f>_xlfn.XLOOKUP(AO28,$J$5:$S$5,$J$6:$S$6)</f>
        <v/>
      </c>
      <c r="AN28" s="28">
        <f>AM28+1</f>
        <v/>
      </c>
      <c r="AO28" s="28">
        <f>HLOOKUP(AH28,$J$5:$S$5,1,TRUE)</f>
        <v/>
      </c>
      <c r="AP28" s="28">
        <f>_xlfn.XLOOKUP(AN28,$J$6:$S$6,$J$5:$S$5)</f>
        <v/>
      </c>
      <c r="AQ28" s="28">
        <f>VLOOKUP(AK28,$I$8:$S$17,AM28+1,FALSE)</f>
        <v/>
      </c>
      <c r="AR28" s="28">
        <f>VLOOKUP(AL28,$I$8:$S$17,AM28+1,FALSE)</f>
        <v/>
      </c>
      <c r="AS28" s="28">
        <f>VLOOKUP(AK28,$I$8:$S$17,AN28+1,FALSE)</f>
        <v/>
      </c>
      <c r="AT28" s="28">
        <f>VLOOKUP(AL28,$I$8:$S$17,AN28+1,FALSE)</f>
        <v/>
      </c>
      <c r="AU28" s="28" t="n"/>
      <c r="AV28" s="71">
        <f>IF(O28&gt;MAX($V$4:$AE$4),MAX($V$4:$AE$4)-0.1,IF(O28&lt;MIN($V$4:$AE10),MIN($V$4:$AE$4)+0.1,O28))</f>
        <v/>
      </c>
      <c r="AW28" s="71">
        <f>IF(P28&gt;MAX($V$5:$AE$5),MAX($V$5:$AE$5)-0.1,IF(P28&lt;MIN($V$5:$AE$5),MIN($V$5:$AE$5)+0.1,P28))</f>
        <v/>
      </c>
      <c r="AX28" s="28">
        <f>_xlfn.XLOOKUP(AZ28,$V$4:$AE$4,$V$6:$AE$6)</f>
        <v/>
      </c>
      <c r="AY28" s="28">
        <f>AX28+1</f>
        <v/>
      </c>
      <c r="AZ28" s="28">
        <f>HLOOKUP(ROUNDUP(AV28,1),$V$4:$AE$4,1,TRUE)</f>
        <v/>
      </c>
      <c r="BA28" s="28">
        <f>_xlfn.XLOOKUP(AY28,$V$6:$AE$6,$V$4:$AE$4)</f>
        <v/>
      </c>
      <c r="BB28" s="28">
        <f>_xlfn.XLOOKUP(BD28,$V$5:$AE$5,$V$6:$AE$6)</f>
        <v/>
      </c>
      <c r="BC28" s="28">
        <f>BB28+1</f>
        <v/>
      </c>
      <c r="BD28" s="28">
        <f>HLOOKUP(AW28,$V$5:$AE$5,1,TRUE)</f>
        <v/>
      </c>
      <c r="BE28" s="28">
        <f>_xlfn.XLOOKUP(BC28,$V$6:$AE$6,$V$5:$AE$5)</f>
        <v/>
      </c>
      <c r="BF28" s="28">
        <f>VLOOKUP(AZ28,$U$8:$AE$17,BB28+1,FALSE)</f>
        <v/>
      </c>
      <c r="BG28" s="28">
        <f>VLOOKUP(BA28,$U$8:$AE$17,BB28+1,FALSE)</f>
        <v/>
      </c>
      <c r="BH28" s="28">
        <f>VLOOKUP(AZ28,$U$8:$AE$17,BC28+1,FALSE)</f>
        <v/>
      </c>
      <c r="BI28" s="28">
        <f>VLOOKUP(BA28,$U$8:$AE$17,BC28+1,FALSE)</f>
        <v/>
      </c>
    </row>
    <row r="29" ht="75" customFormat="1" customHeight="1" s="13">
      <c r="B29" s="44" t="n"/>
      <c r="C29" s="44" t="n"/>
      <c r="D29" s="44" t="n"/>
      <c r="E29" s="44" t="n"/>
      <c r="F29" s="44" t="n"/>
      <c r="G29" s="44" t="n"/>
      <c r="H29" s="44" t="n"/>
      <c r="I29" s="44" t="n"/>
      <c r="J29" s="44" t="n"/>
      <c r="K29" s="44" t="n"/>
      <c r="L29" s="44" t="n"/>
      <c r="M29" s="44">
        <f>L29/J29</f>
        <v/>
      </c>
      <c r="N29" s="44" t="n"/>
      <c r="O29" s="44" t="n"/>
      <c r="P29" s="44" t="n"/>
      <c r="Q29" s="44" t="n"/>
      <c r="R29" s="68" t="n"/>
      <c r="S29" s="68" t="n"/>
      <c r="U29" s="44">
        <f>Q29/16</f>
        <v/>
      </c>
      <c r="V29" s="44">
        <f>R29/U29</f>
        <v/>
      </c>
      <c r="W29" s="69">
        <f>S29/V29*16</f>
        <v/>
      </c>
      <c r="X29" s="44">
        <f>INT((AQ29+((AR29-AQ29)*(AG29-AK29)/(AL29-AK29)))+(((AS29+((AT29-AS29)*(AG29-AK29)/(AL29-AK29)))-(AQ29+((AR29-AQ29)*(AG29-AK29)/(AL29-AK29))))*(AH29-AO29)/(AP29-AO29)))</f>
        <v/>
      </c>
      <c r="Y29" s="44">
        <f>INT((BF29+((BG29-BF29)*(AV29-AZ29)/(BA29-AZ29)))+(((BH29+((BI29-BH29)*(AV29-AZ29)/(BA29-AZ29)))-(BF29+((BG29-BF29)*(AV29-AZ29)/(BA29-AZ29))))*(AW29-BD29)/(BE29-BD29)))</f>
        <v/>
      </c>
      <c r="Z29" s="44">
        <f>(X29*(1024-K29)+Y29*K29)/1024</f>
        <v/>
      </c>
      <c r="AA29" s="70">
        <f>W29-Z29</f>
        <v/>
      </c>
      <c r="AG29" s="71">
        <f>IF(O29&gt;MAX($J$4:$S$4),MAX($J$4:$S$4)-0.1,IF(O29&lt;MIN($J$4:$S$4),MIN($J$4:$S$4)+0.1,O29))</f>
        <v/>
      </c>
      <c r="AH29" s="71">
        <f>IF(P29&gt;MAX($J$5:$S$5),MAX($J$5:$S$5)-0.1,IF(P29&lt;MIN($J$5:$S$5),MIN($J$5:$S$5)+0.1,P29))</f>
        <v/>
      </c>
      <c r="AI29" s="28">
        <f>_xlfn.XLOOKUP(AK29,$J$4:$S$4,$J$6:$S$6)</f>
        <v/>
      </c>
      <c r="AJ29" s="28">
        <f>AI29+1</f>
        <v/>
      </c>
      <c r="AK29" s="28">
        <f>HLOOKUP(ROUNDUP(AG29,1),$J$4:$S$4,1,TRUE)</f>
        <v/>
      </c>
      <c r="AL29" s="28">
        <f>_xlfn.XLOOKUP(AJ29,$J$6:$S$6,$J$4:$S$4)</f>
        <v/>
      </c>
      <c r="AM29" s="28">
        <f>_xlfn.XLOOKUP(AO29,$J$5:$S$5,$J$6:$S$6)</f>
        <v/>
      </c>
      <c r="AN29" s="28">
        <f>AM29+1</f>
        <v/>
      </c>
      <c r="AO29" s="28">
        <f>HLOOKUP(AH29,$J$5:$S$5,1,TRUE)</f>
        <v/>
      </c>
      <c r="AP29" s="28">
        <f>_xlfn.XLOOKUP(AN29,$J$6:$S$6,$J$5:$S$5)</f>
        <v/>
      </c>
      <c r="AQ29" s="28">
        <f>VLOOKUP(AK29,$I$8:$S$17,AM29+1,FALSE)</f>
        <v/>
      </c>
      <c r="AR29" s="28">
        <f>VLOOKUP(AL29,$I$8:$S$17,AM29+1,FALSE)</f>
        <v/>
      </c>
      <c r="AS29" s="28">
        <f>VLOOKUP(AK29,$I$8:$S$17,AN29+1,FALSE)</f>
        <v/>
      </c>
      <c r="AT29" s="28">
        <f>VLOOKUP(AL29,$I$8:$S$17,AN29+1,FALSE)</f>
        <v/>
      </c>
      <c r="AU29" s="28" t="n"/>
      <c r="AV29" s="71">
        <f>IF(O29&gt;MAX($V$4:$AE$4),MAX($V$4:$AE$4)-0.1,IF(O29&lt;MIN($V$4:$AE11),MIN($V$4:$AE$4)+0.1,O29))</f>
        <v/>
      </c>
      <c r="AW29" s="71">
        <f>IF(P29&gt;MAX($V$5:$AE$5),MAX($V$5:$AE$5)-0.1,IF(P29&lt;MIN($V$5:$AE$5),MIN($V$5:$AE$5)+0.1,P29))</f>
        <v/>
      </c>
      <c r="AX29" s="28">
        <f>_xlfn.XLOOKUP(AZ29,$V$4:$AE$4,$V$6:$AE$6)</f>
        <v/>
      </c>
      <c r="AY29" s="28">
        <f>AX29+1</f>
        <v/>
      </c>
      <c r="AZ29" s="28">
        <f>HLOOKUP(ROUNDUP(AV29,1),$V$4:$AE$4,1,TRUE)</f>
        <v/>
      </c>
      <c r="BA29" s="28">
        <f>_xlfn.XLOOKUP(AY29,$V$6:$AE$6,$V$4:$AE$4)</f>
        <v/>
      </c>
      <c r="BB29" s="28">
        <f>_xlfn.XLOOKUP(BD29,$V$5:$AE$5,$V$6:$AE$6)</f>
        <v/>
      </c>
      <c r="BC29" s="28">
        <f>BB29+1</f>
        <v/>
      </c>
      <c r="BD29" s="28">
        <f>HLOOKUP(AW29,$V$5:$AE$5,1,TRUE)</f>
        <v/>
      </c>
      <c r="BE29" s="28">
        <f>_xlfn.XLOOKUP(BC29,$V$6:$AE$6,$V$5:$AE$5)</f>
        <v/>
      </c>
      <c r="BF29" s="28">
        <f>VLOOKUP(AZ29,$U$8:$AE$17,BB29+1,FALSE)</f>
        <v/>
      </c>
      <c r="BG29" s="28">
        <f>VLOOKUP(BA29,$U$8:$AE$17,BB29+1,FALSE)</f>
        <v/>
      </c>
      <c r="BH29" s="28">
        <f>VLOOKUP(AZ29,$U$8:$AE$17,BC29+1,FALSE)</f>
        <v/>
      </c>
      <c r="BI29" s="28">
        <f>VLOOKUP(BA29,$U$8:$AE$17,BC29+1,FALSE)</f>
        <v/>
      </c>
    </row>
    <row r="30" ht="75" customFormat="1" customHeight="1" s="13">
      <c r="B30" s="44" t="n"/>
      <c r="C30" s="44" t="n"/>
      <c r="D30" s="44" t="n"/>
      <c r="E30" s="44" t="n"/>
      <c r="F30" s="44" t="n"/>
      <c r="G30" s="44" t="n"/>
      <c r="H30" s="44" t="n"/>
      <c r="I30" s="44" t="n"/>
      <c r="J30" s="44" t="n"/>
      <c r="K30" s="44" t="n"/>
      <c r="L30" s="44" t="n"/>
      <c r="M30" s="44">
        <f>L30/J30</f>
        <v/>
      </c>
      <c r="N30" s="44" t="n"/>
      <c r="O30" s="44" t="n"/>
      <c r="P30" s="44" t="n"/>
      <c r="Q30" s="44" t="n"/>
      <c r="R30" s="68" t="n"/>
      <c r="S30" s="68" t="n"/>
      <c r="U30" s="44">
        <f>Q30/16</f>
        <v/>
      </c>
      <c r="V30" s="44">
        <f>R30/U30</f>
        <v/>
      </c>
      <c r="W30" s="69">
        <f>S30/V30*16</f>
        <v/>
      </c>
      <c r="X30" s="44">
        <f>INT((AQ30+((AR30-AQ30)*(AG30-AK30)/(AL30-AK30)))+(((AS30+((AT30-AS30)*(AG30-AK30)/(AL30-AK30)))-(AQ30+((AR30-AQ30)*(AG30-AK30)/(AL30-AK30))))*(AH30-AO30)/(AP30-AO30)))</f>
        <v/>
      </c>
      <c r="Y30" s="44">
        <f>INT((BF30+((BG30-BF30)*(AV30-AZ30)/(BA30-AZ30)))+(((BH30+((BI30-BH30)*(AV30-AZ30)/(BA30-AZ30)))-(BF30+((BG30-BF30)*(AV30-AZ30)/(BA30-AZ30))))*(AW30-BD30)/(BE30-BD30)))</f>
        <v/>
      </c>
      <c r="Z30" s="44">
        <f>(X30*(1024-K30)+Y30*K30)/1024</f>
        <v/>
      </c>
      <c r="AA30" s="70">
        <f>W30-Z30</f>
        <v/>
      </c>
      <c r="AG30" s="71">
        <f>IF(O30&gt;MAX($J$4:$S$4),MAX($J$4:$S$4)-0.1,IF(O30&lt;MIN($J$4:$S$4),MIN($J$4:$S$4)+0.1,O30))</f>
        <v/>
      </c>
      <c r="AH30" s="71">
        <f>IF(P30&gt;MAX($J$5:$S$5),MAX($J$5:$S$5)-0.1,IF(P30&lt;MIN($J$5:$S$5),MIN($J$5:$S$5)+0.1,P30))</f>
        <v/>
      </c>
      <c r="AI30" s="28">
        <f>_xlfn.XLOOKUP(AK30,$J$4:$S$4,$J$6:$S$6)</f>
        <v/>
      </c>
      <c r="AJ30" s="28">
        <f>AI30+1</f>
        <v/>
      </c>
      <c r="AK30" s="28">
        <f>HLOOKUP(ROUNDUP(AG30,1),$J$4:$S$4,1,TRUE)</f>
        <v/>
      </c>
      <c r="AL30" s="28">
        <f>_xlfn.XLOOKUP(AJ30,$J$6:$S$6,$J$4:$S$4)</f>
        <v/>
      </c>
      <c r="AM30" s="28">
        <f>_xlfn.XLOOKUP(AO30,$J$5:$S$5,$J$6:$S$6)</f>
        <v/>
      </c>
      <c r="AN30" s="28">
        <f>AM30+1</f>
        <v/>
      </c>
      <c r="AO30" s="28">
        <f>HLOOKUP(AH30,$J$5:$S$5,1,TRUE)</f>
        <v/>
      </c>
      <c r="AP30" s="28">
        <f>_xlfn.XLOOKUP(AN30,$J$6:$S$6,$J$5:$S$5)</f>
        <v/>
      </c>
      <c r="AQ30" s="28">
        <f>VLOOKUP(AK30,$I$8:$S$17,AM30+1,FALSE)</f>
        <v/>
      </c>
      <c r="AR30" s="28">
        <f>VLOOKUP(AL30,$I$8:$S$17,AM30+1,FALSE)</f>
        <v/>
      </c>
      <c r="AS30" s="28">
        <f>VLOOKUP(AK30,$I$8:$S$17,AN30+1,FALSE)</f>
        <v/>
      </c>
      <c r="AT30" s="28">
        <f>VLOOKUP(AL30,$I$8:$S$17,AN30+1,FALSE)</f>
        <v/>
      </c>
      <c r="AU30" s="28" t="n"/>
      <c r="AV30" s="71">
        <f>IF(O30&gt;MAX($V$4:$AE$4),MAX($V$4:$AE$4)-0.1,IF(O30&lt;MIN($V$4:$AE12),MIN($V$4:$AE$4)+0.1,O30))</f>
        <v/>
      </c>
      <c r="AW30" s="71">
        <f>IF(P30&gt;MAX($V$5:$AE$5),MAX($V$5:$AE$5)-0.1,IF(P30&lt;MIN($V$5:$AE$5),MIN($V$5:$AE$5)+0.1,P30))</f>
        <v/>
      </c>
      <c r="AX30" s="28">
        <f>_xlfn.XLOOKUP(AZ30,$V$4:$AE$4,$V$6:$AE$6)</f>
        <v/>
      </c>
      <c r="AY30" s="28">
        <f>AX30+1</f>
        <v/>
      </c>
      <c r="AZ30" s="28">
        <f>HLOOKUP(ROUNDUP(AV30,1),$V$4:$AE$4,1,TRUE)</f>
        <v/>
      </c>
      <c r="BA30" s="28">
        <f>_xlfn.XLOOKUP(AY30,$V$6:$AE$6,$V$4:$AE$4)</f>
        <v/>
      </c>
      <c r="BB30" s="28">
        <f>_xlfn.XLOOKUP(BD30,$V$5:$AE$5,$V$6:$AE$6)</f>
        <v/>
      </c>
      <c r="BC30" s="28">
        <f>BB30+1</f>
        <v/>
      </c>
      <c r="BD30" s="28">
        <f>HLOOKUP(AW30,$V$5:$AE$5,1,TRUE)</f>
        <v/>
      </c>
      <c r="BE30" s="28">
        <f>_xlfn.XLOOKUP(BC30,$V$6:$AE$6,$V$5:$AE$5)</f>
        <v/>
      </c>
      <c r="BF30" s="28">
        <f>VLOOKUP(AZ30,$U$8:$AE$17,BB30+1,FALSE)</f>
        <v/>
      </c>
      <c r="BG30" s="28">
        <f>VLOOKUP(BA30,$U$8:$AE$17,BB30+1,FALSE)</f>
        <v/>
      </c>
      <c r="BH30" s="28">
        <f>VLOOKUP(AZ30,$U$8:$AE$17,BC30+1,FALSE)</f>
        <v/>
      </c>
      <c r="BI30" s="28">
        <f>VLOOKUP(BA30,$U$8:$AE$17,BC30+1,FALSE)</f>
        <v/>
      </c>
    </row>
    <row r="31" ht="75" customFormat="1" customHeight="1" s="16">
      <c r="B31" s="44" t="n"/>
      <c r="C31" s="44" t="n"/>
      <c r="D31" s="44" t="n"/>
      <c r="E31" s="41" t="n"/>
      <c r="F31" s="44" t="n"/>
      <c r="G31" s="44" t="n"/>
      <c r="H31" s="44" t="n"/>
      <c r="I31" s="44" t="n"/>
      <c r="J31" s="44" t="n"/>
      <c r="K31" s="44" t="n"/>
      <c r="L31" s="44" t="n"/>
      <c r="M31" s="44">
        <f>L31/J31</f>
        <v/>
      </c>
      <c r="N31" s="44" t="n"/>
      <c r="O31" s="44" t="n"/>
      <c r="P31" s="44" t="n"/>
      <c r="Q31" s="44" t="n"/>
      <c r="R31" s="68" t="n"/>
      <c r="S31" s="68" t="n"/>
      <c r="U31" s="44">
        <f>Q31/16</f>
        <v/>
      </c>
      <c r="V31" s="44">
        <f>R31/U31</f>
        <v/>
      </c>
      <c r="W31" s="69">
        <f>S31/V31*16</f>
        <v/>
      </c>
      <c r="X31" s="44">
        <f>INT((AQ31+((AR31-AQ31)*(AG31-AK31)/(AL31-AK31)))+(((AS31+((AT31-AS31)*(AG31-AK31)/(AL31-AK31)))-(AQ31+((AR31-AQ31)*(AG31-AK31)/(AL31-AK31))))*(AH31-AO31)/(AP31-AO31)))</f>
        <v/>
      </c>
      <c r="Y31" s="44">
        <f>INT((BF31+((BG31-BF31)*(AV31-AZ31)/(BA31-AZ31)))+(((BH31+((BI31-BH31)*(AV31-AZ31)/(BA31-AZ31)))-(BF31+((BG31-BF31)*(AV31-AZ31)/(BA31-AZ31))))*(AW31-BD31)/(BE31-BD31)))</f>
        <v/>
      </c>
      <c r="Z31" s="44">
        <f>(X31*(1024-K31)+Y31*K31)/1024</f>
        <v/>
      </c>
      <c r="AA31" s="70">
        <f>W31-Z31</f>
        <v/>
      </c>
      <c r="AG31" s="71">
        <f>IF(O31&gt;MAX($J$4:$S$4),MAX($J$4:$S$4)-0.1,IF(O31&lt;MIN($J$4:$S$4),MIN($J$4:$S$4)+0.1,O31))</f>
        <v/>
      </c>
      <c r="AH31" s="71">
        <f>IF(P31&gt;MAX($J$5:$S$5),MAX($J$5:$S$5)-0.1,IF(P31&lt;MIN($J$5:$S$5),MIN($J$5:$S$5)+0.1,P31))</f>
        <v/>
      </c>
      <c r="AI31" s="28">
        <f>_xlfn.XLOOKUP(AK31,$J$4:$S$4,$J$6:$S$6)</f>
        <v/>
      </c>
      <c r="AJ31" s="28">
        <f>AI31+1</f>
        <v/>
      </c>
      <c r="AK31" s="28">
        <f>HLOOKUP(ROUNDUP(AG31,1),$J$4:$S$4,1,TRUE)</f>
        <v/>
      </c>
      <c r="AL31" s="28">
        <f>_xlfn.XLOOKUP(AJ31,$J$6:$S$6,$J$4:$S$4)</f>
        <v/>
      </c>
      <c r="AM31" s="28">
        <f>_xlfn.XLOOKUP(AO31,$J$5:$S$5,$J$6:$S$6)</f>
        <v/>
      </c>
      <c r="AN31" s="28">
        <f>AM31+1</f>
        <v/>
      </c>
      <c r="AO31" s="28">
        <f>HLOOKUP(AH31,$J$5:$S$5,1,TRUE)</f>
        <v/>
      </c>
      <c r="AP31" s="28">
        <f>_xlfn.XLOOKUP(AN31,$J$6:$S$6,$J$5:$S$5)</f>
        <v/>
      </c>
      <c r="AQ31" s="28">
        <f>VLOOKUP(AK31,$I$8:$S$17,AM31+1,FALSE)</f>
        <v/>
      </c>
      <c r="AR31" s="28">
        <f>VLOOKUP(AL31,$I$8:$S$17,AM31+1,FALSE)</f>
        <v/>
      </c>
      <c r="AS31" s="28">
        <f>VLOOKUP(AK31,$I$8:$S$17,AN31+1,FALSE)</f>
        <v/>
      </c>
      <c r="AT31" s="28">
        <f>VLOOKUP(AL31,$I$8:$S$17,AN31+1,FALSE)</f>
        <v/>
      </c>
      <c r="AU31" s="32" t="n"/>
      <c r="AV31" s="71">
        <f>IF(O31&gt;MAX($V$4:$AE$4),MAX($V$4:$AE$4)-0.1,IF(O31&lt;MIN($V$4:$AE13),MIN($V$4:$AE$4)+0.1,O31))</f>
        <v/>
      </c>
      <c r="AW31" s="71">
        <f>IF(P31&gt;MAX($V$5:$AE$5),MAX($V$5:$AE$5)-0.1,IF(P31&lt;MIN($V$5:$AE$5),MIN($V$5:$AE$5)+0.1,P31))</f>
        <v/>
      </c>
      <c r="AX31" s="28">
        <f>_xlfn.XLOOKUP(AZ31,$V$4:$AE$4,$V$6:$AE$6)</f>
        <v/>
      </c>
      <c r="AY31" s="28">
        <f>AX31+1</f>
        <v/>
      </c>
      <c r="AZ31" s="28">
        <f>HLOOKUP(ROUNDUP(AV31,1),$V$4:$AE$4,1,TRUE)</f>
        <v/>
      </c>
      <c r="BA31" s="28">
        <f>_xlfn.XLOOKUP(AY31,$V$6:$AE$6,$V$4:$AE$4)</f>
        <v/>
      </c>
      <c r="BB31" s="28">
        <f>_xlfn.XLOOKUP(BD31,$V$5:$AE$5,$V$6:$AE$6)</f>
        <v/>
      </c>
      <c r="BC31" s="28">
        <f>BB31+1</f>
        <v/>
      </c>
      <c r="BD31" s="28">
        <f>HLOOKUP(AW31,$V$5:$AE$5,1,TRUE)</f>
        <v/>
      </c>
      <c r="BE31" s="28">
        <f>_xlfn.XLOOKUP(BC31,$V$6:$AE$6,$V$5:$AE$5)</f>
        <v/>
      </c>
      <c r="BF31" s="28">
        <f>VLOOKUP(AZ31,$U$8:$AE$17,BB31+1,FALSE)</f>
        <v/>
      </c>
      <c r="BG31" s="28">
        <f>VLOOKUP(BA31,$U$8:$AE$17,BB31+1,FALSE)</f>
        <v/>
      </c>
      <c r="BH31" s="28">
        <f>VLOOKUP(AZ31,$U$8:$AE$17,BC31+1,FALSE)</f>
        <v/>
      </c>
      <c r="BI31" s="28">
        <f>VLOOKUP(BA31,$U$8:$AE$17,BC31+1,FALSE)</f>
        <v/>
      </c>
    </row>
    <row r="32" ht="75" customFormat="1" customHeight="1" s="16">
      <c r="B32" s="44" t="n"/>
      <c r="C32" s="44" t="n"/>
      <c r="D32" s="44" t="n"/>
      <c r="E32" s="41" t="n"/>
      <c r="F32" s="44" t="n"/>
      <c r="G32" s="44" t="n"/>
      <c r="H32" s="44" t="n"/>
      <c r="I32" s="44" t="n"/>
      <c r="J32" s="44" t="n"/>
      <c r="K32" s="44" t="n"/>
      <c r="L32" s="44" t="n"/>
      <c r="M32" s="44">
        <f>L32/J32</f>
        <v/>
      </c>
      <c r="N32" s="44" t="n"/>
      <c r="O32" s="44" t="n"/>
      <c r="P32" s="44" t="n"/>
      <c r="Q32" s="44" t="n"/>
      <c r="R32" s="68" t="n"/>
      <c r="S32" s="68" t="n"/>
      <c r="U32" s="44">
        <f>Q32/16</f>
        <v/>
      </c>
      <c r="V32" s="44">
        <f>R32/U32</f>
        <v/>
      </c>
      <c r="W32" s="69">
        <f>S32/V32*16</f>
        <v/>
      </c>
      <c r="X32" s="44">
        <f>INT((AQ32+((AR32-AQ32)*(AG32-AK32)/(AL32-AK32)))+(((AS32+((AT32-AS32)*(AG32-AK32)/(AL32-AK32)))-(AQ32+((AR32-AQ32)*(AG32-AK32)/(AL32-AK32))))*(AH32-AO32)/(AP32-AO32)))</f>
        <v/>
      </c>
      <c r="Y32" s="44">
        <f>INT((BF32+((BG32-BF32)*(AV32-AZ32)/(BA32-AZ32)))+(((BH32+((BI32-BH32)*(AV32-AZ32)/(BA32-AZ32)))-(BF32+((BG32-BF32)*(AV32-AZ32)/(BA32-AZ32))))*(AW32-BD32)/(BE32-BD32)))</f>
        <v/>
      </c>
      <c r="Z32" s="44">
        <f>(X32*(1024-K32)+Y32*K32)/1024</f>
        <v/>
      </c>
      <c r="AA32" s="70">
        <f>W32-Z32</f>
        <v/>
      </c>
      <c r="AG32" s="71">
        <f>IF(O32&gt;MAX($J$4:$S$4),MAX($J$4:$S$4)-0.1,IF(O32&lt;MIN($J$4:$S$4),MIN($J$4:$S$4)+0.1,O32))</f>
        <v/>
      </c>
      <c r="AH32" s="71">
        <f>IF(P32&gt;MAX($J$5:$S$5),MAX($J$5:$S$5)-0.1,IF(P32&lt;MIN($J$5:$S$5),MIN($J$5:$S$5)+0.1,P32))</f>
        <v/>
      </c>
      <c r="AI32" s="28">
        <f>_xlfn.XLOOKUP(AK32,$J$4:$S$4,$J$6:$S$6)</f>
        <v/>
      </c>
      <c r="AJ32" s="28">
        <f>AI32+1</f>
        <v/>
      </c>
      <c r="AK32" s="28">
        <f>HLOOKUP(ROUNDUP(AG32,1),$J$4:$S$4,1,TRUE)</f>
        <v/>
      </c>
      <c r="AL32" s="28">
        <f>_xlfn.XLOOKUP(AJ32,$J$6:$S$6,$J$4:$S$4)</f>
        <v/>
      </c>
      <c r="AM32" s="28">
        <f>_xlfn.XLOOKUP(AO32,$J$5:$S$5,$J$6:$S$6)</f>
        <v/>
      </c>
      <c r="AN32" s="28">
        <f>AM32+1</f>
        <v/>
      </c>
      <c r="AO32" s="28">
        <f>HLOOKUP(AH32,$J$5:$S$5,1,TRUE)</f>
        <v/>
      </c>
      <c r="AP32" s="28">
        <f>_xlfn.XLOOKUP(AN32,$J$6:$S$6,$J$5:$S$5)</f>
        <v/>
      </c>
      <c r="AQ32" s="28">
        <f>VLOOKUP(AK32,$I$8:$S$17,AM32+1,FALSE)</f>
        <v/>
      </c>
      <c r="AR32" s="28">
        <f>VLOOKUP(AL32,$I$8:$S$17,AM32+1,FALSE)</f>
        <v/>
      </c>
      <c r="AS32" s="28">
        <f>VLOOKUP(AK32,$I$8:$S$17,AN32+1,FALSE)</f>
        <v/>
      </c>
      <c r="AT32" s="28">
        <f>VLOOKUP(AL32,$I$8:$S$17,AN32+1,FALSE)</f>
        <v/>
      </c>
      <c r="AU32" s="32" t="n"/>
      <c r="AV32" s="71">
        <f>IF(O32&gt;MAX($V$4:$AE$4),MAX($V$4:$AE$4)-0.1,IF(O32&lt;MIN($V$4:$AE14),MIN($V$4:$AE$4)+0.1,O32))</f>
        <v/>
      </c>
      <c r="AW32" s="71">
        <f>IF(P32&gt;MAX($V$5:$AE$5),MAX($V$5:$AE$5)-0.1,IF(P32&lt;MIN($V$5:$AE$5),MIN($V$5:$AE$5)+0.1,P32))</f>
        <v/>
      </c>
      <c r="AX32" s="28">
        <f>_xlfn.XLOOKUP(AZ32,$V$4:$AE$4,$V$6:$AE$6)</f>
        <v/>
      </c>
      <c r="AY32" s="28">
        <f>AX32+1</f>
        <v/>
      </c>
      <c r="AZ32" s="28">
        <f>HLOOKUP(ROUNDUP(AV32,1),$V$4:$AE$4,1,TRUE)</f>
        <v/>
      </c>
      <c r="BA32" s="28">
        <f>_xlfn.XLOOKUP(AY32,$V$6:$AE$6,$V$4:$AE$4)</f>
        <v/>
      </c>
      <c r="BB32" s="28">
        <f>_xlfn.XLOOKUP(BD32,$V$5:$AE$5,$V$6:$AE$6)</f>
        <v/>
      </c>
      <c r="BC32" s="28">
        <f>BB32+1</f>
        <v/>
      </c>
      <c r="BD32" s="28">
        <f>HLOOKUP(AW32,$V$5:$AE$5,1,TRUE)</f>
        <v/>
      </c>
      <c r="BE32" s="28">
        <f>_xlfn.XLOOKUP(BC32,$V$6:$AE$6,$V$5:$AE$5)</f>
        <v/>
      </c>
      <c r="BF32" s="28">
        <f>VLOOKUP(AZ32,$U$8:$AE$17,BB32+1,FALSE)</f>
        <v/>
      </c>
      <c r="BG32" s="28">
        <f>VLOOKUP(BA32,$U$8:$AE$17,BB32+1,FALSE)</f>
        <v/>
      </c>
      <c r="BH32" s="28">
        <f>VLOOKUP(AZ32,$U$8:$AE$17,BC32+1,FALSE)</f>
        <v/>
      </c>
      <c r="BI32" s="28">
        <f>VLOOKUP(BA32,$U$8:$AE$17,BC32+1,FALSE)</f>
        <v/>
      </c>
    </row>
    <row r="33" ht="75" customFormat="1" customHeight="1" s="16">
      <c r="B33" s="44" t="n"/>
      <c r="C33" s="44" t="n"/>
      <c r="D33" s="44" t="n"/>
      <c r="E33" s="41" t="n"/>
      <c r="F33" s="44" t="n"/>
      <c r="G33" s="44" t="n"/>
      <c r="H33" s="44" t="n"/>
      <c r="I33" s="44" t="n"/>
      <c r="J33" s="44" t="n"/>
      <c r="K33" s="44" t="n"/>
      <c r="L33" s="44" t="n"/>
      <c r="M33" s="44">
        <f>L33/J33</f>
        <v/>
      </c>
      <c r="N33" s="44" t="n"/>
      <c r="O33" s="44" t="n"/>
      <c r="P33" s="44" t="n"/>
      <c r="Q33" s="44" t="n"/>
      <c r="R33" s="68" t="n"/>
      <c r="S33" s="68" t="n"/>
      <c r="U33" s="44">
        <f>Q33/16</f>
        <v/>
      </c>
      <c r="V33" s="44">
        <f>R33/U33</f>
        <v/>
      </c>
      <c r="W33" s="69">
        <f>S33/V33*16</f>
        <v/>
      </c>
      <c r="X33" s="44">
        <f>INT((AQ33+((AR33-AQ33)*(AG33-AK33)/(AL33-AK33)))+(((AS33+((AT33-AS33)*(AG33-AK33)/(AL33-AK33)))-(AQ33+((AR33-AQ33)*(AG33-AK33)/(AL33-AK33))))*(AH33-AO33)/(AP33-AO33)))</f>
        <v/>
      </c>
      <c r="Y33" s="44">
        <f>INT((BF33+((BG33-BF33)*(AV33-AZ33)/(BA33-AZ33)))+(((BH33+((BI33-BH33)*(AV33-AZ33)/(BA33-AZ33)))-(BF33+((BG33-BF33)*(AV33-AZ33)/(BA33-AZ33))))*(AW33-BD33)/(BE33-BD33)))</f>
        <v/>
      </c>
      <c r="Z33" s="44">
        <f>(X33*(1024-K33)+Y33*K33)/1024</f>
        <v/>
      </c>
      <c r="AA33" s="70">
        <f>W33-Z33</f>
        <v/>
      </c>
      <c r="AG33" s="71">
        <f>IF(O33&gt;MAX($J$4:$S$4),MAX($J$4:$S$4)-0.1,IF(O33&lt;MIN($J$4:$S$4),MIN($J$4:$S$4)+0.1,O33))</f>
        <v/>
      </c>
      <c r="AH33" s="71">
        <f>IF(P33&gt;MAX($J$5:$S$5),MAX($J$5:$S$5)-0.1,IF(P33&lt;MIN($J$5:$S$5),MIN($J$5:$S$5)+0.1,P33))</f>
        <v/>
      </c>
      <c r="AI33" s="28">
        <f>_xlfn.XLOOKUP(AK33,$J$4:$S$4,$J$6:$S$6)</f>
        <v/>
      </c>
      <c r="AJ33" s="28">
        <f>AI33+1</f>
        <v/>
      </c>
      <c r="AK33" s="28">
        <f>HLOOKUP(ROUNDUP(AG33,1),$J$4:$S$4,1,TRUE)</f>
        <v/>
      </c>
      <c r="AL33" s="28">
        <f>_xlfn.XLOOKUP(AJ33,$J$6:$S$6,$J$4:$S$4)</f>
        <v/>
      </c>
      <c r="AM33" s="28">
        <f>_xlfn.XLOOKUP(AO33,$J$5:$S$5,$J$6:$S$6)</f>
        <v/>
      </c>
      <c r="AN33" s="28">
        <f>AM33+1</f>
        <v/>
      </c>
      <c r="AO33" s="28">
        <f>HLOOKUP(AH33,$J$5:$S$5,1,TRUE)</f>
        <v/>
      </c>
      <c r="AP33" s="28">
        <f>_xlfn.XLOOKUP(AN33,$J$6:$S$6,$J$5:$S$5)</f>
        <v/>
      </c>
      <c r="AQ33" s="28">
        <f>VLOOKUP(AK33,$I$8:$S$17,AM33+1,FALSE)</f>
        <v/>
      </c>
      <c r="AR33" s="28">
        <f>VLOOKUP(AL33,$I$8:$S$17,AM33+1,FALSE)</f>
        <v/>
      </c>
      <c r="AS33" s="28">
        <f>VLOOKUP(AK33,$I$8:$S$17,AN33+1,FALSE)</f>
        <v/>
      </c>
      <c r="AT33" s="28">
        <f>VLOOKUP(AL33,$I$8:$S$17,AN33+1,FALSE)</f>
        <v/>
      </c>
      <c r="AU33" s="32" t="n"/>
      <c r="AV33" s="71">
        <f>IF(O33&gt;MAX($V$4:$AE$4),MAX($V$4:$AE$4)-0.1,IF(O33&lt;MIN($V$4:$AE15),MIN($V$4:$AE$4)+0.1,O33))</f>
        <v/>
      </c>
      <c r="AW33" s="71">
        <f>IF(P33&gt;MAX($V$5:$AE$5),MAX($V$5:$AE$5)-0.1,IF(P33&lt;MIN($V$5:$AE$5),MIN($V$5:$AE$5)+0.1,P33))</f>
        <v/>
      </c>
      <c r="AX33" s="28">
        <f>_xlfn.XLOOKUP(AZ33,$V$4:$AE$4,$V$6:$AE$6)</f>
        <v/>
      </c>
      <c r="AY33" s="28">
        <f>AX33+1</f>
        <v/>
      </c>
      <c r="AZ33" s="28">
        <f>HLOOKUP(ROUNDUP(AV33,1),$V$4:$AE$4,1,TRUE)</f>
        <v/>
      </c>
      <c r="BA33" s="28">
        <f>_xlfn.XLOOKUP(AY33,$V$6:$AE$6,$V$4:$AE$4)</f>
        <v/>
      </c>
      <c r="BB33" s="28">
        <f>_xlfn.XLOOKUP(BD33,$V$5:$AE$5,$V$6:$AE$6)</f>
        <v/>
      </c>
      <c r="BC33" s="28">
        <f>BB33+1</f>
        <v/>
      </c>
      <c r="BD33" s="28">
        <f>HLOOKUP(AW33,$V$5:$AE$5,1,TRUE)</f>
        <v/>
      </c>
      <c r="BE33" s="28">
        <f>_xlfn.XLOOKUP(BC33,$V$6:$AE$6,$V$5:$AE$5)</f>
        <v/>
      </c>
      <c r="BF33" s="28">
        <f>VLOOKUP(AZ33,$U$8:$AE$17,BB33+1,FALSE)</f>
        <v/>
      </c>
      <c r="BG33" s="28">
        <f>VLOOKUP(BA33,$U$8:$AE$17,BB33+1,FALSE)</f>
        <v/>
      </c>
      <c r="BH33" s="28">
        <f>VLOOKUP(AZ33,$U$8:$AE$17,BC33+1,FALSE)</f>
        <v/>
      </c>
      <c r="BI33" s="28">
        <f>VLOOKUP(BA33,$U$8:$AE$17,BC33+1,FALSE)</f>
        <v/>
      </c>
    </row>
    <row r="34" ht="75" customFormat="1" customHeight="1" s="16">
      <c r="B34" s="44" t="n"/>
      <c r="C34" s="44" t="n"/>
      <c r="D34" s="44" t="n"/>
      <c r="E34" s="41" t="n"/>
      <c r="F34" s="44" t="n"/>
      <c r="G34" s="44" t="n"/>
      <c r="H34" s="44" t="n"/>
      <c r="I34" s="44" t="n"/>
      <c r="J34" s="44" t="n"/>
      <c r="K34" s="44" t="n"/>
      <c r="L34" s="44" t="n"/>
      <c r="M34" s="44">
        <f>L34/J34</f>
        <v/>
      </c>
      <c r="N34" s="44" t="n"/>
      <c r="O34" s="44" t="n"/>
      <c r="P34" s="44" t="n"/>
      <c r="Q34" s="44" t="n"/>
      <c r="R34" s="68" t="n"/>
      <c r="S34" s="68" t="n"/>
      <c r="U34" s="44">
        <f>Q34/16</f>
        <v/>
      </c>
      <c r="V34" s="44">
        <f>R34/U34</f>
        <v/>
      </c>
      <c r="W34" s="69">
        <f>S34/V34*16</f>
        <v/>
      </c>
      <c r="X34" s="44">
        <f>INT((AQ34+((AR34-AQ34)*(AG34-AK34)/(AL34-AK34)))+(((AS34+((AT34-AS34)*(AG34-AK34)/(AL34-AK34)))-(AQ34+((AR34-AQ34)*(AG34-AK34)/(AL34-AK34))))*(AH34-AO34)/(AP34-AO34)))</f>
        <v/>
      </c>
      <c r="Y34" s="44">
        <f>INT((BF34+((BG34-BF34)*(AV34-AZ34)/(BA34-AZ34)))+(((BH34+((BI34-BH34)*(AV34-AZ34)/(BA34-AZ34)))-(BF34+((BG34-BF34)*(AV34-AZ34)/(BA34-AZ34))))*(AW34-BD34)/(BE34-BD34)))</f>
        <v/>
      </c>
      <c r="Z34" s="44">
        <f>(X34*(1024-K34)+Y34*K34)/1024</f>
        <v/>
      </c>
      <c r="AA34" s="70">
        <f>W34-Z34</f>
        <v/>
      </c>
      <c r="AG34" s="71">
        <f>IF(O34&gt;MAX($J$4:$S$4),MAX($J$4:$S$4)-0.1,IF(O34&lt;MIN($J$4:$S$4),MIN($J$4:$S$4)+0.1,O34))</f>
        <v/>
      </c>
      <c r="AH34" s="71">
        <f>IF(P34&gt;MAX($J$5:$S$5),MAX($J$5:$S$5)-0.1,IF(P34&lt;MIN($J$5:$S$5),MIN($J$5:$S$5)+0.1,P34))</f>
        <v/>
      </c>
      <c r="AI34" s="28">
        <f>_xlfn.XLOOKUP(AK34,$J$4:$S$4,$J$6:$S$6)</f>
        <v/>
      </c>
      <c r="AJ34" s="28">
        <f>AI34+1</f>
        <v/>
      </c>
      <c r="AK34" s="28">
        <f>HLOOKUP(ROUNDUP(AG34,1),$J$4:$S$4,1,TRUE)</f>
        <v/>
      </c>
      <c r="AL34" s="28">
        <f>_xlfn.XLOOKUP(AJ34,$J$6:$S$6,$J$4:$S$4)</f>
        <v/>
      </c>
      <c r="AM34" s="28">
        <f>_xlfn.XLOOKUP(AO34,$J$5:$S$5,$J$6:$S$6)</f>
        <v/>
      </c>
      <c r="AN34" s="28">
        <f>AM34+1</f>
        <v/>
      </c>
      <c r="AO34" s="28">
        <f>HLOOKUP(AH34,$J$5:$S$5,1,TRUE)</f>
        <v/>
      </c>
      <c r="AP34" s="28">
        <f>_xlfn.XLOOKUP(AN34,$J$6:$S$6,$J$5:$S$5)</f>
        <v/>
      </c>
      <c r="AQ34" s="28">
        <f>VLOOKUP(AK34,$I$8:$S$17,AM34+1,FALSE)</f>
        <v/>
      </c>
      <c r="AR34" s="28">
        <f>VLOOKUP(AL34,$I$8:$S$17,AM34+1,FALSE)</f>
        <v/>
      </c>
      <c r="AS34" s="28">
        <f>VLOOKUP(AK34,$I$8:$S$17,AN34+1,FALSE)</f>
        <v/>
      </c>
      <c r="AT34" s="28">
        <f>VLOOKUP(AL34,$I$8:$S$17,AN34+1,FALSE)</f>
        <v/>
      </c>
      <c r="AU34" s="32" t="n"/>
      <c r="AV34" s="71">
        <f>IF(O34&gt;MAX($V$4:$AE$4),MAX($V$4:$AE$4)-0.1,IF(O34&lt;MIN($V$4:$AE16),MIN($V$4:$AE$4)+0.1,O34))</f>
        <v/>
      </c>
      <c r="AW34" s="71">
        <f>IF(P34&gt;MAX($V$5:$AE$5),MAX($V$5:$AE$5)-0.1,IF(P34&lt;MIN($V$5:$AE$5),MIN($V$5:$AE$5)+0.1,P34))</f>
        <v/>
      </c>
      <c r="AX34" s="28">
        <f>_xlfn.XLOOKUP(AZ34,$V$4:$AE$4,$V$6:$AE$6)</f>
        <v/>
      </c>
      <c r="AY34" s="28">
        <f>AX34+1</f>
        <v/>
      </c>
      <c r="AZ34" s="28">
        <f>HLOOKUP(ROUNDUP(AV34,1),$V$4:$AE$4,1,TRUE)</f>
        <v/>
      </c>
      <c r="BA34" s="28">
        <f>_xlfn.XLOOKUP(AY34,$V$6:$AE$6,$V$4:$AE$4)</f>
        <v/>
      </c>
      <c r="BB34" s="28">
        <f>_xlfn.XLOOKUP(BD34,$V$5:$AE$5,$V$6:$AE$6)</f>
        <v/>
      </c>
      <c r="BC34" s="28">
        <f>BB34+1</f>
        <v/>
      </c>
      <c r="BD34" s="28">
        <f>HLOOKUP(AW34,$V$5:$AE$5,1,TRUE)</f>
        <v/>
      </c>
      <c r="BE34" s="28">
        <f>_xlfn.XLOOKUP(BC34,$V$6:$AE$6,$V$5:$AE$5)</f>
        <v/>
      </c>
      <c r="BF34" s="28">
        <f>VLOOKUP(AZ34,$U$8:$AE$17,BB34+1,FALSE)</f>
        <v/>
      </c>
      <c r="BG34" s="28">
        <f>VLOOKUP(BA34,$U$8:$AE$17,BB34+1,FALSE)</f>
        <v/>
      </c>
      <c r="BH34" s="28">
        <f>VLOOKUP(AZ34,$U$8:$AE$17,BC34+1,FALSE)</f>
        <v/>
      </c>
      <c r="BI34" s="28">
        <f>VLOOKUP(BA34,$U$8:$AE$17,BC34+1,FALSE)</f>
        <v/>
      </c>
    </row>
    <row r="35" ht="75" customFormat="1" customHeight="1" s="16">
      <c r="B35" s="44" t="n"/>
      <c r="C35" s="44" t="n"/>
      <c r="D35" s="44" t="n"/>
      <c r="E35" s="41" t="n"/>
      <c r="F35" s="44" t="n"/>
      <c r="G35" s="44" t="n"/>
      <c r="H35" s="44" t="n"/>
      <c r="I35" s="44" t="n"/>
      <c r="J35" s="44" t="n"/>
      <c r="K35" s="44" t="n"/>
      <c r="L35" s="44" t="n"/>
      <c r="M35" s="44">
        <f>L35/J35</f>
        <v/>
      </c>
      <c r="N35" s="44" t="n"/>
      <c r="O35" s="44" t="n"/>
      <c r="P35" s="44" t="n"/>
      <c r="Q35" s="44" t="n"/>
      <c r="R35" s="68" t="n"/>
      <c r="S35" s="68" t="n"/>
      <c r="U35" s="44">
        <f>Q35/16</f>
        <v/>
      </c>
      <c r="V35" s="44">
        <f>R35/U35</f>
        <v/>
      </c>
      <c r="W35" s="69">
        <f>S35/V35*16</f>
        <v/>
      </c>
      <c r="X35" s="44">
        <f>INT((AQ35+((AR35-AQ35)*(AG35-AK35)/(AL35-AK35)))+(((AS35+((AT35-AS35)*(AG35-AK35)/(AL35-AK35)))-(AQ35+((AR35-AQ35)*(AG35-AK35)/(AL35-AK35))))*(AH35-AO35)/(AP35-AO35)))</f>
        <v/>
      </c>
      <c r="Y35" s="44">
        <f>INT((BF35+((BG35-BF35)*(AV35-AZ35)/(BA35-AZ35)))+(((BH35+((BI35-BH35)*(AV35-AZ35)/(BA35-AZ35)))-(BF35+((BG35-BF35)*(AV35-AZ35)/(BA35-AZ35))))*(AW35-BD35)/(BE35-BD35)))</f>
        <v/>
      </c>
      <c r="Z35" s="44">
        <f>(X35*(1024-K35)+Y35*K35)/1024</f>
        <v/>
      </c>
      <c r="AA35" s="70">
        <f>W35-Z35</f>
        <v/>
      </c>
      <c r="AG35" s="71">
        <f>IF(O35&gt;MAX($J$4:$S$4),MAX($J$4:$S$4)-0.1,IF(O35&lt;MIN($J$4:$S$4),MIN($J$4:$S$4)+0.1,O35))</f>
        <v/>
      </c>
      <c r="AH35" s="71">
        <f>IF(P35&gt;MAX($J$5:$S$5),MAX($J$5:$S$5)-0.1,IF(P35&lt;MIN($J$5:$S$5),MIN($J$5:$S$5)+0.1,P35))</f>
        <v/>
      </c>
      <c r="AI35" s="28">
        <f>_xlfn.XLOOKUP(AK35,$J$4:$S$4,$J$6:$S$6)</f>
        <v/>
      </c>
      <c r="AJ35" s="28">
        <f>AI35+1</f>
        <v/>
      </c>
      <c r="AK35" s="28">
        <f>HLOOKUP(ROUNDUP(AG35,1),$J$4:$S$4,1,TRUE)</f>
        <v/>
      </c>
      <c r="AL35" s="28">
        <f>_xlfn.XLOOKUP(AJ35,$J$6:$S$6,$J$4:$S$4)</f>
        <v/>
      </c>
      <c r="AM35" s="28">
        <f>_xlfn.XLOOKUP(AO35,$J$5:$S$5,$J$6:$S$6)</f>
        <v/>
      </c>
      <c r="AN35" s="28">
        <f>AM35+1</f>
        <v/>
      </c>
      <c r="AO35" s="28">
        <f>HLOOKUP(AH35,$J$5:$S$5,1,TRUE)</f>
        <v/>
      </c>
      <c r="AP35" s="28">
        <f>_xlfn.XLOOKUP(AN35,$J$6:$S$6,$J$5:$S$5)</f>
        <v/>
      </c>
      <c r="AQ35" s="28">
        <f>VLOOKUP(AK35,$I$8:$S$17,AM35+1,FALSE)</f>
        <v/>
      </c>
      <c r="AR35" s="28">
        <f>VLOOKUP(AL35,$I$8:$S$17,AM35+1,FALSE)</f>
        <v/>
      </c>
      <c r="AS35" s="28">
        <f>VLOOKUP(AK35,$I$8:$S$17,AN35+1,FALSE)</f>
        <v/>
      </c>
      <c r="AT35" s="28">
        <f>VLOOKUP(AL35,$I$8:$S$17,AN35+1,FALSE)</f>
        <v/>
      </c>
      <c r="AU35" s="32" t="n"/>
      <c r="AV35" s="71">
        <f>IF(O35&gt;MAX($V$4:$AE$4),MAX($V$4:$AE$4)-0.1,IF(O35&lt;MIN($V$4:$AE17),MIN($V$4:$AE$4)+0.1,O35))</f>
        <v/>
      </c>
      <c r="AW35" s="71">
        <f>IF(P35&gt;MAX($V$5:$AE$5),MAX($V$5:$AE$5)-0.1,IF(P35&lt;MIN($V$5:$AE$5),MIN($V$5:$AE$5)+0.1,P35))</f>
        <v/>
      </c>
      <c r="AX35" s="28">
        <f>_xlfn.XLOOKUP(AZ35,$V$4:$AE$4,$V$6:$AE$6)</f>
        <v/>
      </c>
      <c r="AY35" s="28">
        <f>AX35+1</f>
        <v/>
      </c>
      <c r="AZ35" s="28">
        <f>HLOOKUP(ROUNDUP(AV35,1),$V$4:$AE$4,1,TRUE)</f>
        <v/>
      </c>
      <c r="BA35" s="28">
        <f>_xlfn.XLOOKUP(AY35,$V$6:$AE$6,$V$4:$AE$4)</f>
        <v/>
      </c>
      <c r="BB35" s="28">
        <f>_xlfn.XLOOKUP(BD35,$V$5:$AE$5,$V$6:$AE$6)</f>
        <v/>
      </c>
      <c r="BC35" s="28">
        <f>BB35+1</f>
        <v/>
      </c>
      <c r="BD35" s="28">
        <f>HLOOKUP(AW35,$V$5:$AE$5,1,TRUE)</f>
        <v/>
      </c>
      <c r="BE35" s="28">
        <f>_xlfn.XLOOKUP(BC35,$V$6:$AE$6,$V$5:$AE$5)</f>
        <v/>
      </c>
      <c r="BF35" s="28">
        <f>VLOOKUP(AZ35,$U$8:$AE$17,BB35+1,FALSE)</f>
        <v/>
      </c>
      <c r="BG35" s="28">
        <f>VLOOKUP(BA35,$U$8:$AE$17,BB35+1,FALSE)</f>
        <v/>
      </c>
      <c r="BH35" s="28">
        <f>VLOOKUP(AZ35,$U$8:$AE$17,BC35+1,FALSE)</f>
        <v/>
      </c>
      <c r="BI35" s="28">
        <f>VLOOKUP(BA35,$U$8:$AE$17,BC35+1,FALSE)</f>
        <v/>
      </c>
    </row>
    <row r="36" ht="75" customFormat="1" customHeight="1" s="16">
      <c r="B36" s="44" t="n"/>
      <c r="C36" s="44" t="n"/>
      <c r="D36" s="44" t="n"/>
      <c r="E36" s="41" t="n"/>
      <c r="F36" s="44" t="n"/>
      <c r="G36" s="44" t="n"/>
      <c r="H36" s="44" t="n"/>
      <c r="I36" s="44" t="n"/>
      <c r="J36" s="44" t="n"/>
      <c r="K36" s="44" t="n"/>
      <c r="L36" s="44" t="n"/>
      <c r="M36" s="44">
        <f>L36/J36</f>
        <v/>
      </c>
      <c r="N36" s="44" t="n"/>
      <c r="O36" s="44" t="n"/>
      <c r="P36" s="44" t="n"/>
      <c r="Q36" s="44" t="n"/>
      <c r="R36" s="68" t="n"/>
      <c r="S36" s="68" t="n"/>
      <c r="U36" s="44">
        <f>Q36/16</f>
        <v/>
      </c>
      <c r="V36" s="44">
        <f>R36/U36</f>
        <v/>
      </c>
      <c r="W36" s="69">
        <f>S36/V36*16</f>
        <v/>
      </c>
      <c r="X36" s="44">
        <f>INT((AQ36+((AR36-AQ36)*(AG36-AK36)/(AL36-AK36)))+(((AS36+((AT36-AS36)*(AG36-AK36)/(AL36-AK36)))-(AQ36+((AR36-AQ36)*(AG36-AK36)/(AL36-AK36))))*(AH36-AO36)/(AP36-AO36)))</f>
        <v/>
      </c>
      <c r="Y36" s="44">
        <f>INT((BF36+((BG36-BF36)*(AV36-AZ36)/(BA36-AZ36)))+(((BH36+((BI36-BH36)*(AV36-AZ36)/(BA36-AZ36)))-(BF36+((BG36-BF36)*(AV36-AZ36)/(BA36-AZ36))))*(AW36-BD36)/(BE36-BD36)))</f>
        <v/>
      </c>
      <c r="Z36" s="44">
        <f>(X36*(1024-K36)+Y36*K36)/1024</f>
        <v/>
      </c>
      <c r="AA36" s="70">
        <f>W36-Z36</f>
        <v/>
      </c>
      <c r="AG36" s="71">
        <f>IF(O36&gt;MAX($J$4:$S$4),MAX($J$4:$S$4)-0.1,IF(O36&lt;MIN($J$4:$S$4),MIN($J$4:$S$4)+0.1,O36))</f>
        <v/>
      </c>
      <c r="AH36" s="71">
        <f>IF(P36&gt;MAX($J$5:$S$5),MAX($J$5:$S$5)-0.1,IF(P36&lt;MIN($J$5:$S$5),MIN($J$5:$S$5)+0.1,P36))</f>
        <v/>
      </c>
      <c r="AI36" s="28">
        <f>_xlfn.XLOOKUP(AK36,$J$4:$S$4,$J$6:$S$6)</f>
        <v/>
      </c>
      <c r="AJ36" s="28">
        <f>AI36+1</f>
        <v/>
      </c>
      <c r="AK36" s="28">
        <f>HLOOKUP(ROUNDUP(AG36,1),$J$4:$S$4,1,TRUE)</f>
        <v/>
      </c>
      <c r="AL36" s="28">
        <f>_xlfn.XLOOKUP(AJ36,$J$6:$S$6,$J$4:$S$4)</f>
        <v/>
      </c>
      <c r="AM36" s="28">
        <f>_xlfn.XLOOKUP(AO36,$J$5:$S$5,$J$6:$S$6)</f>
        <v/>
      </c>
      <c r="AN36" s="28">
        <f>AM36+1</f>
        <v/>
      </c>
      <c r="AO36" s="28">
        <f>HLOOKUP(AH36,$J$5:$S$5,1,TRUE)</f>
        <v/>
      </c>
      <c r="AP36" s="28">
        <f>_xlfn.XLOOKUP(AN36,$J$6:$S$6,$J$5:$S$5)</f>
        <v/>
      </c>
      <c r="AQ36" s="28">
        <f>VLOOKUP(AK36,$I$8:$S$17,AM36+1,FALSE)</f>
        <v/>
      </c>
      <c r="AR36" s="28">
        <f>VLOOKUP(AL36,$I$8:$S$17,AM36+1,FALSE)</f>
        <v/>
      </c>
      <c r="AS36" s="28">
        <f>VLOOKUP(AK36,$I$8:$S$17,AN36+1,FALSE)</f>
        <v/>
      </c>
      <c r="AT36" s="28">
        <f>VLOOKUP(AL36,$I$8:$S$17,AN36+1,FALSE)</f>
        <v/>
      </c>
      <c r="AU36" s="32" t="n"/>
      <c r="AV36" s="71">
        <f>IF(O36&gt;MAX($V$4:$AE$4),MAX($V$4:$AE$4)-0.1,IF(O36&lt;MIN($V$4:$AE18),MIN($V$4:$AE$4)+0.1,O36))</f>
        <v/>
      </c>
      <c r="AW36" s="71">
        <f>IF(P36&gt;MAX($V$5:$AE$5),MAX($V$5:$AE$5)-0.1,IF(P36&lt;MIN($V$5:$AE$5),MIN($V$5:$AE$5)+0.1,P36))</f>
        <v/>
      </c>
      <c r="AX36" s="28">
        <f>_xlfn.XLOOKUP(AZ36,$V$4:$AE$4,$V$6:$AE$6)</f>
        <v/>
      </c>
      <c r="AY36" s="28">
        <f>AX36+1</f>
        <v/>
      </c>
      <c r="AZ36" s="28">
        <f>HLOOKUP(ROUNDUP(AV36,1),$V$4:$AE$4,1,TRUE)</f>
        <v/>
      </c>
      <c r="BA36" s="28">
        <f>_xlfn.XLOOKUP(AY36,$V$6:$AE$6,$V$4:$AE$4)</f>
        <v/>
      </c>
      <c r="BB36" s="28">
        <f>_xlfn.XLOOKUP(BD36,$V$5:$AE$5,$V$6:$AE$6)</f>
        <v/>
      </c>
      <c r="BC36" s="28">
        <f>BB36+1</f>
        <v/>
      </c>
      <c r="BD36" s="28">
        <f>HLOOKUP(AW36,$V$5:$AE$5,1,TRUE)</f>
        <v/>
      </c>
      <c r="BE36" s="28">
        <f>_xlfn.XLOOKUP(BC36,$V$6:$AE$6,$V$5:$AE$5)</f>
        <v/>
      </c>
      <c r="BF36" s="28">
        <f>VLOOKUP(AZ36,$U$8:$AE$17,BB36+1,FALSE)</f>
        <v/>
      </c>
      <c r="BG36" s="28">
        <f>VLOOKUP(BA36,$U$8:$AE$17,BB36+1,FALSE)</f>
        <v/>
      </c>
      <c r="BH36" s="28">
        <f>VLOOKUP(AZ36,$U$8:$AE$17,BC36+1,FALSE)</f>
        <v/>
      </c>
      <c r="BI36" s="28">
        <f>VLOOKUP(BA36,$U$8:$AE$17,BC36+1,FALSE)</f>
        <v/>
      </c>
    </row>
    <row r="37" ht="75" customFormat="1" customHeight="1" s="16">
      <c r="B37" s="44" t="n"/>
      <c r="C37" s="44" t="n"/>
      <c r="D37" s="44" t="n"/>
      <c r="E37" s="41" t="n"/>
      <c r="F37" s="44" t="n"/>
      <c r="G37" s="44" t="n"/>
      <c r="H37" s="44" t="n"/>
      <c r="I37" s="44" t="n"/>
      <c r="J37" s="44" t="n"/>
      <c r="K37" s="44" t="n"/>
      <c r="L37" s="44" t="n"/>
      <c r="M37" s="44">
        <f>L37/J37</f>
        <v/>
      </c>
      <c r="N37" s="44" t="n"/>
      <c r="O37" s="44" t="n"/>
      <c r="P37" s="44" t="n"/>
      <c r="Q37" s="44" t="n"/>
      <c r="R37" s="68" t="n"/>
      <c r="S37" s="68" t="n"/>
      <c r="U37" s="44">
        <f>Q37/16</f>
        <v/>
      </c>
      <c r="V37" s="44">
        <f>R37/U37</f>
        <v/>
      </c>
      <c r="W37" s="69">
        <f>S37/V37*16</f>
        <v/>
      </c>
      <c r="X37" s="44">
        <f>INT((AQ37+((AR37-AQ37)*(AG37-AK37)/(AL37-AK37)))+(((AS37+((AT37-AS37)*(AG37-AK37)/(AL37-AK37)))-(AQ37+((AR37-AQ37)*(AG37-AK37)/(AL37-AK37))))*(AH37-AO37)/(AP37-AO37)))</f>
        <v/>
      </c>
      <c r="Y37" s="44">
        <f>INT((BF37+((BG37-BF37)*(AV37-AZ37)/(BA37-AZ37)))+(((BH37+((BI37-BH37)*(AV37-AZ37)/(BA37-AZ37)))-(BF37+((BG37-BF37)*(AV37-AZ37)/(BA37-AZ37))))*(AW37-BD37)/(BE37-BD37)))</f>
        <v/>
      </c>
      <c r="Z37" s="44">
        <f>(X37*(1024-K37)+Y37*K37)/1024</f>
        <v/>
      </c>
      <c r="AA37" s="70">
        <f>W37-Z37</f>
        <v/>
      </c>
      <c r="AG37" s="71">
        <f>IF(O37&gt;MAX($J$4:$S$4),MAX($J$4:$S$4)-0.1,IF(O37&lt;MIN($J$4:$S$4),MIN($J$4:$S$4)+0.1,O37))</f>
        <v/>
      </c>
      <c r="AH37" s="71">
        <f>IF(P37&gt;MAX($J$5:$S$5),MAX($J$5:$S$5)-0.1,IF(P37&lt;MIN($J$5:$S$5),MIN($J$5:$S$5)+0.1,P37))</f>
        <v/>
      </c>
      <c r="AI37" s="28">
        <f>_xlfn.XLOOKUP(AK37,$J$4:$S$4,$J$6:$S$6)</f>
        <v/>
      </c>
      <c r="AJ37" s="28">
        <f>AI37+1</f>
        <v/>
      </c>
      <c r="AK37" s="28">
        <f>HLOOKUP(ROUNDUP(AG37,1),$J$4:$S$4,1,TRUE)</f>
        <v/>
      </c>
      <c r="AL37" s="28">
        <f>_xlfn.XLOOKUP(AJ37,$J$6:$S$6,$J$4:$S$4)</f>
        <v/>
      </c>
      <c r="AM37" s="28">
        <f>_xlfn.XLOOKUP(AO37,$J$5:$S$5,$J$6:$S$6)</f>
        <v/>
      </c>
      <c r="AN37" s="28">
        <f>AM37+1</f>
        <v/>
      </c>
      <c r="AO37" s="28">
        <f>HLOOKUP(AH37,$J$5:$S$5,1,TRUE)</f>
        <v/>
      </c>
      <c r="AP37" s="28">
        <f>_xlfn.XLOOKUP(AN37,$J$6:$S$6,$J$5:$S$5)</f>
        <v/>
      </c>
      <c r="AQ37" s="28">
        <f>VLOOKUP(AK37,$I$8:$S$17,AM37+1,FALSE)</f>
        <v/>
      </c>
      <c r="AR37" s="28">
        <f>VLOOKUP(AL37,$I$8:$S$17,AM37+1,FALSE)</f>
        <v/>
      </c>
      <c r="AS37" s="28">
        <f>VLOOKUP(AK37,$I$8:$S$17,AN37+1,FALSE)</f>
        <v/>
      </c>
      <c r="AT37" s="28">
        <f>VLOOKUP(AL37,$I$8:$S$17,AN37+1,FALSE)</f>
        <v/>
      </c>
      <c r="AU37" s="32" t="n"/>
      <c r="AV37" s="71">
        <f>IF(O37&gt;MAX($V$4:$AE$4),MAX($V$4:$AE$4)-0.1,IF(O37&lt;MIN($V$4:$AE19),MIN($V$4:$AE$4)+0.1,O37))</f>
        <v/>
      </c>
      <c r="AW37" s="71">
        <f>IF(P37&gt;MAX($V$5:$AE$5),MAX($V$5:$AE$5)-0.1,IF(P37&lt;MIN($V$5:$AE$5),MIN($V$5:$AE$5)+0.1,P37))</f>
        <v/>
      </c>
      <c r="AX37" s="28">
        <f>_xlfn.XLOOKUP(AZ37,$V$4:$AE$4,$V$6:$AE$6)</f>
        <v/>
      </c>
      <c r="AY37" s="28">
        <f>AX37+1</f>
        <v/>
      </c>
      <c r="AZ37" s="28">
        <f>HLOOKUP(ROUNDUP(AV37,1),$V$4:$AE$4,1,TRUE)</f>
        <v/>
      </c>
      <c r="BA37" s="28">
        <f>_xlfn.XLOOKUP(AY37,$V$6:$AE$6,$V$4:$AE$4)</f>
        <v/>
      </c>
      <c r="BB37" s="28">
        <f>_xlfn.XLOOKUP(BD37,$V$5:$AE$5,$V$6:$AE$6)</f>
        <v/>
      </c>
      <c r="BC37" s="28">
        <f>BB37+1</f>
        <v/>
      </c>
      <c r="BD37" s="28">
        <f>HLOOKUP(AW37,$V$5:$AE$5,1,TRUE)</f>
        <v/>
      </c>
      <c r="BE37" s="28">
        <f>_xlfn.XLOOKUP(BC37,$V$6:$AE$6,$V$5:$AE$5)</f>
        <v/>
      </c>
      <c r="BF37" s="28">
        <f>VLOOKUP(AZ37,$U$8:$AE$17,BB37+1,FALSE)</f>
        <v/>
      </c>
      <c r="BG37" s="28">
        <f>VLOOKUP(BA37,$U$8:$AE$17,BB37+1,FALSE)</f>
        <v/>
      </c>
      <c r="BH37" s="28">
        <f>VLOOKUP(AZ37,$U$8:$AE$17,BC37+1,FALSE)</f>
        <v/>
      </c>
      <c r="BI37" s="28">
        <f>VLOOKUP(BA37,$U$8:$AE$17,BC37+1,FALSE)</f>
        <v/>
      </c>
    </row>
    <row r="38" ht="75" customFormat="1" customHeight="1" s="16">
      <c r="B38" s="44" t="n"/>
      <c r="C38" s="44" t="n"/>
      <c r="D38" s="44" t="n"/>
      <c r="E38" s="41" t="n"/>
      <c r="F38" s="44" t="n"/>
      <c r="G38" s="44" t="n"/>
      <c r="H38" s="44" t="n"/>
      <c r="I38" s="44" t="n"/>
      <c r="J38" s="44" t="n"/>
      <c r="K38" s="44" t="n"/>
      <c r="L38" s="44" t="n"/>
      <c r="M38" s="44">
        <f>L38/J38</f>
        <v/>
      </c>
      <c r="N38" s="44" t="n"/>
      <c r="O38" s="44" t="n"/>
      <c r="P38" s="44" t="n"/>
      <c r="Q38" s="44" t="n"/>
      <c r="R38" s="68" t="n"/>
      <c r="S38" s="68" t="n"/>
      <c r="U38" s="44">
        <f>Q38/16</f>
        <v/>
      </c>
      <c r="V38" s="44">
        <f>R38/U38</f>
        <v/>
      </c>
      <c r="W38" s="69">
        <f>S38/V38*16</f>
        <v/>
      </c>
      <c r="X38" s="44">
        <f>INT((AQ38+((AR38-AQ38)*(AG38-AK38)/(AL38-AK38)))+(((AS38+((AT38-AS38)*(AG38-AK38)/(AL38-AK38)))-(AQ38+((AR38-AQ38)*(AG38-AK38)/(AL38-AK38))))*(AH38-AO38)/(AP38-AO38)))</f>
        <v/>
      </c>
      <c r="Y38" s="44">
        <f>INT((BF38+((BG38-BF38)*(AV38-AZ38)/(BA38-AZ38)))+(((BH38+((BI38-BH38)*(AV38-AZ38)/(BA38-AZ38)))-(BF38+((BG38-BF38)*(AV38-AZ38)/(BA38-AZ38))))*(AW38-BD38)/(BE38-BD38)))</f>
        <v/>
      </c>
      <c r="Z38" s="44">
        <f>(X38*(1024-K38)+Y38*K38)/1024</f>
        <v/>
      </c>
      <c r="AA38" s="70">
        <f>W38-Z38</f>
        <v/>
      </c>
      <c r="AG38" s="71">
        <f>IF(O38&gt;MAX($J$4:$S$4),MAX($J$4:$S$4)-0.1,IF(O38&lt;MIN($J$4:$S$4),MIN($J$4:$S$4)+0.1,O38))</f>
        <v/>
      </c>
      <c r="AH38" s="71">
        <f>IF(P38&gt;MAX($J$5:$S$5),MAX($J$5:$S$5)-0.1,IF(P38&lt;MIN($J$5:$S$5),MIN($J$5:$S$5)+0.1,P38))</f>
        <v/>
      </c>
      <c r="AI38" s="28">
        <f>_xlfn.XLOOKUP(AK38,$J$4:$S$4,$J$6:$S$6)</f>
        <v/>
      </c>
      <c r="AJ38" s="28">
        <f>AI38+1</f>
        <v/>
      </c>
      <c r="AK38" s="28">
        <f>HLOOKUP(ROUNDUP(AG38,1),$J$4:$S$4,1,TRUE)</f>
        <v/>
      </c>
      <c r="AL38" s="28">
        <f>_xlfn.XLOOKUP(AJ38,$J$6:$S$6,$J$4:$S$4)</f>
        <v/>
      </c>
      <c r="AM38" s="28">
        <f>_xlfn.XLOOKUP(AO38,$J$5:$S$5,$J$6:$S$6)</f>
        <v/>
      </c>
      <c r="AN38" s="28">
        <f>AM38+1</f>
        <v/>
      </c>
      <c r="AO38" s="28">
        <f>HLOOKUP(AH38,$J$5:$S$5,1,TRUE)</f>
        <v/>
      </c>
      <c r="AP38" s="28">
        <f>_xlfn.XLOOKUP(AN38,$J$6:$S$6,$J$5:$S$5)</f>
        <v/>
      </c>
      <c r="AQ38" s="28">
        <f>VLOOKUP(AK38,$I$8:$S$17,AM38+1,FALSE)</f>
        <v/>
      </c>
      <c r="AR38" s="28">
        <f>VLOOKUP(AL38,$I$8:$S$17,AM38+1,FALSE)</f>
        <v/>
      </c>
      <c r="AS38" s="28">
        <f>VLOOKUP(AK38,$I$8:$S$17,AN38+1,FALSE)</f>
        <v/>
      </c>
      <c r="AT38" s="28">
        <f>VLOOKUP(AL38,$I$8:$S$17,AN38+1,FALSE)</f>
        <v/>
      </c>
      <c r="AU38" s="32" t="n"/>
      <c r="AV38" s="71">
        <f>IF(O38&gt;MAX($V$4:$AE$4),MAX($V$4:$AE$4)-0.1,IF(O38&lt;MIN($V$4:$AE20),MIN($V$4:$AE$4)+0.1,O38))</f>
        <v/>
      </c>
      <c r="AW38" s="71">
        <f>IF(P38&gt;MAX($V$5:$AE$5),MAX($V$5:$AE$5)-0.1,IF(P38&lt;MIN($V$5:$AE$5),MIN($V$5:$AE$5)+0.1,P38))</f>
        <v/>
      </c>
      <c r="AX38" s="28">
        <f>_xlfn.XLOOKUP(AZ38,$V$4:$AE$4,$V$6:$AE$6)</f>
        <v/>
      </c>
      <c r="AY38" s="28">
        <f>AX38+1</f>
        <v/>
      </c>
      <c r="AZ38" s="28">
        <f>HLOOKUP(ROUNDUP(AV38,1),$V$4:$AE$4,1,TRUE)</f>
        <v/>
      </c>
      <c r="BA38" s="28">
        <f>_xlfn.XLOOKUP(AY38,$V$6:$AE$6,$V$4:$AE$4)</f>
        <v/>
      </c>
      <c r="BB38" s="28">
        <f>_xlfn.XLOOKUP(BD38,$V$5:$AE$5,$V$6:$AE$6)</f>
        <v/>
      </c>
      <c r="BC38" s="28">
        <f>BB38+1</f>
        <v/>
      </c>
      <c r="BD38" s="28">
        <f>HLOOKUP(AW38,$V$5:$AE$5,1,TRUE)</f>
        <v/>
      </c>
      <c r="BE38" s="28">
        <f>_xlfn.XLOOKUP(BC38,$V$6:$AE$6,$V$5:$AE$5)</f>
        <v/>
      </c>
      <c r="BF38" s="28">
        <f>VLOOKUP(AZ38,$U$8:$AE$17,BB38+1,FALSE)</f>
        <v/>
      </c>
      <c r="BG38" s="28">
        <f>VLOOKUP(BA38,$U$8:$AE$17,BB38+1,FALSE)</f>
        <v/>
      </c>
      <c r="BH38" s="28">
        <f>VLOOKUP(AZ38,$U$8:$AE$17,BC38+1,FALSE)</f>
        <v/>
      </c>
      <c r="BI38" s="28">
        <f>VLOOKUP(BA38,$U$8:$AE$17,BC38+1,FALSE)</f>
        <v/>
      </c>
    </row>
    <row r="39" ht="75" customFormat="1" customHeight="1" s="16">
      <c r="B39" s="44" t="n"/>
      <c r="C39" s="44" t="n"/>
      <c r="D39" s="44" t="n"/>
      <c r="E39" s="41" t="n"/>
      <c r="F39" s="44" t="n"/>
      <c r="G39" s="44" t="n"/>
      <c r="H39" s="44" t="n"/>
      <c r="I39" s="44" t="n"/>
      <c r="J39" s="44" t="n"/>
      <c r="K39" s="44" t="n"/>
      <c r="L39" s="44" t="n"/>
      <c r="M39" s="44">
        <f>L39/J39</f>
        <v/>
      </c>
      <c r="N39" s="44" t="n"/>
      <c r="O39" s="44" t="n"/>
      <c r="P39" s="44" t="n"/>
      <c r="Q39" s="44" t="n"/>
      <c r="R39" s="68" t="n"/>
      <c r="S39" s="68" t="n"/>
      <c r="U39" s="44">
        <f>Q39/16</f>
        <v/>
      </c>
      <c r="V39" s="44">
        <f>R39/U39</f>
        <v/>
      </c>
      <c r="W39" s="69">
        <f>S39/V39*16</f>
        <v/>
      </c>
      <c r="X39" s="44">
        <f>INT((AQ39+((AR39-AQ39)*(AG39-AK39)/(AL39-AK39)))+(((AS39+((AT39-AS39)*(AG39-AK39)/(AL39-AK39)))-(AQ39+((AR39-AQ39)*(AG39-AK39)/(AL39-AK39))))*(AH39-AO39)/(AP39-AO39)))</f>
        <v/>
      </c>
      <c r="Y39" s="44">
        <f>INT((BF39+((BG39-BF39)*(AV39-AZ39)/(BA39-AZ39)))+(((BH39+((BI39-BH39)*(AV39-AZ39)/(BA39-AZ39)))-(BF39+((BG39-BF39)*(AV39-AZ39)/(BA39-AZ39))))*(AW39-BD39)/(BE39-BD39)))</f>
        <v/>
      </c>
      <c r="Z39" s="44">
        <f>(X39*(1024-K39)+Y39*K39)/1024</f>
        <v/>
      </c>
      <c r="AA39" s="70">
        <f>W39-Z39</f>
        <v/>
      </c>
      <c r="AG39" s="71">
        <f>IF(O39&gt;MAX($J$4:$S$4),MAX($J$4:$S$4)-0.1,IF(O39&lt;MIN($J$4:$S$4),MIN($J$4:$S$4)+0.1,O39))</f>
        <v/>
      </c>
      <c r="AH39" s="71">
        <f>IF(P39&gt;MAX($J$5:$S$5),MAX($J$5:$S$5)-0.1,IF(P39&lt;MIN($J$5:$S$5),MIN($J$5:$S$5)+0.1,P39))</f>
        <v/>
      </c>
      <c r="AI39" s="28">
        <f>_xlfn.XLOOKUP(AK39,$J$4:$S$4,$J$6:$S$6)</f>
        <v/>
      </c>
      <c r="AJ39" s="28">
        <f>AI39+1</f>
        <v/>
      </c>
      <c r="AK39" s="28">
        <f>HLOOKUP(ROUNDUP(AG39,1),$J$4:$S$4,1,TRUE)</f>
        <v/>
      </c>
      <c r="AL39" s="28">
        <f>_xlfn.XLOOKUP(AJ39,$J$6:$S$6,$J$4:$S$4)</f>
        <v/>
      </c>
      <c r="AM39" s="28">
        <f>_xlfn.XLOOKUP(AO39,$J$5:$S$5,$J$6:$S$6)</f>
        <v/>
      </c>
      <c r="AN39" s="28">
        <f>AM39+1</f>
        <v/>
      </c>
      <c r="AO39" s="28">
        <f>HLOOKUP(AH39,$J$5:$S$5,1,TRUE)</f>
        <v/>
      </c>
      <c r="AP39" s="28">
        <f>_xlfn.XLOOKUP(AN39,$J$6:$S$6,$J$5:$S$5)</f>
        <v/>
      </c>
      <c r="AQ39" s="28">
        <f>VLOOKUP(AK39,$I$8:$S$17,AM39+1,FALSE)</f>
        <v/>
      </c>
      <c r="AR39" s="28">
        <f>VLOOKUP(AL39,$I$8:$S$17,AM39+1,FALSE)</f>
        <v/>
      </c>
      <c r="AS39" s="28">
        <f>VLOOKUP(AK39,$I$8:$S$17,AN39+1,FALSE)</f>
        <v/>
      </c>
      <c r="AT39" s="28">
        <f>VLOOKUP(AL39,$I$8:$S$17,AN39+1,FALSE)</f>
        <v/>
      </c>
      <c r="AU39" s="32" t="n"/>
      <c r="AV39" s="71">
        <f>IF(O39&gt;MAX($V$4:$AE$4),MAX($V$4:$AE$4)-0.1,IF(O39&lt;MIN($V$4:$AE21),MIN($V$4:$AE$4)+0.1,O39))</f>
        <v/>
      </c>
      <c r="AW39" s="71">
        <f>IF(P39&gt;MAX($V$5:$AE$5),MAX($V$5:$AE$5)-0.1,IF(P39&lt;MIN($V$5:$AE$5),MIN($V$5:$AE$5)+0.1,P39))</f>
        <v/>
      </c>
      <c r="AX39" s="28">
        <f>_xlfn.XLOOKUP(AZ39,$V$4:$AE$4,$V$6:$AE$6)</f>
        <v/>
      </c>
      <c r="AY39" s="28">
        <f>AX39+1</f>
        <v/>
      </c>
      <c r="AZ39" s="28">
        <f>HLOOKUP(ROUNDUP(AV39,1),$V$4:$AE$4,1,TRUE)</f>
        <v/>
      </c>
      <c r="BA39" s="28">
        <f>_xlfn.XLOOKUP(AY39,$V$6:$AE$6,$V$4:$AE$4)</f>
        <v/>
      </c>
      <c r="BB39" s="28">
        <f>_xlfn.XLOOKUP(BD39,$V$5:$AE$5,$V$6:$AE$6)</f>
        <v/>
      </c>
      <c r="BC39" s="28">
        <f>BB39+1</f>
        <v/>
      </c>
      <c r="BD39" s="28">
        <f>HLOOKUP(AW39,$V$5:$AE$5,1,TRUE)</f>
        <v/>
      </c>
      <c r="BE39" s="28">
        <f>_xlfn.XLOOKUP(BC39,$V$6:$AE$6,$V$5:$AE$5)</f>
        <v/>
      </c>
      <c r="BF39" s="28">
        <f>VLOOKUP(AZ39,$U$8:$AE$17,BB39+1,FALSE)</f>
        <v/>
      </c>
      <c r="BG39" s="28">
        <f>VLOOKUP(BA39,$U$8:$AE$17,BB39+1,FALSE)</f>
        <v/>
      </c>
      <c r="BH39" s="28">
        <f>VLOOKUP(AZ39,$U$8:$AE$17,BC39+1,FALSE)</f>
        <v/>
      </c>
      <c r="BI39" s="28">
        <f>VLOOKUP(BA39,$U$8:$AE$17,BC39+1,FALSE)</f>
        <v/>
      </c>
    </row>
    <row r="40" ht="75" customFormat="1" customHeight="1" s="16">
      <c r="B40" s="44" t="n"/>
      <c r="C40" s="44" t="n"/>
      <c r="D40" s="44" t="n"/>
      <c r="E40" s="41" t="n"/>
      <c r="F40" s="44" t="n"/>
      <c r="G40" s="44" t="n"/>
      <c r="H40" s="44" t="n"/>
      <c r="I40" s="44" t="n"/>
      <c r="J40" s="44" t="n"/>
      <c r="K40" s="44" t="n"/>
      <c r="L40" s="44" t="n"/>
      <c r="M40" s="44">
        <f>L40/J40</f>
        <v/>
      </c>
      <c r="N40" s="44" t="n"/>
      <c r="O40" s="44" t="n"/>
      <c r="P40" s="44" t="n"/>
      <c r="Q40" s="44" t="n"/>
      <c r="R40" s="68" t="n"/>
      <c r="S40" s="68" t="n"/>
      <c r="U40" s="44">
        <f>Q40/16</f>
        <v/>
      </c>
      <c r="V40" s="44">
        <f>R40/U40</f>
        <v/>
      </c>
      <c r="W40" s="69">
        <f>S40/V40*16</f>
        <v/>
      </c>
      <c r="X40" s="44">
        <f>INT((AQ40+((AR40-AQ40)*(AG40-AK40)/(AL40-AK40)))+(((AS40+((AT40-AS40)*(AG40-AK40)/(AL40-AK40)))-(AQ40+((AR40-AQ40)*(AG40-AK40)/(AL40-AK40))))*(AH40-AO40)/(AP40-AO40)))</f>
        <v/>
      </c>
      <c r="Y40" s="44">
        <f>INT((BF40+((BG40-BF40)*(AV40-AZ40)/(BA40-AZ40)))+(((BH40+((BI40-BH40)*(AV40-AZ40)/(BA40-AZ40)))-(BF40+((BG40-BF40)*(AV40-AZ40)/(BA40-AZ40))))*(AW40-BD40)/(BE40-BD40)))</f>
        <v/>
      </c>
      <c r="Z40" s="44">
        <f>(X40*(1024-K40)+Y40*K40)/1024</f>
        <v/>
      </c>
      <c r="AA40" s="70">
        <f>W40-Z40</f>
        <v/>
      </c>
      <c r="AG40" s="71">
        <f>IF(O40&gt;MAX($J$4:$S$4),MAX($J$4:$S$4)-0.1,IF(O40&lt;MIN($J$4:$S$4),MIN($J$4:$S$4)+0.1,O40))</f>
        <v/>
      </c>
      <c r="AH40" s="71">
        <f>IF(P40&gt;MAX($J$5:$S$5),MAX($J$5:$S$5)-0.1,IF(P40&lt;MIN($J$5:$S$5),MIN($J$5:$S$5)+0.1,P40))</f>
        <v/>
      </c>
      <c r="AI40" s="28">
        <f>_xlfn.XLOOKUP(AK40,$J$4:$S$4,$J$6:$S$6)</f>
        <v/>
      </c>
      <c r="AJ40" s="28">
        <f>AI40+1</f>
        <v/>
      </c>
      <c r="AK40" s="28">
        <f>HLOOKUP(ROUNDUP(AG40,1),$J$4:$S$4,1,TRUE)</f>
        <v/>
      </c>
      <c r="AL40" s="28">
        <f>_xlfn.XLOOKUP(AJ40,$J$6:$S$6,$J$4:$S$4)</f>
        <v/>
      </c>
      <c r="AM40" s="28">
        <f>_xlfn.XLOOKUP(AO40,$J$5:$S$5,$J$6:$S$6)</f>
        <v/>
      </c>
      <c r="AN40" s="28">
        <f>AM40+1</f>
        <v/>
      </c>
      <c r="AO40" s="28">
        <f>HLOOKUP(AH40,$J$5:$S$5,1,TRUE)</f>
        <v/>
      </c>
      <c r="AP40" s="28">
        <f>_xlfn.XLOOKUP(AN40,$J$6:$S$6,$J$5:$S$5)</f>
        <v/>
      </c>
      <c r="AQ40" s="28">
        <f>VLOOKUP(AK40,$I$8:$S$17,AM40+1,FALSE)</f>
        <v/>
      </c>
      <c r="AR40" s="28">
        <f>VLOOKUP(AL40,$I$8:$S$17,AM40+1,FALSE)</f>
        <v/>
      </c>
      <c r="AS40" s="28">
        <f>VLOOKUP(AK40,$I$8:$S$17,AN40+1,FALSE)</f>
        <v/>
      </c>
      <c r="AT40" s="28">
        <f>VLOOKUP(AL40,$I$8:$S$17,AN40+1,FALSE)</f>
        <v/>
      </c>
      <c r="AU40" s="32" t="n"/>
      <c r="AV40" s="71">
        <f>IF(O40&gt;MAX($V$4:$AE$4),MAX($V$4:$AE$4)-0.1,IF(O40&lt;MIN($V$4:$AE22),MIN($V$4:$AE$4)+0.1,O40))</f>
        <v/>
      </c>
      <c r="AW40" s="71">
        <f>IF(P40&gt;MAX($V$5:$AE$5),MAX($V$5:$AE$5)-0.1,IF(P40&lt;MIN($V$5:$AE$5),MIN($V$5:$AE$5)+0.1,P40))</f>
        <v/>
      </c>
      <c r="AX40" s="28">
        <f>_xlfn.XLOOKUP(AZ40,$V$4:$AE$4,$V$6:$AE$6)</f>
        <v/>
      </c>
      <c r="AY40" s="28">
        <f>AX40+1</f>
        <v/>
      </c>
      <c r="AZ40" s="28">
        <f>HLOOKUP(ROUNDUP(AV40,1),$V$4:$AE$4,1,TRUE)</f>
        <v/>
      </c>
      <c r="BA40" s="28">
        <f>_xlfn.XLOOKUP(AY40,$V$6:$AE$6,$V$4:$AE$4)</f>
        <v/>
      </c>
      <c r="BB40" s="28">
        <f>_xlfn.XLOOKUP(BD40,$V$5:$AE$5,$V$6:$AE$6)</f>
        <v/>
      </c>
      <c r="BC40" s="28">
        <f>BB40+1</f>
        <v/>
      </c>
      <c r="BD40" s="28">
        <f>HLOOKUP(AW40,$V$5:$AE$5,1,TRUE)</f>
        <v/>
      </c>
      <c r="BE40" s="28">
        <f>_xlfn.XLOOKUP(BC40,$V$6:$AE$6,$V$5:$AE$5)</f>
        <v/>
      </c>
      <c r="BF40" s="28">
        <f>VLOOKUP(AZ40,$U$8:$AE$17,BB40+1,FALSE)</f>
        <v/>
      </c>
      <c r="BG40" s="28">
        <f>VLOOKUP(BA40,$U$8:$AE$17,BB40+1,FALSE)</f>
        <v/>
      </c>
      <c r="BH40" s="28">
        <f>VLOOKUP(AZ40,$U$8:$AE$17,BC40+1,FALSE)</f>
        <v/>
      </c>
      <c r="BI40" s="28">
        <f>VLOOKUP(BA40,$U$8:$AE$17,BC40+1,FALSE)</f>
        <v/>
      </c>
    </row>
    <row r="41" ht="75" customFormat="1" customHeight="1" s="16">
      <c r="B41" s="44" t="n"/>
      <c r="C41" s="44" t="n"/>
      <c r="D41" s="44" t="n"/>
      <c r="E41" s="41" t="n"/>
      <c r="F41" s="44" t="n"/>
      <c r="G41" s="44" t="n"/>
      <c r="H41" s="44" t="n"/>
      <c r="I41" s="44" t="n"/>
      <c r="J41" s="44" t="n"/>
      <c r="K41" s="44" t="n"/>
      <c r="L41" s="44" t="n"/>
      <c r="M41" s="44">
        <f>L41/J41</f>
        <v/>
      </c>
      <c r="N41" s="44" t="n"/>
      <c r="O41" s="44" t="n"/>
      <c r="P41" s="44" t="n"/>
      <c r="Q41" s="44" t="n"/>
      <c r="R41" s="68" t="n"/>
      <c r="S41" s="68" t="n"/>
      <c r="U41" s="44">
        <f>Q41/16</f>
        <v/>
      </c>
      <c r="V41" s="44">
        <f>R41/U41</f>
        <v/>
      </c>
      <c r="W41" s="69">
        <f>S41/V41*16</f>
        <v/>
      </c>
      <c r="X41" s="44">
        <f>INT((AQ41+((AR41-AQ41)*(AG41-AK41)/(AL41-AK41)))+(((AS41+((AT41-AS41)*(AG41-AK41)/(AL41-AK41)))-(AQ41+((AR41-AQ41)*(AG41-AK41)/(AL41-AK41))))*(AH41-AO41)/(AP41-AO41)))</f>
        <v/>
      </c>
      <c r="Y41" s="44">
        <f>INT((BF41+((BG41-BF41)*(AV41-AZ41)/(BA41-AZ41)))+(((BH41+((BI41-BH41)*(AV41-AZ41)/(BA41-AZ41)))-(BF41+((BG41-BF41)*(AV41-AZ41)/(BA41-AZ41))))*(AW41-BD41)/(BE41-BD41)))</f>
        <v/>
      </c>
      <c r="Z41" s="44">
        <f>(X41*(1024-K41)+Y41*K41)/1024</f>
        <v/>
      </c>
      <c r="AA41" s="70">
        <f>W41-Z41</f>
        <v/>
      </c>
      <c r="AG41" s="71">
        <f>IF(O41&gt;MAX($J$4:$S$4),MAX($J$4:$S$4)-0.1,IF(O41&lt;MIN($J$4:$S$4),MIN($J$4:$S$4)+0.1,O41))</f>
        <v/>
      </c>
      <c r="AH41" s="71">
        <f>IF(P41&gt;MAX($J$5:$S$5),MAX($J$5:$S$5)-0.1,IF(P41&lt;MIN($J$5:$S$5),MIN($J$5:$S$5)+0.1,P41))</f>
        <v/>
      </c>
      <c r="AI41" s="28">
        <f>_xlfn.XLOOKUP(AK41,$J$4:$S$4,$J$6:$S$6)</f>
        <v/>
      </c>
      <c r="AJ41" s="28">
        <f>AI41+1</f>
        <v/>
      </c>
      <c r="AK41" s="28">
        <f>HLOOKUP(ROUNDUP(AG41,1),$J$4:$S$4,1,TRUE)</f>
        <v/>
      </c>
      <c r="AL41" s="28">
        <f>_xlfn.XLOOKUP(AJ41,$J$6:$S$6,$J$4:$S$4)</f>
        <v/>
      </c>
      <c r="AM41" s="28">
        <f>_xlfn.XLOOKUP(AO41,$J$5:$S$5,$J$6:$S$6)</f>
        <v/>
      </c>
      <c r="AN41" s="28">
        <f>AM41+1</f>
        <v/>
      </c>
      <c r="AO41" s="28">
        <f>HLOOKUP(AH41,$J$5:$S$5,1,TRUE)</f>
        <v/>
      </c>
      <c r="AP41" s="28">
        <f>_xlfn.XLOOKUP(AN41,$J$6:$S$6,$J$5:$S$5)</f>
        <v/>
      </c>
      <c r="AQ41" s="28">
        <f>VLOOKUP(AK41,$I$8:$S$17,AM41+1,FALSE)</f>
        <v/>
      </c>
      <c r="AR41" s="28">
        <f>VLOOKUP(AL41,$I$8:$S$17,AM41+1,FALSE)</f>
        <v/>
      </c>
      <c r="AS41" s="28">
        <f>VLOOKUP(AK41,$I$8:$S$17,AN41+1,FALSE)</f>
        <v/>
      </c>
      <c r="AT41" s="28">
        <f>VLOOKUP(AL41,$I$8:$S$17,AN41+1,FALSE)</f>
        <v/>
      </c>
      <c r="AU41" s="32" t="n"/>
      <c r="AV41" s="71">
        <f>IF(O41&gt;MAX($V$4:$AE$4),MAX($V$4:$AE$4)-0.1,IF(O41&lt;MIN($V$4:$AE23),MIN($V$4:$AE$4)+0.1,O41))</f>
        <v/>
      </c>
      <c r="AW41" s="71">
        <f>IF(P41&gt;MAX($V$5:$AE$5),MAX($V$5:$AE$5)-0.1,IF(P41&lt;MIN($V$5:$AE$5),MIN($V$5:$AE$5)+0.1,P41))</f>
        <v/>
      </c>
      <c r="AX41" s="28">
        <f>_xlfn.XLOOKUP(AZ41,$V$4:$AE$4,$V$6:$AE$6)</f>
        <v/>
      </c>
      <c r="AY41" s="28">
        <f>AX41+1</f>
        <v/>
      </c>
      <c r="AZ41" s="28">
        <f>HLOOKUP(ROUNDUP(AV41,1),$V$4:$AE$4,1,TRUE)</f>
        <v/>
      </c>
      <c r="BA41" s="28">
        <f>_xlfn.XLOOKUP(AY41,$V$6:$AE$6,$V$4:$AE$4)</f>
        <v/>
      </c>
      <c r="BB41" s="28">
        <f>_xlfn.XLOOKUP(BD41,$V$5:$AE$5,$V$6:$AE$6)</f>
        <v/>
      </c>
      <c r="BC41" s="28">
        <f>BB41+1</f>
        <v/>
      </c>
      <c r="BD41" s="28">
        <f>HLOOKUP(AW41,$V$5:$AE$5,1,TRUE)</f>
        <v/>
      </c>
      <c r="BE41" s="28">
        <f>_xlfn.XLOOKUP(BC41,$V$6:$AE$6,$V$5:$AE$5)</f>
        <v/>
      </c>
      <c r="BF41" s="28">
        <f>VLOOKUP(AZ41,$U$8:$AE$17,BB41+1,FALSE)</f>
        <v/>
      </c>
      <c r="BG41" s="28">
        <f>VLOOKUP(BA41,$U$8:$AE$17,BB41+1,FALSE)</f>
        <v/>
      </c>
      <c r="BH41" s="28">
        <f>VLOOKUP(AZ41,$U$8:$AE$17,BC41+1,FALSE)</f>
        <v/>
      </c>
      <c r="BI41" s="28">
        <f>VLOOKUP(BA41,$U$8:$AE$17,BC41+1,FALSE)</f>
        <v/>
      </c>
    </row>
    <row r="42" ht="75" customFormat="1" customHeight="1" s="16">
      <c r="B42" s="44" t="n"/>
      <c r="C42" s="44" t="n"/>
      <c r="D42" s="44" t="n"/>
      <c r="E42" s="41" t="n"/>
      <c r="F42" s="44" t="n"/>
      <c r="G42" s="44" t="n"/>
      <c r="H42" s="44" t="n"/>
      <c r="I42" s="44" t="n"/>
      <c r="J42" s="44" t="n"/>
      <c r="K42" s="44" t="n"/>
      <c r="L42" s="44" t="n"/>
      <c r="M42" s="44">
        <f>L42/J42</f>
        <v/>
      </c>
      <c r="N42" s="44" t="n"/>
      <c r="O42" s="44" t="n"/>
      <c r="P42" s="44" t="n"/>
      <c r="Q42" s="44" t="n"/>
      <c r="R42" s="68" t="n"/>
      <c r="S42" s="68" t="n"/>
      <c r="U42" s="44">
        <f>Q42/16</f>
        <v/>
      </c>
      <c r="V42" s="44">
        <f>R42/U42</f>
        <v/>
      </c>
      <c r="W42" s="69">
        <f>S42/V42*16</f>
        <v/>
      </c>
      <c r="X42" s="44">
        <f>INT((AQ42+((AR42-AQ42)*(AG42-AK42)/(AL42-AK42)))+(((AS42+((AT42-AS42)*(AG42-AK42)/(AL42-AK42)))-(AQ42+((AR42-AQ42)*(AG42-AK42)/(AL42-AK42))))*(AH42-AO42)/(AP42-AO42)))</f>
        <v/>
      </c>
      <c r="Y42" s="44">
        <f>INT((BF42+((BG42-BF42)*(AV42-AZ42)/(BA42-AZ42)))+(((BH42+((BI42-BH42)*(AV42-AZ42)/(BA42-AZ42)))-(BF42+((BG42-BF42)*(AV42-AZ42)/(BA42-AZ42))))*(AW42-BD42)/(BE42-BD42)))</f>
        <v/>
      </c>
      <c r="Z42" s="44">
        <f>(X42*(1024-K42)+Y42*K42)/1024</f>
        <v/>
      </c>
      <c r="AA42" s="70">
        <f>W42-Z42</f>
        <v/>
      </c>
      <c r="AG42" s="71">
        <f>IF(O42&gt;MAX($J$4:$S$4),MAX($J$4:$S$4)-0.1,IF(O42&lt;MIN($J$4:$S$4),MIN($J$4:$S$4)+0.1,O42))</f>
        <v/>
      </c>
      <c r="AH42" s="71">
        <f>IF(P42&gt;MAX($J$5:$S$5),MAX($J$5:$S$5)-0.1,IF(P42&lt;MIN($J$5:$S$5),MIN($J$5:$S$5)+0.1,P42))</f>
        <v/>
      </c>
      <c r="AI42" s="28">
        <f>_xlfn.XLOOKUP(AK42,$J$4:$S$4,$J$6:$S$6)</f>
        <v/>
      </c>
      <c r="AJ42" s="28">
        <f>AI42+1</f>
        <v/>
      </c>
      <c r="AK42" s="28">
        <f>HLOOKUP(ROUNDUP(AG42,1),$J$4:$S$4,1,TRUE)</f>
        <v/>
      </c>
      <c r="AL42" s="28">
        <f>_xlfn.XLOOKUP(AJ42,$J$6:$S$6,$J$4:$S$4)</f>
        <v/>
      </c>
      <c r="AM42" s="28">
        <f>_xlfn.XLOOKUP(AO42,$J$5:$S$5,$J$6:$S$6)</f>
        <v/>
      </c>
      <c r="AN42" s="28">
        <f>AM42+1</f>
        <v/>
      </c>
      <c r="AO42" s="28">
        <f>HLOOKUP(AH42,$J$5:$S$5,1,TRUE)</f>
        <v/>
      </c>
      <c r="AP42" s="28">
        <f>_xlfn.XLOOKUP(AN42,$J$6:$S$6,$J$5:$S$5)</f>
        <v/>
      </c>
      <c r="AQ42" s="28">
        <f>VLOOKUP(AK42,$I$8:$S$17,AM42+1,FALSE)</f>
        <v/>
      </c>
      <c r="AR42" s="28">
        <f>VLOOKUP(AL42,$I$8:$S$17,AM42+1,FALSE)</f>
        <v/>
      </c>
      <c r="AS42" s="28">
        <f>VLOOKUP(AK42,$I$8:$S$17,AN42+1,FALSE)</f>
        <v/>
      </c>
      <c r="AT42" s="28">
        <f>VLOOKUP(AL42,$I$8:$S$17,AN42+1,FALSE)</f>
        <v/>
      </c>
      <c r="AU42" s="32" t="n"/>
      <c r="AV42" s="71">
        <f>IF(O42&gt;MAX($V$4:$AE$4),MAX($V$4:$AE$4)-0.1,IF(O42&lt;MIN($V$4:$AE24),MIN($V$4:$AE$4)+0.1,O42))</f>
        <v/>
      </c>
      <c r="AW42" s="71">
        <f>IF(P42&gt;MAX($V$5:$AE$5),MAX($V$5:$AE$5)-0.1,IF(P42&lt;MIN($V$5:$AE$5),MIN($V$5:$AE$5)+0.1,P42))</f>
        <v/>
      </c>
      <c r="AX42" s="28">
        <f>_xlfn.XLOOKUP(AZ42,$V$4:$AE$4,$V$6:$AE$6)</f>
        <v/>
      </c>
      <c r="AY42" s="28">
        <f>AX42+1</f>
        <v/>
      </c>
      <c r="AZ42" s="28">
        <f>HLOOKUP(ROUNDUP(AV42,1),$V$4:$AE$4,1,TRUE)</f>
        <v/>
      </c>
      <c r="BA42" s="28">
        <f>_xlfn.XLOOKUP(AY42,$V$6:$AE$6,$V$4:$AE$4)</f>
        <v/>
      </c>
      <c r="BB42" s="28">
        <f>_xlfn.XLOOKUP(BD42,$V$5:$AE$5,$V$6:$AE$6)</f>
        <v/>
      </c>
      <c r="BC42" s="28">
        <f>BB42+1</f>
        <v/>
      </c>
      <c r="BD42" s="28">
        <f>HLOOKUP(AW42,$V$5:$AE$5,1,TRUE)</f>
        <v/>
      </c>
      <c r="BE42" s="28">
        <f>_xlfn.XLOOKUP(BC42,$V$6:$AE$6,$V$5:$AE$5)</f>
        <v/>
      </c>
      <c r="BF42" s="28">
        <f>VLOOKUP(AZ42,$U$8:$AE$17,BB42+1,FALSE)</f>
        <v/>
      </c>
      <c r="BG42" s="28">
        <f>VLOOKUP(BA42,$U$8:$AE$17,BB42+1,FALSE)</f>
        <v/>
      </c>
      <c r="BH42" s="28">
        <f>VLOOKUP(AZ42,$U$8:$AE$17,BC42+1,FALSE)</f>
        <v/>
      </c>
      <c r="BI42" s="28">
        <f>VLOOKUP(BA42,$U$8:$AE$17,BC42+1,FALSE)</f>
        <v/>
      </c>
    </row>
    <row r="43" ht="75" customFormat="1" customHeight="1" s="16">
      <c r="B43" s="44" t="n"/>
      <c r="C43" s="44" t="n"/>
      <c r="D43" s="44" t="n"/>
      <c r="E43" s="41" t="n"/>
      <c r="F43" s="44" t="n"/>
      <c r="G43" s="44" t="n"/>
      <c r="H43" s="44" t="n"/>
      <c r="I43" s="44" t="n"/>
      <c r="J43" s="44" t="n"/>
      <c r="K43" s="44" t="n"/>
      <c r="L43" s="44" t="n"/>
      <c r="M43" s="44">
        <f>L43/J43</f>
        <v/>
      </c>
      <c r="N43" s="44" t="n"/>
      <c r="O43" s="44" t="n"/>
      <c r="P43" s="44" t="n"/>
      <c r="Q43" s="44" t="n"/>
      <c r="R43" s="68" t="n"/>
      <c r="S43" s="68" t="n"/>
      <c r="U43" s="44">
        <f>Q43/16</f>
        <v/>
      </c>
      <c r="V43" s="44">
        <f>R43/U43</f>
        <v/>
      </c>
      <c r="W43" s="69">
        <f>S43/V43*16</f>
        <v/>
      </c>
      <c r="X43" s="44">
        <f>INT((AQ43+((AR43-AQ43)*(AG43-AK43)/(AL43-AK43)))+(((AS43+((AT43-AS43)*(AG43-AK43)/(AL43-AK43)))-(AQ43+((AR43-AQ43)*(AG43-AK43)/(AL43-AK43))))*(AH43-AO43)/(AP43-AO43)))</f>
        <v/>
      </c>
      <c r="Y43" s="44">
        <f>INT((BF43+((BG43-BF43)*(AV43-AZ43)/(BA43-AZ43)))+(((BH43+((BI43-BH43)*(AV43-AZ43)/(BA43-AZ43)))-(BF43+((BG43-BF43)*(AV43-AZ43)/(BA43-AZ43))))*(AW43-BD43)/(BE43-BD43)))</f>
        <v/>
      </c>
      <c r="Z43" s="44">
        <f>(X43*(1024-K43)+Y43*K43)/1024</f>
        <v/>
      </c>
      <c r="AA43" s="70">
        <f>W43-Z43</f>
        <v/>
      </c>
      <c r="AG43" s="71">
        <f>IF(O43&gt;MAX($J$4:$S$4),MAX($J$4:$S$4)-0.1,IF(O43&lt;MIN($J$4:$S$4),MIN($J$4:$S$4)+0.1,O43))</f>
        <v/>
      </c>
      <c r="AH43" s="71">
        <f>IF(P43&gt;MAX($J$5:$S$5),MAX($J$5:$S$5)-0.1,IF(P43&lt;MIN($J$5:$S$5),MIN($J$5:$S$5)+0.1,P43))</f>
        <v/>
      </c>
      <c r="AI43" s="28">
        <f>_xlfn.XLOOKUP(AK43,$J$4:$S$4,$J$6:$S$6)</f>
        <v/>
      </c>
      <c r="AJ43" s="28">
        <f>AI43+1</f>
        <v/>
      </c>
      <c r="AK43" s="28">
        <f>HLOOKUP(ROUNDUP(AG43,1),$J$4:$S$4,1,TRUE)</f>
        <v/>
      </c>
      <c r="AL43" s="28">
        <f>_xlfn.XLOOKUP(AJ43,$J$6:$S$6,$J$4:$S$4)</f>
        <v/>
      </c>
      <c r="AM43" s="28">
        <f>_xlfn.XLOOKUP(AO43,$J$5:$S$5,$J$6:$S$6)</f>
        <v/>
      </c>
      <c r="AN43" s="28">
        <f>AM43+1</f>
        <v/>
      </c>
      <c r="AO43" s="28">
        <f>HLOOKUP(AH43,$J$5:$S$5,1,TRUE)</f>
        <v/>
      </c>
      <c r="AP43" s="28">
        <f>_xlfn.XLOOKUP(AN43,$J$6:$S$6,$J$5:$S$5)</f>
        <v/>
      </c>
      <c r="AQ43" s="28">
        <f>VLOOKUP(AK43,$I$8:$S$17,AM43+1,FALSE)</f>
        <v/>
      </c>
      <c r="AR43" s="28">
        <f>VLOOKUP(AL43,$I$8:$S$17,AM43+1,FALSE)</f>
        <v/>
      </c>
      <c r="AS43" s="28">
        <f>VLOOKUP(AK43,$I$8:$S$17,AN43+1,FALSE)</f>
        <v/>
      </c>
      <c r="AT43" s="28">
        <f>VLOOKUP(AL43,$I$8:$S$17,AN43+1,FALSE)</f>
        <v/>
      </c>
      <c r="AU43" s="32" t="n"/>
      <c r="AV43" s="71">
        <f>IF(O43&gt;MAX($V$4:$AE$4),MAX($V$4:$AE$4)-0.1,IF(O43&lt;MIN($V$4:$AE25),MIN($V$4:$AE$4)+0.1,O43))</f>
        <v/>
      </c>
      <c r="AW43" s="71">
        <f>IF(P43&gt;MAX($V$5:$AE$5),MAX($V$5:$AE$5)-0.1,IF(P43&lt;MIN($V$5:$AE$5),MIN($V$5:$AE$5)+0.1,P43))</f>
        <v/>
      </c>
      <c r="AX43" s="28">
        <f>_xlfn.XLOOKUP(AZ43,$V$4:$AE$4,$V$6:$AE$6)</f>
        <v/>
      </c>
      <c r="AY43" s="28">
        <f>AX43+1</f>
        <v/>
      </c>
      <c r="AZ43" s="28">
        <f>HLOOKUP(ROUNDUP(AV43,1),$V$4:$AE$4,1,TRUE)</f>
        <v/>
      </c>
      <c r="BA43" s="28">
        <f>_xlfn.XLOOKUP(AY43,$V$6:$AE$6,$V$4:$AE$4)</f>
        <v/>
      </c>
      <c r="BB43" s="28">
        <f>_xlfn.XLOOKUP(BD43,$V$5:$AE$5,$V$6:$AE$6)</f>
        <v/>
      </c>
      <c r="BC43" s="28">
        <f>BB43+1</f>
        <v/>
      </c>
      <c r="BD43" s="28">
        <f>HLOOKUP(AW43,$V$5:$AE$5,1,TRUE)</f>
        <v/>
      </c>
      <c r="BE43" s="28">
        <f>_xlfn.XLOOKUP(BC43,$V$6:$AE$6,$V$5:$AE$5)</f>
        <v/>
      </c>
      <c r="BF43" s="28">
        <f>VLOOKUP(AZ43,$U$8:$AE$17,BB43+1,FALSE)</f>
        <v/>
      </c>
      <c r="BG43" s="28">
        <f>VLOOKUP(BA43,$U$8:$AE$17,BB43+1,FALSE)</f>
        <v/>
      </c>
      <c r="BH43" s="28">
        <f>VLOOKUP(AZ43,$U$8:$AE$17,BC43+1,FALSE)</f>
        <v/>
      </c>
      <c r="BI43" s="28">
        <f>VLOOKUP(BA43,$U$8:$AE$17,BC43+1,FALSE)</f>
        <v/>
      </c>
    </row>
    <row r="44" ht="75" customFormat="1" customHeight="1" s="16">
      <c r="B44" s="44" t="n"/>
      <c r="C44" s="44" t="n"/>
      <c r="D44" s="44" t="n"/>
      <c r="E44" s="41" t="n"/>
      <c r="F44" s="44" t="n"/>
      <c r="G44" s="44" t="n"/>
      <c r="H44" s="44" t="n"/>
      <c r="I44" s="44" t="n"/>
      <c r="J44" s="44" t="n"/>
      <c r="K44" s="44" t="n"/>
      <c r="L44" s="44" t="n"/>
      <c r="M44" s="44">
        <f>L44/J44</f>
        <v/>
      </c>
      <c r="N44" s="44" t="n"/>
      <c r="O44" s="44" t="n"/>
      <c r="P44" s="44" t="n"/>
      <c r="Q44" s="44" t="n"/>
      <c r="R44" s="68" t="n"/>
      <c r="S44" s="68" t="n"/>
      <c r="U44" s="44">
        <f>Q44/16</f>
        <v/>
      </c>
      <c r="V44" s="44">
        <f>R44/U44</f>
        <v/>
      </c>
      <c r="W44" s="69">
        <f>S44/V44*16</f>
        <v/>
      </c>
      <c r="X44" s="44">
        <f>INT((AQ44+((AR44-AQ44)*(AG44-AK44)/(AL44-AK44)))+(((AS44+((AT44-AS44)*(AG44-AK44)/(AL44-AK44)))-(AQ44+((AR44-AQ44)*(AG44-AK44)/(AL44-AK44))))*(AH44-AO44)/(AP44-AO44)))</f>
        <v/>
      </c>
      <c r="Y44" s="44">
        <f>INT((BF44+((BG44-BF44)*(AV44-AZ44)/(BA44-AZ44)))+(((BH44+((BI44-BH44)*(AV44-AZ44)/(BA44-AZ44)))-(BF44+((BG44-BF44)*(AV44-AZ44)/(BA44-AZ44))))*(AW44-BD44)/(BE44-BD44)))</f>
        <v/>
      </c>
      <c r="Z44" s="44">
        <f>(X44*(1024-K44)+Y44*K44)/1024</f>
        <v/>
      </c>
      <c r="AA44" s="70">
        <f>W44-Z44</f>
        <v/>
      </c>
      <c r="AG44" s="71">
        <f>IF(O44&gt;MAX($J$4:$S$4),MAX($J$4:$S$4)-0.1,IF(O44&lt;MIN($J$4:$S$4),MIN($J$4:$S$4)+0.1,O44))</f>
        <v/>
      </c>
      <c r="AH44" s="71">
        <f>IF(P44&gt;MAX($J$5:$S$5),MAX($J$5:$S$5)-0.1,IF(P44&lt;MIN($J$5:$S$5),MIN($J$5:$S$5)+0.1,P44))</f>
        <v/>
      </c>
      <c r="AI44" s="28">
        <f>_xlfn.XLOOKUP(AK44,$J$4:$S$4,$J$6:$S$6)</f>
        <v/>
      </c>
      <c r="AJ44" s="28">
        <f>AI44+1</f>
        <v/>
      </c>
      <c r="AK44" s="28">
        <f>HLOOKUP(ROUNDUP(AG44,1),$J$4:$S$4,1,TRUE)</f>
        <v/>
      </c>
      <c r="AL44" s="28">
        <f>_xlfn.XLOOKUP(AJ44,$J$6:$S$6,$J$4:$S$4)</f>
        <v/>
      </c>
      <c r="AM44" s="28">
        <f>_xlfn.XLOOKUP(AO44,$J$5:$S$5,$J$6:$S$6)</f>
        <v/>
      </c>
      <c r="AN44" s="28">
        <f>AM44+1</f>
        <v/>
      </c>
      <c r="AO44" s="28">
        <f>HLOOKUP(AH44,$J$5:$S$5,1,TRUE)</f>
        <v/>
      </c>
      <c r="AP44" s="28">
        <f>_xlfn.XLOOKUP(AN44,$J$6:$S$6,$J$5:$S$5)</f>
        <v/>
      </c>
      <c r="AQ44" s="28">
        <f>VLOOKUP(AK44,$I$8:$S$17,AM44+1,FALSE)</f>
        <v/>
      </c>
      <c r="AR44" s="28">
        <f>VLOOKUP(AL44,$I$8:$S$17,AM44+1,FALSE)</f>
        <v/>
      </c>
      <c r="AS44" s="28">
        <f>VLOOKUP(AK44,$I$8:$S$17,AN44+1,FALSE)</f>
        <v/>
      </c>
      <c r="AT44" s="28">
        <f>VLOOKUP(AL44,$I$8:$S$17,AN44+1,FALSE)</f>
        <v/>
      </c>
      <c r="AU44" s="32" t="n"/>
      <c r="AV44" s="71">
        <f>IF(O44&gt;MAX($V$4:$AE$4),MAX($V$4:$AE$4)-0.1,IF(O44&lt;MIN($V$4:$AE26),MIN($V$4:$AE$4)+0.1,O44))</f>
        <v/>
      </c>
      <c r="AW44" s="71">
        <f>IF(P44&gt;MAX($V$5:$AE$5),MAX($V$5:$AE$5)-0.1,IF(P44&lt;MIN($V$5:$AE$5),MIN($V$5:$AE$5)+0.1,P44))</f>
        <v/>
      </c>
      <c r="AX44" s="28">
        <f>_xlfn.XLOOKUP(AZ44,$V$4:$AE$4,$V$6:$AE$6)</f>
        <v/>
      </c>
      <c r="AY44" s="28">
        <f>AX44+1</f>
        <v/>
      </c>
      <c r="AZ44" s="28">
        <f>HLOOKUP(ROUNDUP(AV44,1),$V$4:$AE$4,1,TRUE)</f>
        <v/>
      </c>
      <c r="BA44" s="28">
        <f>_xlfn.XLOOKUP(AY44,$V$6:$AE$6,$V$4:$AE$4)</f>
        <v/>
      </c>
      <c r="BB44" s="28">
        <f>_xlfn.XLOOKUP(BD44,$V$5:$AE$5,$V$6:$AE$6)</f>
        <v/>
      </c>
      <c r="BC44" s="28">
        <f>BB44+1</f>
        <v/>
      </c>
      <c r="BD44" s="28">
        <f>HLOOKUP(AW44,$V$5:$AE$5,1,TRUE)</f>
        <v/>
      </c>
      <c r="BE44" s="28">
        <f>_xlfn.XLOOKUP(BC44,$V$6:$AE$6,$V$5:$AE$5)</f>
        <v/>
      </c>
      <c r="BF44" s="28">
        <f>VLOOKUP(AZ44,$U$8:$AE$17,BB44+1,FALSE)</f>
        <v/>
      </c>
      <c r="BG44" s="28">
        <f>VLOOKUP(BA44,$U$8:$AE$17,BB44+1,FALSE)</f>
        <v/>
      </c>
      <c r="BH44" s="28">
        <f>VLOOKUP(AZ44,$U$8:$AE$17,BC44+1,FALSE)</f>
        <v/>
      </c>
      <c r="BI44" s="28">
        <f>VLOOKUP(BA44,$U$8:$AE$17,BC44+1,FALSE)</f>
        <v/>
      </c>
    </row>
    <row r="45" ht="75" customFormat="1" customHeight="1" s="16">
      <c r="B45" s="44" t="n"/>
      <c r="C45" s="44" t="n"/>
      <c r="D45" s="44" t="n"/>
      <c r="E45" s="41" t="n"/>
      <c r="F45" s="44" t="n"/>
      <c r="G45" s="44" t="n"/>
      <c r="H45" s="44" t="n"/>
      <c r="I45" s="44" t="n"/>
      <c r="J45" s="44" t="n"/>
      <c r="K45" s="44" t="n"/>
      <c r="L45" s="44" t="n"/>
      <c r="M45" s="44">
        <f>L45/J45</f>
        <v/>
      </c>
      <c r="N45" s="44" t="n"/>
      <c r="O45" s="44" t="n"/>
      <c r="P45" s="44" t="n"/>
      <c r="Q45" s="44" t="n"/>
      <c r="R45" s="68" t="n"/>
      <c r="S45" s="68" t="n"/>
      <c r="U45" s="44">
        <f>Q45/16</f>
        <v/>
      </c>
      <c r="V45" s="44">
        <f>R45/U45</f>
        <v/>
      </c>
      <c r="W45" s="69">
        <f>S45/V45*16</f>
        <v/>
      </c>
      <c r="X45" s="44">
        <f>INT((AQ45+((AR45-AQ45)*(AG45-AK45)/(AL45-AK45)))+(((AS45+((AT45-AS45)*(AG45-AK45)/(AL45-AK45)))-(AQ45+((AR45-AQ45)*(AG45-AK45)/(AL45-AK45))))*(AH45-AO45)/(AP45-AO45)))</f>
        <v/>
      </c>
      <c r="Y45" s="44">
        <f>INT((BF45+((BG45-BF45)*(AV45-AZ45)/(BA45-AZ45)))+(((BH45+((BI45-BH45)*(AV45-AZ45)/(BA45-AZ45)))-(BF45+((BG45-BF45)*(AV45-AZ45)/(BA45-AZ45))))*(AW45-BD45)/(BE45-BD45)))</f>
        <v/>
      </c>
      <c r="Z45" s="44">
        <f>(X45*(1024-K45)+Y45*K45)/1024</f>
        <v/>
      </c>
      <c r="AA45" s="70">
        <f>W45-Z45</f>
        <v/>
      </c>
      <c r="AG45" s="71">
        <f>IF(O45&gt;MAX($J$4:$S$4),MAX($J$4:$S$4)-0.1,IF(O45&lt;MIN($J$4:$S$4),MIN($J$4:$S$4)+0.1,O45))</f>
        <v/>
      </c>
      <c r="AH45" s="71">
        <f>IF(P45&gt;MAX($J$5:$S$5),MAX($J$5:$S$5)-0.1,IF(P45&lt;MIN($J$5:$S$5),MIN($J$5:$S$5)+0.1,P45))</f>
        <v/>
      </c>
      <c r="AI45" s="28">
        <f>_xlfn.XLOOKUP(AK45,$J$4:$S$4,$J$6:$S$6)</f>
        <v/>
      </c>
      <c r="AJ45" s="28">
        <f>AI45+1</f>
        <v/>
      </c>
      <c r="AK45" s="28">
        <f>HLOOKUP(ROUNDUP(AG45,1),$J$4:$S$4,1,TRUE)</f>
        <v/>
      </c>
      <c r="AL45" s="28">
        <f>_xlfn.XLOOKUP(AJ45,$J$6:$S$6,$J$4:$S$4)</f>
        <v/>
      </c>
      <c r="AM45" s="28">
        <f>_xlfn.XLOOKUP(AO45,$J$5:$S$5,$J$6:$S$6)</f>
        <v/>
      </c>
      <c r="AN45" s="28">
        <f>AM45+1</f>
        <v/>
      </c>
      <c r="AO45" s="28">
        <f>HLOOKUP(AH45,$J$5:$S$5,1,TRUE)</f>
        <v/>
      </c>
      <c r="AP45" s="28">
        <f>_xlfn.XLOOKUP(AN45,$J$6:$S$6,$J$5:$S$5)</f>
        <v/>
      </c>
      <c r="AQ45" s="28">
        <f>VLOOKUP(AK45,$I$8:$S$17,AM45+1,FALSE)</f>
        <v/>
      </c>
      <c r="AR45" s="28">
        <f>VLOOKUP(AL45,$I$8:$S$17,AM45+1,FALSE)</f>
        <v/>
      </c>
      <c r="AS45" s="28">
        <f>VLOOKUP(AK45,$I$8:$S$17,AN45+1,FALSE)</f>
        <v/>
      </c>
      <c r="AT45" s="28">
        <f>VLOOKUP(AL45,$I$8:$S$17,AN45+1,FALSE)</f>
        <v/>
      </c>
      <c r="AU45" s="32" t="n"/>
      <c r="AV45" s="71">
        <f>IF(O45&gt;MAX($V$4:$AE$4),MAX($V$4:$AE$4)-0.1,IF(O45&lt;MIN($V$4:$AE27),MIN($V$4:$AE$4)+0.1,O45))</f>
        <v/>
      </c>
      <c r="AW45" s="71">
        <f>IF(P45&gt;MAX($V$5:$AE$5),MAX($V$5:$AE$5)-0.1,IF(P45&lt;MIN($V$5:$AE$5),MIN($V$5:$AE$5)+0.1,P45))</f>
        <v/>
      </c>
      <c r="AX45" s="28">
        <f>_xlfn.XLOOKUP(AZ45,$V$4:$AE$4,$V$6:$AE$6)</f>
        <v/>
      </c>
      <c r="AY45" s="28">
        <f>AX45+1</f>
        <v/>
      </c>
      <c r="AZ45" s="28">
        <f>HLOOKUP(ROUNDUP(AV45,1),$V$4:$AE$4,1,TRUE)</f>
        <v/>
      </c>
      <c r="BA45" s="28">
        <f>_xlfn.XLOOKUP(AY45,$V$6:$AE$6,$V$4:$AE$4)</f>
        <v/>
      </c>
      <c r="BB45" s="28">
        <f>_xlfn.XLOOKUP(BD45,$V$5:$AE$5,$V$6:$AE$6)</f>
        <v/>
      </c>
      <c r="BC45" s="28">
        <f>BB45+1</f>
        <v/>
      </c>
      <c r="BD45" s="28">
        <f>HLOOKUP(AW45,$V$5:$AE$5,1,TRUE)</f>
        <v/>
      </c>
      <c r="BE45" s="28">
        <f>_xlfn.XLOOKUP(BC45,$V$6:$AE$6,$V$5:$AE$5)</f>
        <v/>
      </c>
      <c r="BF45" s="28">
        <f>VLOOKUP(AZ45,$U$8:$AE$17,BB45+1,FALSE)</f>
        <v/>
      </c>
      <c r="BG45" s="28">
        <f>VLOOKUP(BA45,$U$8:$AE$17,BB45+1,FALSE)</f>
        <v/>
      </c>
      <c r="BH45" s="28">
        <f>VLOOKUP(AZ45,$U$8:$AE$17,BC45+1,FALSE)</f>
        <v/>
      </c>
      <c r="BI45" s="28">
        <f>VLOOKUP(BA45,$U$8:$AE$17,BC45+1,FALSE)</f>
        <v/>
      </c>
    </row>
    <row r="46" ht="75" customFormat="1" customHeight="1" s="16">
      <c r="B46" s="44" t="n"/>
      <c r="C46" s="44" t="n"/>
      <c r="D46" s="44" t="n"/>
      <c r="E46" s="41" t="n"/>
      <c r="F46" s="44" t="n"/>
      <c r="G46" s="44" t="n"/>
      <c r="H46" s="44" t="n"/>
      <c r="I46" s="44" t="n"/>
      <c r="J46" s="44" t="n"/>
      <c r="K46" s="44" t="n"/>
      <c r="L46" s="44" t="n"/>
      <c r="M46" s="44">
        <f>L46/J46</f>
        <v/>
      </c>
      <c r="N46" s="44" t="n"/>
      <c r="O46" s="44" t="n"/>
      <c r="P46" s="44" t="n"/>
      <c r="Q46" s="44" t="n"/>
      <c r="R46" s="68" t="n"/>
      <c r="S46" s="68" t="n"/>
      <c r="U46" s="44">
        <f>Q46/16</f>
        <v/>
      </c>
      <c r="V46" s="44">
        <f>R46/U46</f>
        <v/>
      </c>
      <c r="W46" s="69">
        <f>S46/V46*16</f>
        <v/>
      </c>
      <c r="X46" s="44">
        <f>INT((AQ46+((AR46-AQ46)*(AG46-AK46)/(AL46-AK46)))+(((AS46+((AT46-AS46)*(AG46-AK46)/(AL46-AK46)))-(AQ46+((AR46-AQ46)*(AG46-AK46)/(AL46-AK46))))*(AH46-AO46)/(AP46-AO46)))</f>
        <v/>
      </c>
      <c r="Y46" s="44">
        <f>INT((BF46+((BG46-BF46)*(AV46-AZ46)/(BA46-AZ46)))+(((BH46+((BI46-BH46)*(AV46-AZ46)/(BA46-AZ46)))-(BF46+((BG46-BF46)*(AV46-AZ46)/(BA46-AZ46))))*(AW46-BD46)/(BE46-BD46)))</f>
        <v/>
      </c>
      <c r="Z46" s="44">
        <f>(X46*(1024-K46)+Y46*K46)/1024</f>
        <v/>
      </c>
      <c r="AA46" s="70">
        <f>W46-Z46</f>
        <v/>
      </c>
      <c r="AG46" s="71">
        <f>IF(O46&gt;MAX($J$4:$S$4),MAX($J$4:$S$4)-0.1,IF(O46&lt;MIN($J$4:$S$4),MIN($J$4:$S$4)+0.1,O46))</f>
        <v/>
      </c>
      <c r="AH46" s="71">
        <f>IF(P46&gt;MAX($J$5:$S$5),MAX($J$5:$S$5)-0.1,IF(P46&lt;MIN($J$5:$S$5),MIN($J$5:$S$5)+0.1,P46))</f>
        <v/>
      </c>
      <c r="AI46" s="28">
        <f>_xlfn.XLOOKUP(AK46,$J$4:$S$4,$J$6:$S$6)</f>
        <v/>
      </c>
      <c r="AJ46" s="28">
        <f>AI46+1</f>
        <v/>
      </c>
      <c r="AK46" s="28">
        <f>HLOOKUP(ROUNDUP(AG46,1),$J$4:$S$4,1,TRUE)</f>
        <v/>
      </c>
      <c r="AL46" s="28">
        <f>_xlfn.XLOOKUP(AJ46,$J$6:$S$6,$J$4:$S$4)</f>
        <v/>
      </c>
      <c r="AM46" s="28">
        <f>_xlfn.XLOOKUP(AO46,$J$5:$S$5,$J$6:$S$6)</f>
        <v/>
      </c>
      <c r="AN46" s="28">
        <f>AM46+1</f>
        <v/>
      </c>
      <c r="AO46" s="28">
        <f>HLOOKUP(AH46,$J$5:$S$5,1,TRUE)</f>
        <v/>
      </c>
      <c r="AP46" s="28">
        <f>_xlfn.XLOOKUP(AN46,$J$6:$S$6,$J$5:$S$5)</f>
        <v/>
      </c>
      <c r="AQ46" s="28">
        <f>VLOOKUP(AK46,$I$8:$S$17,AM46+1,FALSE)</f>
        <v/>
      </c>
      <c r="AR46" s="28">
        <f>VLOOKUP(AL46,$I$8:$S$17,AM46+1,FALSE)</f>
        <v/>
      </c>
      <c r="AS46" s="28">
        <f>VLOOKUP(AK46,$I$8:$S$17,AN46+1,FALSE)</f>
        <v/>
      </c>
      <c r="AT46" s="28">
        <f>VLOOKUP(AL46,$I$8:$S$17,AN46+1,FALSE)</f>
        <v/>
      </c>
      <c r="AU46" s="32" t="n"/>
      <c r="AV46" s="71">
        <f>IF(O46&gt;MAX($V$4:$AE$4),MAX($V$4:$AE$4)-0.1,IF(O46&lt;MIN($V$4:$AE28),MIN($V$4:$AE$4)+0.1,O46))</f>
        <v/>
      </c>
      <c r="AW46" s="71">
        <f>IF(P46&gt;MAX($V$5:$AE$5),MAX($V$5:$AE$5)-0.1,IF(P46&lt;MIN($V$5:$AE$5),MIN($V$5:$AE$5)+0.1,P46))</f>
        <v/>
      </c>
      <c r="AX46" s="28">
        <f>_xlfn.XLOOKUP(AZ46,$V$4:$AE$4,$V$6:$AE$6)</f>
        <v/>
      </c>
      <c r="AY46" s="28">
        <f>AX46+1</f>
        <v/>
      </c>
      <c r="AZ46" s="28">
        <f>HLOOKUP(ROUNDUP(AV46,1),$V$4:$AE$4,1,TRUE)</f>
        <v/>
      </c>
      <c r="BA46" s="28">
        <f>_xlfn.XLOOKUP(AY46,$V$6:$AE$6,$V$4:$AE$4)</f>
        <v/>
      </c>
      <c r="BB46" s="28">
        <f>_xlfn.XLOOKUP(BD46,$V$5:$AE$5,$V$6:$AE$6)</f>
        <v/>
      </c>
      <c r="BC46" s="28">
        <f>BB46+1</f>
        <v/>
      </c>
      <c r="BD46" s="28">
        <f>HLOOKUP(AW46,$V$5:$AE$5,1,TRUE)</f>
        <v/>
      </c>
      <c r="BE46" s="28">
        <f>_xlfn.XLOOKUP(BC46,$V$6:$AE$6,$V$5:$AE$5)</f>
        <v/>
      </c>
      <c r="BF46" s="28">
        <f>VLOOKUP(AZ46,$U$8:$AE$17,BB46+1,FALSE)</f>
        <v/>
      </c>
      <c r="BG46" s="28">
        <f>VLOOKUP(BA46,$U$8:$AE$17,BB46+1,FALSE)</f>
        <v/>
      </c>
      <c r="BH46" s="28">
        <f>VLOOKUP(AZ46,$U$8:$AE$17,BC46+1,FALSE)</f>
        <v/>
      </c>
      <c r="BI46" s="28">
        <f>VLOOKUP(BA46,$U$8:$AE$17,BC46+1,FALSE)</f>
        <v/>
      </c>
    </row>
    <row r="47" ht="75" customFormat="1" customHeight="1" s="16">
      <c r="B47" s="44" t="n"/>
      <c r="C47" s="44" t="n"/>
      <c r="D47" s="44" t="n"/>
      <c r="E47" s="41" t="n"/>
      <c r="F47" s="44" t="n"/>
      <c r="G47" s="44" t="n"/>
      <c r="H47" s="44" t="n"/>
      <c r="I47" s="44" t="n"/>
      <c r="J47" s="44" t="n"/>
      <c r="K47" s="44" t="n"/>
      <c r="L47" s="44" t="n"/>
      <c r="M47" s="44">
        <f>L47/J47</f>
        <v/>
      </c>
      <c r="N47" s="44" t="n"/>
      <c r="O47" s="44" t="n"/>
      <c r="P47" s="44" t="n"/>
      <c r="Q47" s="44" t="n"/>
      <c r="R47" s="68" t="n"/>
      <c r="S47" s="68" t="n"/>
      <c r="U47" s="44">
        <f>Q47/16</f>
        <v/>
      </c>
      <c r="V47" s="44">
        <f>R47/U47</f>
        <v/>
      </c>
      <c r="W47" s="69">
        <f>S47/V47*16</f>
        <v/>
      </c>
      <c r="X47" s="44">
        <f>INT((AQ47+((AR47-AQ47)*(AG47-AK47)/(AL47-AK47)))+(((AS47+((AT47-AS47)*(AG47-AK47)/(AL47-AK47)))-(AQ47+((AR47-AQ47)*(AG47-AK47)/(AL47-AK47))))*(AH47-AO47)/(AP47-AO47)))</f>
        <v/>
      </c>
      <c r="Y47" s="44">
        <f>INT((BF47+((BG47-BF47)*(AV47-AZ47)/(BA47-AZ47)))+(((BH47+((BI47-BH47)*(AV47-AZ47)/(BA47-AZ47)))-(BF47+((BG47-BF47)*(AV47-AZ47)/(BA47-AZ47))))*(AW47-BD47)/(BE47-BD47)))</f>
        <v/>
      </c>
      <c r="Z47" s="44">
        <f>(X47*(1024-K47)+Y47*K47)/1024</f>
        <v/>
      </c>
      <c r="AA47" s="70">
        <f>W47-Z47</f>
        <v/>
      </c>
      <c r="AG47" s="71">
        <f>IF(O47&gt;MAX($J$4:$S$4),MAX($J$4:$S$4)-0.1,IF(O47&lt;MIN($J$4:$S$4),MIN($J$4:$S$4)+0.1,O47))</f>
        <v/>
      </c>
      <c r="AH47" s="71">
        <f>IF(P47&gt;MAX($J$5:$S$5),MAX($J$5:$S$5)-0.1,IF(P47&lt;MIN($J$5:$S$5),MIN($J$5:$S$5)+0.1,P47))</f>
        <v/>
      </c>
      <c r="AI47" s="28">
        <f>_xlfn.XLOOKUP(AK47,$J$4:$S$4,$J$6:$S$6)</f>
        <v/>
      </c>
      <c r="AJ47" s="28">
        <f>AI47+1</f>
        <v/>
      </c>
      <c r="AK47" s="28">
        <f>HLOOKUP(ROUNDUP(AG47,1),$J$4:$S$4,1,TRUE)</f>
        <v/>
      </c>
      <c r="AL47" s="28">
        <f>_xlfn.XLOOKUP(AJ47,$J$6:$S$6,$J$4:$S$4)</f>
        <v/>
      </c>
      <c r="AM47" s="28">
        <f>_xlfn.XLOOKUP(AO47,$J$5:$S$5,$J$6:$S$6)</f>
        <v/>
      </c>
      <c r="AN47" s="28">
        <f>AM47+1</f>
        <v/>
      </c>
      <c r="AO47" s="28">
        <f>HLOOKUP(AH47,$J$5:$S$5,1,TRUE)</f>
        <v/>
      </c>
      <c r="AP47" s="28">
        <f>_xlfn.XLOOKUP(AN47,$J$6:$S$6,$J$5:$S$5)</f>
        <v/>
      </c>
      <c r="AQ47" s="28">
        <f>VLOOKUP(AK47,$I$8:$S$17,AM47+1,FALSE)</f>
        <v/>
      </c>
      <c r="AR47" s="28">
        <f>VLOOKUP(AL47,$I$8:$S$17,AM47+1,FALSE)</f>
        <v/>
      </c>
      <c r="AS47" s="28">
        <f>VLOOKUP(AK47,$I$8:$S$17,AN47+1,FALSE)</f>
        <v/>
      </c>
      <c r="AT47" s="28">
        <f>VLOOKUP(AL47,$I$8:$S$17,AN47+1,FALSE)</f>
        <v/>
      </c>
      <c r="AU47" s="32" t="n"/>
      <c r="AV47" s="71">
        <f>IF(O47&gt;MAX($V$4:$AE$4),MAX($V$4:$AE$4)-0.1,IF(O47&lt;MIN($V$4:$AE29),MIN($V$4:$AE$4)+0.1,O47))</f>
        <v/>
      </c>
      <c r="AW47" s="71">
        <f>IF(P47&gt;MAX($V$5:$AE$5),MAX($V$5:$AE$5)-0.1,IF(P47&lt;MIN($V$5:$AE$5),MIN($V$5:$AE$5)+0.1,P47))</f>
        <v/>
      </c>
      <c r="AX47" s="28">
        <f>_xlfn.XLOOKUP(AZ47,$V$4:$AE$4,$V$6:$AE$6)</f>
        <v/>
      </c>
      <c r="AY47" s="28">
        <f>AX47+1</f>
        <v/>
      </c>
      <c r="AZ47" s="28">
        <f>HLOOKUP(ROUNDUP(AV47,1),$V$4:$AE$4,1,TRUE)</f>
        <v/>
      </c>
      <c r="BA47" s="28">
        <f>_xlfn.XLOOKUP(AY47,$V$6:$AE$6,$V$4:$AE$4)</f>
        <v/>
      </c>
      <c r="BB47" s="28">
        <f>_xlfn.XLOOKUP(BD47,$V$5:$AE$5,$V$6:$AE$6)</f>
        <v/>
      </c>
      <c r="BC47" s="28">
        <f>BB47+1</f>
        <v/>
      </c>
      <c r="BD47" s="28">
        <f>HLOOKUP(AW47,$V$5:$AE$5,1,TRUE)</f>
        <v/>
      </c>
      <c r="BE47" s="28">
        <f>_xlfn.XLOOKUP(BC47,$V$6:$AE$6,$V$5:$AE$5)</f>
        <v/>
      </c>
      <c r="BF47" s="28">
        <f>VLOOKUP(AZ47,$U$8:$AE$17,BB47+1,FALSE)</f>
        <v/>
      </c>
      <c r="BG47" s="28">
        <f>VLOOKUP(BA47,$U$8:$AE$17,BB47+1,FALSE)</f>
        <v/>
      </c>
      <c r="BH47" s="28">
        <f>VLOOKUP(AZ47,$U$8:$AE$17,BC47+1,FALSE)</f>
        <v/>
      </c>
      <c r="BI47" s="28">
        <f>VLOOKUP(BA47,$U$8:$AE$17,BC47+1,FALSE)</f>
        <v/>
      </c>
    </row>
    <row r="48" ht="75" customFormat="1" customHeight="1" s="16">
      <c r="B48" s="44" t="n"/>
      <c r="C48" s="44" t="n"/>
      <c r="D48" s="44" t="n"/>
      <c r="E48" s="41" t="n"/>
      <c r="F48" s="44" t="n"/>
      <c r="G48" s="44" t="n"/>
      <c r="H48" s="44" t="n"/>
      <c r="I48" s="44" t="n"/>
      <c r="J48" s="44" t="n"/>
      <c r="K48" s="44" t="n"/>
      <c r="L48" s="44" t="n"/>
      <c r="M48" s="44">
        <f>L48/J48</f>
        <v/>
      </c>
      <c r="N48" s="44" t="n"/>
      <c r="O48" s="44" t="n"/>
      <c r="P48" s="44" t="n"/>
      <c r="Q48" s="44" t="n"/>
      <c r="R48" s="68" t="n"/>
      <c r="S48" s="68" t="n"/>
      <c r="U48" s="44">
        <f>Q48/16</f>
        <v/>
      </c>
      <c r="V48" s="44">
        <f>R48/U48</f>
        <v/>
      </c>
      <c r="W48" s="69">
        <f>S48/V48*16</f>
        <v/>
      </c>
      <c r="X48" s="44">
        <f>INT((AQ48+((AR48-AQ48)*(AG48-AK48)/(AL48-AK48)))+(((AS48+((AT48-AS48)*(AG48-AK48)/(AL48-AK48)))-(AQ48+((AR48-AQ48)*(AG48-AK48)/(AL48-AK48))))*(AH48-AO48)/(AP48-AO48)))</f>
        <v/>
      </c>
      <c r="Y48" s="44">
        <f>INT((BF48+((BG48-BF48)*(AV48-AZ48)/(BA48-AZ48)))+(((BH48+((BI48-BH48)*(AV48-AZ48)/(BA48-AZ48)))-(BF48+((BG48-BF48)*(AV48-AZ48)/(BA48-AZ48))))*(AW48-BD48)/(BE48-BD48)))</f>
        <v/>
      </c>
      <c r="Z48" s="44">
        <f>(X48*(1024-K48)+Y48*K48)/1024</f>
        <v/>
      </c>
      <c r="AA48" s="70">
        <f>W48-Z48</f>
        <v/>
      </c>
      <c r="AG48" s="71">
        <f>IF(O48&gt;MAX($J$4:$S$4),MAX($J$4:$S$4)-0.1,IF(O48&lt;MIN($J$4:$S$4),MIN($J$4:$S$4)+0.1,O48))</f>
        <v/>
      </c>
      <c r="AH48" s="71">
        <f>IF(P48&gt;MAX($J$5:$S$5),MAX($J$5:$S$5)-0.1,IF(P48&lt;MIN($J$5:$S$5),MIN($J$5:$S$5)+0.1,P48))</f>
        <v/>
      </c>
      <c r="AI48" s="28">
        <f>_xlfn.XLOOKUP(AK48,$J$4:$S$4,$J$6:$S$6)</f>
        <v/>
      </c>
      <c r="AJ48" s="28">
        <f>AI48+1</f>
        <v/>
      </c>
      <c r="AK48" s="28">
        <f>HLOOKUP(ROUNDUP(AG48,1),$J$4:$S$4,1,TRUE)</f>
        <v/>
      </c>
      <c r="AL48" s="28">
        <f>_xlfn.XLOOKUP(AJ48,$J$6:$S$6,$J$4:$S$4)</f>
        <v/>
      </c>
      <c r="AM48" s="28">
        <f>_xlfn.XLOOKUP(AO48,$J$5:$S$5,$J$6:$S$6)</f>
        <v/>
      </c>
      <c r="AN48" s="28">
        <f>AM48+1</f>
        <v/>
      </c>
      <c r="AO48" s="28">
        <f>HLOOKUP(AH48,$J$5:$S$5,1,TRUE)</f>
        <v/>
      </c>
      <c r="AP48" s="28">
        <f>_xlfn.XLOOKUP(AN48,$J$6:$S$6,$J$5:$S$5)</f>
        <v/>
      </c>
      <c r="AQ48" s="28">
        <f>VLOOKUP(AK48,$I$8:$S$17,AM48+1,FALSE)</f>
        <v/>
      </c>
      <c r="AR48" s="28">
        <f>VLOOKUP(AL48,$I$8:$S$17,AM48+1,FALSE)</f>
        <v/>
      </c>
      <c r="AS48" s="28">
        <f>VLOOKUP(AK48,$I$8:$S$17,AN48+1,FALSE)</f>
        <v/>
      </c>
      <c r="AT48" s="28">
        <f>VLOOKUP(AL48,$I$8:$S$17,AN48+1,FALSE)</f>
        <v/>
      </c>
      <c r="AU48" s="32" t="n"/>
      <c r="AV48" s="71">
        <f>IF(O48&gt;MAX($V$4:$AE$4),MAX($V$4:$AE$4)-0.1,IF(O48&lt;MIN($V$4:$AE30),MIN($V$4:$AE$4)+0.1,O48))</f>
        <v/>
      </c>
      <c r="AW48" s="71">
        <f>IF(P48&gt;MAX($V$5:$AE$5),MAX($V$5:$AE$5)-0.1,IF(P48&lt;MIN($V$5:$AE$5),MIN($V$5:$AE$5)+0.1,P48))</f>
        <v/>
      </c>
      <c r="AX48" s="28">
        <f>_xlfn.XLOOKUP(AZ48,$V$4:$AE$4,$V$6:$AE$6)</f>
        <v/>
      </c>
      <c r="AY48" s="28">
        <f>AX48+1</f>
        <v/>
      </c>
      <c r="AZ48" s="28">
        <f>HLOOKUP(ROUNDUP(AV48,1),$V$4:$AE$4,1,TRUE)</f>
        <v/>
      </c>
      <c r="BA48" s="28">
        <f>_xlfn.XLOOKUP(AY48,$V$6:$AE$6,$V$4:$AE$4)</f>
        <v/>
      </c>
      <c r="BB48" s="28">
        <f>_xlfn.XLOOKUP(BD48,$V$5:$AE$5,$V$6:$AE$6)</f>
        <v/>
      </c>
      <c r="BC48" s="28">
        <f>BB48+1</f>
        <v/>
      </c>
      <c r="BD48" s="28">
        <f>HLOOKUP(AW48,$V$5:$AE$5,1,TRUE)</f>
        <v/>
      </c>
      <c r="BE48" s="28">
        <f>_xlfn.XLOOKUP(BC48,$V$6:$AE$6,$V$5:$AE$5)</f>
        <v/>
      </c>
      <c r="BF48" s="28">
        <f>VLOOKUP(AZ48,$U$8:$AE$17,BB48+1,FALSE)</f>
        <v/>
      </c>
      <c r="BG48" s="28">
        <f>VLOOKUP(BA48,$U$8:$AE$17,BB48+1,FALSE)</f>
        <v/>
      </c>
      <c r="BH48" s="28">
        <f>VLOOKUP(AZ48,$U$8:$AE$17,BC48+1,FALSE)</f>
        <v/>
      </c>
      <c r="BI48" s="28">
        <f>VLOOKUP(BA48,$U$8:$AE$17,BC48+1,FALSE)</f>
        <v/>
      </c>
    </row>
    <row r="49" ht="75" customFormat="1" customHeight="1" s="16">
      <c r="B49" s="44" t="n"/>
      <c r="C49" s="44" t="n"/>
      <c r="D49" s="44" t="n"/>
      <c r="E49" s="41" t="n"/>
      <c r="F49" s="44" t="n"/>
      <c r="G49" s="44" t="n"/>
      <c r="H49" s="44" t="n"/>
      <c r="I49" s="44" t="n"/>
      <c r="J49" s="44" t="n"/>
      <c r="K49" s="44" t="n"/>
      <c r="L49" s="44" t="n"/>
      <c r="M49" s="44">
        <f>L49/J49</f>
        <v/>
      </c>
      <c r="N49" s="44" t="n"/>
      <c r="O49" s="44" t="n"/>
      <c r="P49" s="44" t="n"/>
      <c r="Q49" s="44" t="n"/>
      <c r="R49" s="68" t="n"/>
      <c r="S49" s="68" t="n"/>
      <c r="U49" s="44">
        <f>Q49/16</f>
        <v/>
      </c>
      <c r="V49" s="44">
        <f>R49/U49</f>
        <v/>
      </c>
      <c r="W49" s="69">
        <f>S49/V49*16</f>
        <v/>
      </c>
      <c r="X49" s="44">
        <f>INT((AQ49+((AR49-AQ49)*(AG49-AK49)/(AL49-AK49)))+(((AS49+((AT49-AS49)*(AG49-AK49)/(AL49-AK49)))-(AQ49+((AR49-AQ49)*(AG49-AK49)/(AL49-AK49))))*(AH49-AO49)/(AP49-AO49)))</f>
        <v/>
      </c>
      <c r="Y49" s="44">
        <f>INT((BF49+((BG49-BF49)*(AV49-AZ49)/(BA49-AZ49)))+(((BH49+((BI49-BH49)*(AV49-AZ49)/(BA49-AZ49)))-(BF49+((BG49-BF49)*(AV49-AZ49)/(BA49-AZ49))))*(AW49-BD49)/(BE49-BD49)))</f>
        <v/>
      </c>
      <c r="Z49" s="44">
        <f>(X49*(1024-K49)+Y49*K49)/1024</f>
        <v/>
      </c>
      <c r="AA49" s="70">
        <f>W49-Z49</f>
        <v/>
      </c>
      <c r="AG49" s="71">
        <f>IF(O49&gt;MAX($J$4:$S$4),MAX($J$4:$S$4)-0.1,IF(O49&lt;MIN($J$4:$S$4),MIN($J$4:$S$4)+0.1,O49))</f>
        <v/>
      </c>
      <c r="AH49" s="71">
        <f>IF(P49&gt;MAX($J$5:$S$5),MAX($J$5:$S$5)-0.1,IF(P49&lt;MIN($J$5:$S$5),MIN($J$5:$S$5)+0.1,P49))</f>
        <v/>
      </c>
      <c r="AI49" s="28">
        <f>_xlfn.XLOOKUP(AK49,$J$4:$S$4,$J$6:$S$6)</f>
        <v/>
      </c>
      <c r="AJ49" s="28">
        <f>AI49+1</f>
        <v/>
      </c>
      <c r="AK49" s="28">
        <f>HLOOKUP(ROUNDUP(AG49,1),$J$4:$S$4,1,TRUE)</f>
        <v/>
      </c>
      <c r="AL49" s="28">
        <f>_xlfn.XLOOKUP(AJ49,$J$6:$S$6,$J$4:$S$4)</f>
        <v/>
      </c>
      <c r="AM49" s="28">
        <f>_xlfn.XLOOKUP(AO49,$J$5:$S$5,$J$6:$S$6)</f>
        <v/>
      </c>
      <c r="AN49" s="28">
        <f>AM49+1</f>
        <v/>
      </c>
      <c r="AO49" s="28">
        <f>HLOOKUP(AH49,$J$5:$S$5,1,TRUE)</f>
        <v/>
      </c>
      <c r="AP49" s="28">
        <f>_xlfn.XLOOKUP(AN49,$J$6:$S$6,$J$5:$S$5)</f>
        <v/>
      </c>
      <c r="AQ49" s="28">
        <f>VLOOKUP(AK49,$I$8:$S$17,AM49+1,FALSE)</f>
        <v/>
      </c>
      <c r="AR49" s="28">
        <f>VLOOKUP(AL49,$I$8:$S$17,AM49+1,FALSE)</f>
        <v/>
      </c>
      <c r="AS49" s="28">
        <f>VLOOKUP(AK49,$I$8:$S$17,AN49+1,FALSE)</f>
        <v/>
      </c>
      <c r="AT49" s="28">
        <f>VLOOKUP(AL49,$I$8:$S$17,AN49+1,FALSE)</f>
        <v/>
      </c>
      <c r="AU49" s="32" t="n"/>
      <c r="AV49" s="71">
        <f>IF(O49&gt;MAX($V$4:$AE$4),MAX($V$4:$AE$4)-0.1,IF(O49&lt;MIN($V$4:$AE31),MIN($V$4:$AE$4)+0.1,O49))</f>
        <v/>
      </c>
      <c r="AW49" s="71">
        <f>IF(P49&gt;MAX($V$5:$AE$5),MAX($V$5:$AE$5)-0.1,IF(P49&lt;MIN($V$5:$AE$5),MIN($V$5:$AE$5)+0.1,P49))</f>
        <v/>
      </c>
      <c r="AX49" s="28">
        <f>_xlfn.XLOOKUP(AZ49,$V$4:$AE$4,$V$6:$AE$6)</f>
        <v/>
      </c>
      <c r="AY49" s="28">
        <f>AX49+1</f>
        <v/>
      </c>
      <c r="AZ49" s="28">
        <f>HLOOKUP(ROUNDUP(AV49,1),$V$4:$AE$4,1,TRUE)</f>
        <v/>
      </c>
      <c r="BA49" s="28">
        <f>_xlfn.XLOOKUP(AY49,$V$6:$AE$6,$V$4:$AE$4)</f>
        <v/>
      </c>
      <c r="BB49" s="28">
        <f>_xlfn.XLOOKUP(BD49,$V$5:$AE$5,$V$6:$AE$6)</f>
        <v/>
      </c>
      <c r="BC49" s="28">
        <f>BB49+1</f>
        <v/>
      </c>
      <c r="BD49" s="28">
        <f>HLOOKUP(AW49,$V$5:$AE$5,1,TRUE)</f>
        <v/>
      </c>
      <c r="BE49" s="28">
        <f>_xlfn.XLOOKUP(BC49,$V$6:$AE$6,$V$5:$AE$5)</f>
        <v/>
      </c>
      <c r="BF49" s="28">
        <f>VLOOKUP(AZ49,$U$8:$AE$17,BB49+1,FALSE)</f>
        <v/>
      </c>
      <c r="BG49" s="28">
        <f>VLOOKUP(BA49,$U$8:$AE$17,BB49+1,FALSE)</f>
        <v/>
      </c>
      <c r="BH49" s="28">
        <f>VLOOKUP(AZ49,$U$8:$AE$17,BC49+1,FALSE)</f>
        <v/>
      </c>
      <c r="BI49" s="28">
        <f>VLOOKUP(BA49,$U$8:$AE$17,BC49+1,FALSE)</f>
        <v/>
      </c>
    </row>
    <row r="50" ht="75" customFormat="1" customHeight="1" s="16">
      <c r="B50" s="44" t="n"/>
      <c r="C50" s="44" t="n"/>
      <c r="D50" s="44" t="n"/>
      <c r="E50" s="41" t="n"/>
      <c r="F50" s="44" t="n"/>
      <c r="G50" s="44" t="n"/>
      <c r="H50" s="44" t="n"/>
      <c r="I50" s="44" t="n"/>
      <c r="J50" s="44" t="n"/>
      <c r="K50" s="44" t="n"/>
      <c r="L50" s="44" t="n"/>
      <c r="M50" s="44">
        <f>L50/J50</f>
        <v/>
      </c>
      <c r="N50" s="44" t="n"/>
      <c r="O50" s="44" t="n"/>
      <c r="P50" s="44" t="n"/>
      <c r="Q50" s="44" t="n"/>
      <c r="R50" s="68" t="n"/>
      <c r="S50" s="68" t="n"/>
      <c r="U50" s="44">
        <f>Q50/16</f>
        <v/>
      </c>
      <c r="V50" s="44">
        <f>R50/U50</f>
        <v/>
      </c>
      <c r="W50" s="69">
        <f>S50/V50*16</f>
        <v/>
      </c>
      <c r="X50" s="44">
        <f>INT((AQ50+((AR50-AQ50)*(AG50-AK50)/(AL50-AK50)))+(((AS50+((AT50-AS50)*(AG50-AK50)/(AL50-AK50)))-(AQ50+((AR50-AQ50)*(AG50-AK50)/(AL50-AK50))))*(AH50-AO50)/(AP50-AO50)))</f>
        <v/>
      </c>
      <c r="Y50" s="44">
        <f>INT((BF50+((BG50-BF50)*(AV50-AZ50)/(BA50-AZ50)))+(((BH50+((BI50-BH50)*(AV50-AZ50)/(BA50-AZ50)))-(BF50+((BG50-BF50)*(AV50-AZ50)/(BA50-AZ50))))*(AW50-BD50)/(BE50-BD50)))</f>
        <v/>
      </c>
      <c r="Z50" s="44">
        <f>(X50*(1024-K50)+Y50*K50)/1024</f>
        <v/>
      </c>
      <c r="AA50" s="70">
        <f>W50-Z50</f>
        <v/>
      </c>
      <c r="AG50" s="71">
        <f>IF(O50&gt;MAX($J$4:$S$4),MAX($J$4:$S$4)-0.1,IF(O50&lt;MIN($J$4:$S$4),MIN($J$4:$S$4)+0.1,O50))</f>
        <v/>
      </c>
      <c r="AH50" s="71">
        <f>IF(P50&gt;MAX($J$5:$S$5),MAX($J$5:$S$5)-0.1,IF(P50&lt;MIN($J$5:$S$5),MIN($J$5:$S$5)+0.1,P50))</f>
        <v/>
      </c>
      <c r="AI50" s="28">
        <f>_xlfn.XLOOKUP(AK50,$J$4:$S$4,$J$6:$S$6)</f>
        <v/>
      </c>
      <c r="AJ50" s="28">
        <f>AI50+1</f>
        <v/>
      </c>
      <c r="AK50" s="28">
        <f>HLOOKUP(ROUNDUP(AG50,1),$J$4:$S$4,1,TRUE)</f>
        <v/>
      </c>
      <c r="AL50" s="28">
        <f>_xlfn.XLOOKUP(AJ50,$J$6:$S$6,$J$4:$S$4)</f>
        <v/>
      </c>
      <c r="AM50" s="28">
        <f>_xlfn.XLOOKUP(AO50,$J$5:$S$5,$J$6:$S$6)</f>
        <v/>
      </c>
      <c r="AN50" s="28">
        <f>AM50+1</f>
        <v/>
      </c>
      <c r="AO50" s="28">
        <f>HLOOKUP(AH50,$J$5:$S$5,1,TRUE)</f>
        <v/>
      </c>
      <c r="AP50" s="28">
        <f>_xlfn.XLOOKUP(AN50,$J$6:$S$6,$J$5:$S$5)</f>
        <v/>
      </c>
      <c r="AQ50" s="28">
        <f>VLOOKUP(AK50,$I$8:$S$17,AM50+1,FALSE)</f>
        <v/>
      </c>
      <c r="AR50" s="28">
        <f>VLOOKUP(AL50,$I$8:$S$17,AM50+1,FALSE)</f>
        <v/>
      </c>
      <c r="AS50" s="28">
        <f>VLOOKUP(AK50,$I$8:$S$17,AN50+1,FALSE)</f>
        <v/>
      </c>
      <c r="AT50" s="28">
        <f>VLOOKUP(AL50,$I$8:$S$17,AN50+1,FALSE)</f>
        <v/>
      </c>
      <c r="AU50" s="32" t="n"/>
      <c r="AV50" s="71">
        <f>IF(O50&gt;MAX($V$4:$AE$4),MAX($V$4:$AE$4)-0.1,IF(O50&lt;MIN($V$4:$AE32),MIN($V$4:$AE$4)+0.1,O50))</f>
        <v/>
      </c>
      <c r="AW50" s="71">
        <f>IF(P50&gt;MAX($V$5:$AE$5),MAX($V$5:$AE$5)-0.1,IF(P50&lt;MIN($V$5:$AE$5),MIN($V$5:$AE$5)+0.1,P50))</f>
        <v/>
      </c>
      <c r="AX50" s="28">
        <f>_xlfn.XLOOKUP(AZ50,$V$4:$AE$4,$V$6:$AE$6)</f>
        <v/>
      </c>
      <c r="AY50" s="28">
        <f>AX50+1</f>
        <v/>
      </c>
      <c r="AZ50" s="28">
        <f>HLOOKUP(ROUNDUP(AV50,1),$V$4:$AE$4,1,TRUE)</f>
        <v/>
      </c>
      <c r="BA50" s="28">
        <f>_xlfn.XLOOKUP(AY50,$V$6:$AE$6,$V$4:$AE$4)</f>
        <v/>
      </c>
      <c r="BB50" s="28">
        <f>_xlfn.XLOOKUP(BD50,$V$5:$AE$5,$V$6:$AE$6)</f>
        <v/>
      </c>
      <c r="BC50" s="28">
        <f>BB50+1</f>
        <v/>
      </c>
      <c r="BD50" s="28">
        <f>HLOOKUP(AW50,$V$5:$AE$5,1,TRUE)</f>
        <v/>
      </c>
      <c r="BE50" s="28">
        <f>_xlfn.XLOOKUP(BC50,$V$6:$AE$6,$V$5:$AE$5)</f>
        <v/>
      </c>
      <c r="BF50" s="28">
        <f>VLOOKUP(AZ50,$U$8:$AE$17,BB50+1,FALSE)</f>
        <v/>
      </c>
      <c r="BG50" s="28">
        <f>VLOOKUP(BA50,$U$8:$AE$17,BB50+1,FALSE)</f>
        <v/>
      </c>
      <c r="BH50" s="28">
        <f>VLOOKUP(AZ50,$U$8:$AE$17,BC50+1,FALSE)</f>
        <v/>
      </c>
      <c r="BI50" s="28">
        <f>VLOOKUP(BA50,$U$8:$AE$17,BC50+1,FALSE)</f>
        <v/>
      </c>
    </row>
    <row r="51" ht="75" customFormat="1" customHeight="1" s="16">
      <c r="B51" s="44" t="n"/>
      <c r="C51" s="44" t="n"/>
      <c r="D51" s="44" t="n"/>
      <c r="E51" s="41" t="n"/>
      <c r="F51" s="44" t="n"/>
      <c r="G51" s="44" t="n"/>
      <c r="H51" s="44" t="n"/>
      <c r="I51" s="44" t="n"/>
      <c r="J51" s="44" t="n"/>
      <c r="K51" s="44" t="n"/>
      <c r="L51" s="44" t="n"/>
      <c r="M51" s="44">
        <f>L51/J51</f>
        <v/>
      </c>
      <c r="N51" s="44" t="n"/>
      <c r="O51" s="44" t="n"/>
      <c r="P51" s="44" t="n"/>
      <c r="Q51" s="44" t="n"/>
      <c r="R51" s="68" t="n"/>
      <c r="S51" s="68" t="n"/>
      <c r="U51" s="44">
        <f>Q51/16</f>
        <v/>
      </c>
      <c r="V51" s="44">
        <f>R51/U51</f>
        <v/>
      </c>
      <c r="W51" s="69">
        <f>S51/V51*16</f>
        <v/>
      </c>
      <c r="X51" s="44">
        <f>INT((AQ51+((AR51-AQ51)*(AG51-AK51)/(AL51-AK51)))+(((AS51+((AT51-AS51)*(AG51-AK51)/(AL51-AK51)))-(AQ51+((AR51-AQ51)*(AG51-AK51)/(AL51-AK51))))*(AH51-AO51)/(AP51-AO51)))</f>
        <v/>
      </c>
      <c r="Y51" s="44">
        <f>INT((BF51+((BG51-BF51)*(AV51-AZ51)/(BA51-AZ51)))+(((BH51+((BI51-BH51)*(AV51-AZ51)/(BA51-AZ51)))-(BF51+((BG51-BF51)*(AV51-AZ51)/(BA51-AZ51))))*(AW51-BD51)/(BE51-BD51)))</f>
        <v/>
      </c>
      <c r="Z51" s="44">
        <f>(X51*(1024-K51)+Y51*K51)/1024</f>
        <v/>
      </c>
      <c r="AA51" s="70">
        <f>W51-Z51</f>
        <v/>
      </c>
      <c r="AG51" s="71">
        <f>IF(O51&gt;MAX($J$4:$S$4),MAX($J$4:$S$4)-0.1,IF(O51&lt;MIN($J$4:$S$4),MIN($J$4:$S$4)+0.1,O51))</f>
        <v/>
      </c>
      <c r="AH51" s="71">
        <f>IF(P51&gt;MAX($J$5:$S$5),MAX($J$5:$S$5)-0.1,IF(P51&lt;MIN($J$5:$S$5),MIN($J$5:$S$5)+0.1,P51))</f>
        <v/>
      </c>
      <c r="AI51" s="28">
        <f>_xlfn.XLOOKUP(AK51,$J$4:$S$4,$J$6:$S$6)</f>
        <v/>
      </c>
      <c r="AJ51" s="28">
        <f>AI51+1</f>
        <v/>
      </c>
      <c r="AK51" s="28">
        <f>HLOOKUP(ROUNDUP(AG51,1),$J$4:$S$4,1,TRUE)</f>
        <v/>
      </c>
      <c r="AL51" s="28">
        <f>_xlfn.XLOOKUP(AJ51,$J$6:$S$6,$J$4:$S$4)</f>
        <v/>
      </c>
      <c r="AM51" s="28">
        <f>_xlfn.XLOOKUP(AO51,$J$5:$S$5,$J$6:$S$6)</f>
        <v/>
      </c>
      <c r="AN51" s="28">
        <f>AM51+1</f>
        <v/>
      </c>
      <c r="AO51" s="28">
        <f>HLOOKUP(AH51,$J$5:$S$5,1,TRUE)</f>
        <v/>
      </c>
      <c r="AP51" s="28">
        <f>_xlfn.XLOOKUP(AN51,$J$6:$S$6,$J$5:$S$5)</f>
        <v/>
      </c>
      <c r="AQ51" s="28">
        <f>VLOOKUP(AK51,$I$8:$S$17,AM51+1,FALSE)</f>
        <v/>
      </c>
      <c r="AR51" s="28">
        <f>VLOOKUP(AL51,$I$8:$S$17,AM51+1,FALSE)</f>
        <v/>
      </c>
      <c r="AS51" s="28">
        <f>VLOOKUP(AK51,$I$8:$S$17,AN51+1,FALSE)</f>
        <v/>
      </c>
      <c r="AT51" s="28">
        <f>VLOOKUP(AL51,$I$8:$S$17,AN51+1,FALSE)</f>
        <v/>
      </c>
      <c r="AU51" s="32" t="n"/>
      <c r="AV51" s="71">
        <f>IF(O51&gt;MAX($V$4:$AE$4),MAX($V$4:$AE$4)-0.1,IF(O51&lt;MIN($V$4:$AE33),MIN($V$4:$AE$4)+0.1,O51))</f>
        <v/>
      </c>
      <c r="AW51" s="71">
        <f>IF(P51&gt;MAX($V$5:$AE$5),MAX($V$5:$AE$5)-0.1,IF(P51&lt;MIN($V$5:$AE$5),MIN($V$5:$AE$5)+0.1,P51))</f>
        <v/>
      </c>
      <c r="AX51" s="28">
        <f>_xlfn.XLOOKUP(AZ51,$V$4:$AE$4,$V$6:$AE$6)</f>
        <v/>
      </c>
      <c r="AY51" s="28">
        <f>AX51+1</f>
        <v/>
      </c>
      <c r="AZ51" s="28">
        <f>HLOOKUP(ROUNDUP(AV51,1),$V$4:$AE$4,1,TRUE)</f>
        <v/>
      </c>
      <c r="BA51" s="28">
        <f>_xlfn.XLOOKUP(AY51,$V$6:$AE$6,$V$4:$AE$4)</f>
        <v/>
      </c>
      <c r="BB51" s="28">
        <f>_xlfn.XLOOKUP(BD51,$V$5:$AE$5,$V$6:$AE$6)</f>
        <v/>
      </c>
      <c r="BC51" s="28">
        <f>BB51+1</f>
        <v/>
      </c>
      <c r="BD51" s="28">
        <f>HLOOKUP(AW51,$V$5:$AE$5,1,TRUE)</f>
        <v/>
      </c>
      <c r="BE51" s="28">
        <f>_xlfn.XLOOKUP(BC51,$V$6:$AE$6,$V$5:$AE$5)</f>
        <v/>
      </c>
      <c r="BF51" s="28">
        <f>VLOOKUP(AZ51,$U$8:$AE$17,BB51+1,FALSE)</f>
        <v/>
      </c>
      <c r="BG51" s="28">
        <f>VLOOKUP(BA51,$U$8:$AE$17,BB51+1,FALSE)</f>
        <v/>
      </c>
      <c r="BH51" s="28">
        <f>VLOOKUP(AZ51,$U$8:$AE$17,BC51+1,FALSE)</f>
        <v/>
      </c>
      <c r="BI51" s="28">
        <f>VLOOKUP(BA51,$U$8:$AE$17,BC51+1,FALSE)</f>
        <v/>
      </c>
    </row>
  </sheetData>
  <mergeCells count="19">
    <mergeCell ref="B20:E20"/>
    <mergeCell ref="Z19:Z21"/>
    <mergeCell ref="R20:R21"/>
    <mergeCell ref="U19:U21"/>
    <mergeCell ref="W19:W21"/>
    <mergeCell ref="B6:G6"/>
    <mergeCell ref="G4:G5"/>
    <mergeCell ref="D8:G9"/>
    <mergeCell ref="AA19:AA21"/>
    <mergeCell ref="I2:S3"/>
    <mergeCell ref="S20:S21"/>
    <mergeCell ref="V19:V21"/>
    <mergeCell ref="X19:X21"/>
    <mergeCell ref="B8:C9"/>
    <mergeCell ref="U2:AE3"/>
    <mergeCell ref="B2:F5"/>
    <mergeCell ref="B19:E19"/>
    <mergeCell ref="Y19:Y21"/>
    <mergeCell ref="G2:G3"/>
  </mergeCells>
  <conditionalFormatting sqref="I8:I17">
    <cfRule type="cellIs" priority="7" operator="equal" dxfId="0">
      <formula>$H$3</formula>
    </cfRule>
    <cfRule type="cellIs" priority="8" operator="equal" dxfId="0">
      <formula>$H$2</formula>
    </cfRule>
  </conditionalFormatting>
  <conditionalFormatting sqref="J7:S7">
    <cfRule type="cellIs" priority="5" operator="equal" dxfId="0">
      <formula>$H$5</formula>
    </cfRule>
    <cfRule type="cellIs" priority="6" operator="equal" dxfId="0">
      <formula>$H$4</formula>
    </cfRule>
  </conditionalFormatting>
  <conditionalFormatting sqref="U8:U17">
    <cfRule type="cellIs" priority="3" operator="equal" dxfId="0">
      <formula>$H$7</formula>
    </cfRule>
    <cfRule type="cellIs" priority="4" operator="equal" dxfId="0">
      <formula>$H$6</formula>
    </cfRule>
  </conditionalFormatting>
  <conditionalFormatting sqref="V7:AE7">
    <cfRule type="cellIs" priority="1" operator="equal" dxfId="0">
      <formula>$H$9</formula>
    </cfRule>
    <cfRule type="cellIs" priority="2" operator="equal" dxfId="0">
      <formula>$H$8</formula>
    </cfRule>
  </conditionalFormatting>
  <pageMargins left="0.7" right="0.7" top="0.75" bottom="0.75" header="0.3" footer="0.3"/>
  <pageSetup orientation="portrait" paperSize="9" verticalDpi="0"/>
  <drawing r:id="rId1"/>
</worksheet>
</file>

<file path=xl/worksheets/sheet2.xml><?xml version="1.0" encoding="utf-8"?>
<worksheet xmlns="http://schemas.openxmlformats.org/spreadsheetml/2006/main">
  <sheetPr codeName="工作表2">
    <tabColor theme="8" tint="-0.249977111117893"/>
    <outlinePr summaryBelow="1" summaryRight="1"/>
    <pageSetUpPr/>
  </sheetPr>
  <dimension ref="B2:U202"/>
  <sheetViews>
    <sheetView workbookViewId="0">
      <pane ySplit="2" topLeftCell="A3" activePane="bottomLeft" state="frozen"/>
      <selection pane="bottomLeft" activeCell="E131" sqref="E131"/>
    </sheetView>
  </sheetViews>
  <sheetFormatPr baseColWidth="8" defaultRowHeight="16.5"/>
  <cols>
    <col width="3.85546875" customWidth="1" style="36" min="1" max="1"/>
    <col width="14.28515625" customWidth="1" style="38" min="2" max="4"/>
    <col width="14.28515625" customWidth="1" style="72" min="5" max="5"/>
    <col width="3.85546875" customWidth="1" style="72" min="6" max="6"/>
    <col width="9.140625" customWidth="1" style="72" min="7" max="12"/>
    <col width="3.85546875" customWidth="1" style="36" min="13" max="13"/>
    <col width="10.28515625" customWidth="1" style="39" min="14" max="14"/>
    <col width="10.28515625" customWidth="1" style="38" min="15" max="16"/>
    <col width="9.140625" customWidth="1" style="72" min="17" max="21"/>
    <col width="9.140625" customWidth="1" style="36" min="22" max="23"/>
    <col width="9.140625" customWidth="1" style="36" min="24" max="16384"/>
  </cols>
  <sheetData>
    <row r="2">
      <c r="B2" s="33" t="inlineStr">
        <is>
          <t>exp. time</t>
        </is>
      </c>
      <c r="C2" s="33" t="inlineStr">
        <is>
          <t>sensor gain</t>
        </is>
      </c>
      <c r="D2" s="33" t="inlineStr">
        <is>
          <t>ISP gain</t>
        </is>
      </c>
      <c r="E2" s="73" t="inlineStr">
        <is>
          <t>gain</t>
        </is>
      </c>
      <c r="G2" s="73" t="inlineStr">
        <is>
          <t>TV</t>
        </is>
      </c>
      <c r="H2" s="73" t="inlineStr">
        <is>
          <t>lines</t>
        </is>
      </c>
      <c r="I2" s="73" t="inlineStr">
        <is>
          <t>AV</t>
        </is>
      </c>
      <c r="J2" s="73" t="inlineStr">
        <is>
          <t>SV</t>
        </is>
      </c>
      <c r="K2" s="73" t="inlineStr">
        <is>
          <t>BV</t>
        </is>
      </c>
      <c r="L2" s="73" t="inlineStr">
        <is>
          <t>BV'</t>
        </is>
      </c>
      <c r="N2" s="37" t="n"/>
      <c r="O2" s="33" t="n"/>
      <c r="Q2" s="73" t="n"/>
      <c r="R2" s="73" t="n"/>
      <c r="S2" s="73" t="n"/>
      <c r="T2" s="73" t="n"/>
      <c r="U2" s="73" t="n"/>
    </row>
    <row r="3">
      <c r="B3" s="38">
        <f>VALUE(MID(N3,6,SEARCH(",",N3,1)-6))</f>
        <v/>
      </c>
      <c r="C3" s="38">
        <f>VALUE(MID($N3,FIND("*",SUBSTITUTE($N3,",","*",1),1)+1,FIND("*",SUBSTITUTE($N3,",","*",2),1)-FIND("*",SUBSTITUTE($N3,",","*",1),1)-1))</f>
        <v/>
      </c>
      <c r="D3" s="38">
        <f>VALUE(MID($N3,FIND("*",SUBSTITUTE($N3,",","*",2),1)+1,FIND("*",SUBSTITUTE($N3,",","*",3),1)-FIND("*",SUBSTITUTE($N3,",","*",2),1)-1))</f>
        <v/>
      </c>
      <c r="E3" s="72">
        <f>((C3/1024)*(D3/1024))</f>
        <v/>
      </c>
      <c r="G3" s="72">
        <f>-LOG(B3*0.000001,2)</f>
        <v/>
      </c>
      <c r="H3" s="72">
        <f>B3*0.000001*3198/0.033333</f>
        <v/>
      </c>
      <c r="I3" s="72" t="n">
        <v>1.7</v>
      </c>
      <c r="J3" s="72">
        <f>LOG((C3/1024)*(D3/1024)*100/3.125,2)</f>
        <v/>
      </c>
      <c r="K3" s="72">
        <f>I3+G3-J3</f>
        <v/>
      </c>
      <c r="L3" s="72">
        <f>K4-K3</f>
        <v/>
      </c>
      <c r="N3" s="39" t="inlineStr">
        <is>
          <t xml:space="preserve">    {32,1280,1049, 0, 0, 0},  //TV = 14.93(3 lines)  AV=1.70  SV=5.36  BV=11.27</t>
        </is>
      </c>
    </row>
    <row r="4">
      <c r="B4" s="38">
        <f>VALUE(MID(N4,6,SEARCH(",",N4,1)-6))</f>
        <v/>
      </c>
      <c r="C4" s="38">
        <f>VALUE(MID($N4,FIND("*",SUBSTITUTE($N4,",","*",1),1)+1,FIND("*",SUBSTITUTE($N4,",","*",2),1)-FIND("*",SUBSTITUTE($N4,",","*",1),1)-1))</f>
        <v/>
      </c>
      <c r="D4" s="38">
        <f>VALUE(MID($N4,FIND("*",SUBSTITUTE($N4,",","*",2),1)+1,FIND("*",SUBSTITUTE($N4,",","*",3),1)-FIND("*",SUBSTITUTE($N4,",","*",2),1)-1))</f>
        <v/>
      </c>
      <c r="E4" s="72">
        <f>((C4/1024)*(D4/1024))</f>
        <v/>
      </c>
      <c r="G4" s="72">
        <f>-LOG(B4*0.000001,2)</f>
        <v/>
      </c>
      <c r="H4" s="72">
        <f>B4*0.000001*3198/0.033333</f>
        <v/>
      </c>
      <c r="I4" s="72" t="n">
        <v>1.7</v>
      </c>
      <c r="J4" s="72">
        <f>LOG((C4/1024)*(D4/1024)*100/3.125,2)</f>
        <v/>
      </c>
      <c r="K4" s="72">
        <f>I4+G4-J4</f>
        <v/>
      </c>
      <c r="L4" s="72">
        <f>K5-K4</f>
        <v/>
      </c>
      <c r="N4" s="39" t="inlineStr">
        <is>
          <t xml:space="preserve">    {42,1024,1024, 0, 0, 0},  /* TV = 14.54(4 lines)  AV=1.70  SV=5.00  BV=11.24 */</t>
        </is>
      </c>
    </row>
    <row r="5">
      <c r="B5" s="38">
        <f>VALUE(MID(N5,6,SEARCH(",",N5,1)-6))</f>
        <v/>
      </c>
      <c r="C5" s="38">
        <f>VALUE(MID($N5,FIND("*",SUBSTITUTE($N5,",","*",1),1)+1,FIND("*",SUBSTITUTE($N5,",","*",2),1)-FIND("*",SUBSTITUTE($N5,",","*",1),1)-1))</f>
        <v/>
      </c>
      <c r="D5" s="38">
        <f>VALUE(MID($N5,FIND("*",SUBSTITUTE($N5,",","*",2),1)+1,FIND("*",SUBSTITUTE($N5,",","*",3),1)-FIND("*",SUBSTITUTE($N5,",","*",2),1)-1))</f>
        <v/>
      </c>
      <c r="E5" s="72">
        <f>((C5/1024)*(D5/1024))</f>
        <v/>
      </c>
      <c r="G5" s="72">
        <f>-LOG(B5*0.000001,2)</f>
        <v/>
      </c>
      <c r="H5" s="72">
        <f>B5*0.000001*3198/0.033333</f>
        <v/>
      </c>
      <c r="I5" s="72" t="n">
        <v>1.7</v>
      </c>
      <c r="J5" s="72">
        <f>LOG((C5/1024)*(D5/1024)*100/3.125,2)</f>
        <v/>
      </c>
      <c r="K5" s="72">
        <f>I5+G5-J5</f>
        <v/>
      </c>
      <c r="L5" s="72">
        <f>K6-K5</f>
        <v/>
      </c>
      <c r="N5" s="39" t="inlineStr">
        <is>
          <t xml:space="preserve">    {42,1024,1096, 0, 0, 0},  //TV = 14.54(4 lines)  AV=1.70  SV=5.10  BV=11.14</t>
        </is>
      </c>
    </row>
    <row r="6">
      <c r="B6" s="38">
        <f>VALUE(MID(N6,6,SEARCH(",",N6,1)-6))</f>
        <v/>
      </c>
      <c r="C6" s="38">
        <f>VALUE(MID($N6,FIND("*",SUBSTITUTE($N6,",","*",1),1)+1,FIND("*",SUBSTITUTE($N6,",","*",2),1)-FIND("*",SUBSTITUTE($N6,",","*",1),1)-1))</f>
        <v/>
      </c>
      <c r="D6" s="38">
        <f>VALUE(MID($N6,FIND("*",SUBSTITUTE($N6,",","*",2),1)+1,FIND("*",SUBSTITUTE($N6,",","*",3),1)-FIND("*",SUBSTITUTE($N6,",","*",2),1)-1))</f>
        <v/>
      </c>
      <c r="E6" s="72">
        <f>((C6/1024)*(D6/1024))</f>
        <v/>
      </c>
      <c r="G6" s="72">
        <f>-LOG(B6*0.000001,2)</f>
        <v/>
      </c>
      <c r="H6" s="72">
        <f>B6*0.000001*3198/0.033333</f>
        <v/>
      </c>
      <c r="I6" s="72" t="n">
        <v>1.7</v>
      </c>
      <c r="J6" s="72">
        <f>LOG((C6/1024)*(D6/1024)*100/3.125,2)</f>
        <v/>
      </c>
      <c r="K6" s="72">
        <f>I6+G6-J6</f>
        <v/>
      </c>
      <c r="L6" s="72">
        <f>K7-K6</f>
        <v/>
      </c>
      <c r="N6" s="39" t="inlineStr">
        <is>
          <t xml:space="preserve">    {42,1152,1038, 0, 0, 0},  //TV = 14.54(4 lines)  AV=1.70  SV=5.19  BV=11.05</t>
        </is>
      </c>
    </row>
    <row r="7">
      <c r="B7" s="38">
        <f>VALUE(MID(N7,6,SEARCH(",",N7,1)-6))</f>
        <v/>
      </c>
      <c r="C7" s="38">
        <f>VALUE(MID($N7,FIND("*",SUBSTITUTE($N7,",","*",1),1)+1,FIND("*",SUBSTITUTE($N7,",","*",2),1)-FIND("*",SUBSTITUTE($N7,",","*",1),1)-1))</f>
        <v/>
      </c>
      <c r="D7" s="38">
        <f>VALUE(MID($N7,FIND("*",SUBSTITUTE($N7,",","*",2),1)+1,FIND("*",SUBSTITUTE($N7,",","*",3),1)-FIND("*",SUBSTITUTE($N7,",","*",2),1)-1))</f>
        <v/>
      </c>
      <c r="E7" s="72">
        <f>((C7/1024)*(D7/1024))</f>
        <v/>
      </c>
      <c r="G7" s="72">
        <f>-LOG(B7*0.000001,2)</f>
        <v/>
      </c>
      <c r="H7" s="72">
        <f>B7*0.000001*3198/0.033333</f>
        <v/>
      </c>
      <c r="I7" s="72" t="n">
        <v>1.7</v>
      </c>
      <c r="J7" s="72">
        <f>LOG((C7/1024)*(D7/1024)*100/3.125,2)</f>
        <v/>
      </c>
      <c r="K7" s="72">
        <f>I7+G7-J7</f>
        <v/>
      </c>
      <c r="L7" s="72">
        <f>K8-K7</f>
        <v/>
      </c>
      <c r="N7" s="39" t="inlineStr">
        <is>
          <t xml:space="preserve">    {42,1152,1123, 0, 0, 0},  //TV = 14.54(4 lines)  AV=1.70  SV=5.30  BV=10.93</t>
        </is>
      </c>
    </row>
    <row r="8">
      <c r="B8" s="38">
        <f>VALUE(MID(N8,6,SEARCH(",",N8,1)-6))</f>
        <v/>
      </c>
      <c r="C8" s="38">
        <f>VALUE(MID($N8,FIND("*",SUBSTITUTE($N8,",","*",1),1)+1,FIND("*",SUBSTITUTE($N8,",","*",2),1)-FIND("*",SUBSTITUTE($N8,",","*",1),1)-1))</f>
        <v/>
      </c>
      <c r="D8" s="38">
        <f>VALUE(MID($N8,FIND("*",SUBSTITUTE($N8,",","*",2),1)+1,FIND("*",SUBSTITUTE($N8,",","*",3),1)-FIND("*",SUBSTITUTE($N8,",","*",2),1)-1))</f>
        <v/>
      </c>
      <c r="E8" s="72">
        <f>((C8/1024)*(D8/1024))</f>
        <v/>
      </c>
      <c r="G8" s="72">
        <f>-LOG(B8*0.000001,2)</f>
        <v/>
      </c>
      <c r="H8" s="72">
        <f>B8*0.000001*3198/0.033333</f>
        <v/>
      </c>
      <c r="I8" s="72" t="n">
        <v>1.7</v>
      </c>
      <c r="J8" s="72">
        <f>LOG((C8/1024)*(D8/1024)*100/3.125,2)</f>
        <v/>
      </c>
      <c r="K8" s="72">
        <f>I8+G8-J8</f>
        <v/>
      </c>
      <c r="L8" s="72">
        <f>K9-K8</f>
        <v/>
      </c>
      <c r="N8" s="39" t="inlineStr">
        <is>
          <t xml:space="preserve">    {53,1024,1064, 0, 0, 0},  //TV = 14.20(5 lines)  AV=1.70  SV=5.06  BV=10.84</t>
        </is>
      </c>
    </row>
    <row r="9">
      <c r="B9" s="38">
        <f>VALUE(MID(N9,6,SEARCH(",",N9,1)-6))</f>
        <v/>
      </c>
      <c r="C9" s="38">
        <f>VALUE(MID($N9,FIND("*",SUBSTITUTE($N9,",","*",1),1)+1,FIND("*",SUBSTITUTE($N9,",","*",2),1)-FIND("*",SUBSTITUTE($N9,",","*",1),1)-1))</f>
        <v/>
      </c>
      <c r="D9" s="38">
        <f>VALUE(MID($N9,FIND("*",SUBSTITUTE($N9,",","*",2),1)+1,FIND("*",SUBSTITUTE($N9,",","*",3),1)-FIND("*",SUBSTITUTE($N9,",","*",2),1)-1))</f>
        <v/>
      </c>
      <c r="E9" s="72">
        <f>((C9/1024)*(D9/1024))</f>
        <v/>
      </c>
      <c r="G9" s="72">
        <f>-LOG(B9*0.000001,2)</f>
        <v/>
      </c>
      <c r="H9" s="72">
        <f>B9*0.000001*3198/0.033333</f>
        <v/>
      </c>
      <c r="I9" s="72" t="n">
        <v>1.7</v>
      </c>
      <c r="J9" s="72">
        <f>LOG((C9/1024)*(D9/1024)*100/3.125,2)</f>
        <v/>
      </c>
      <c r="K9" s="72">
        <f>I9+G9-J9</f>
        <v/>
      </c>
      <c r="L9" s="72">
        <f>K10-K9</f>
        <v/>
      </c>
      <c r="N9" s="39" t="inlineStr">
        <is>
          <t xml:space="preserve">    {53,1024,1136, 0, 0, 0},  //TV = 14.20(5 lines)  AV=1.70  SV=5.15  BV=10.75</t>
        </is>
      </c>
    </row>
    <row r="10">
      <c r="B10" s="38">
        <f>VALUE(MID(N10,6,SEARCH(",",N10,1)-6))</f>
        <v/>
      </c>
      <c r="C10" s="38">
        <f>VALUE(MID($N10,FIND("*",SUBSTITUTE($N10,",","*",1),1)+1,FIND("*",SUBSTITUTE($N10,",","*",2),1)-FIND("*",SUBSTITUTE($N10,",","*",1),1)-1))</f>
        <v/>
      </c>
      <c r="D10" s="38">
        <f>VALUE(MID($N10,FIND("*",SUBSTITUTE($N10,",","*",2),1)+1,FIND("*",SUBSTITUTE($N10,",","*",3),1)-FIND("*",SUBSTITUTE($N10,",","*",2),1)-1))</f>
        <v/>
      </c>
      <c r="E10" s="72">
        <f>((C10/1024)*(D10/1024))</f>
        <v/>
      </c>
      <c r="G10" s="72">
        <f>-LOG(B10*0.000001,2)</f>
        <v/>
      </c>
      <c r="H10" s="72">
        <f>B10*0.000001*3198/0.033333</f>
        <v/>
      </c>
      <c r="I10" s="72" t="n">
        <v>1.7</v>
      </c>
      <c r="J10" s="72">
        <f>LOG((C10/1024)*(D10/1024)*100/3.125,2)</f>
        <v/>
      </c>
      <c r="K10" s="72">
        <f>I10+G10-J10</f>
        <v/>
      </c>
      <c r="L10" s="72">
        <f>K11-K10</f>
        <v/>
      </c>
      <c r="N10" s="39" t="inlineStr">
        <is>
          <t xml:space="preserve">    {63,1024,1056, 0, 0, 0},  /* TV = 13.95(6 lines)  AV=1.70  SV=5.04  BV=10.61 */</t>
        </is>
      </c>
    </row>
    <row r="11">
      <c r="B11" s="38">
        <f>VALUE(MID(N11,6,SEARCH(",",N11,1)-6))</f>
        <v/>
      </c>
      <c r="C11" s="38">
        <f>VALUE(MID($N11,FIND("*",SUBSTITUTE($N11,",","*",1),1)+1,FIND("*",SUBSTITUTE($N11,",","*",2),1)-FIND("*",SUBSTITUTE($N11,",","*",1),1)-1))</f>
        <v/>
      </c>
      <c r="D11" s="38">
        <f>VALUE(MID($N11,FIND("*",SUBSTITUTE($N11,",","*",2),1)+1,FIND("*",SUBSTITUTE($N11,",","*",3),1)-FIND("*",SUBSTITUTE($N11,",","*",2),1)-1))</f>
        <v/>
      </c>
      <c r="E11" s="72">
        <f>((C11/1024)*(D11/1024))</f>
        <v/>
      </c>
      <c r="G11" s="72">
        <f>-LOG(B11*0.000001,2)</f>
        <v/>
      </c>
      <c r="H11" s="72">
        <f>B11*0.000001*3198/0.033333</f>
        <v/>
      </c>
      <c r="I11" s="72" t="n">
        <v>1.7</v>
      </c>
      <c r="J11" s="72">
        <f>LOG((C11/1024)*(D11/1024)*100/3.125,2)</f>
        <v/>
      </c>
      <c r="K11" s="72">
        <f>I11+G11-J11</f>
        <v/>
      </c>
      <c r="L11" s="72">
        <f>K12-K11</f>
        <v/>
      </c>
      <c r="N11" s="39" t="inlineStr">
        <is>
          <t xml:space="preserve">    {63,1024,1120, 0, 0, 0},  //TV = 13.95(6 lines)  AV=1.70  SV=5.13  BV=10.52</t>
        </is>
      </c>
    </row>
    <row r="12">
      <c r="B12" s="38">
        <f>VALUE(MID(N12,6,SEARCH(",",N12,1)-6))</f>
        <v/>
      </c>
      <c r="C12" s="38">
        <f>VALUE(MID($N12,FIND("*",SUBSTITUTE($N12,",","*",1),1)+1,FIND("*",SUBSTITUTE($N12,",","*",2),1)-FIND("*",SUBSTITUTE($N12,",","*",1),1)-1))</f>
        <v/>
      </c>
      <c r="D12" s="38">
        <f>VALUE(MID($N12,FIND("*",SUBSTITUTE($N12,",","*",2),1)+1,FIND("*",SUBSTITUTE($N12,",","*",3),1)-FIND("*",SUBSTITUTE($N12,",","*",2),1)-1))</f>
        <v/>
      </c>
      <c r="E12" s="72">
        <f>((C12/1024)*(D12/1024))</f>
        <v/>
      </c>
      <c r="G12" s="72">
        <f>-LOG(B12*0.000001,2)</f>
        <v/>
      </c>
      <c r="H12" s="72">
        <f>B12*0.000001*3198/0.033333</f>
        <v/>
      </c>
      <c r="I12" s="72" t="n">
        <v>1.7</v>
      </c>
      <c r="J12" s="72">
        <f>LOG((C12/1024)*(D12/1024)*100/3.125,2)</f>
        <v/>
      </c>
      <c r="K12" s="72">
        <f>I12+G12-J12</f>
        <v/>
      </c>
      <c r="L12" s="72">
        <f>K13-K12</f>
        <v/>
      </c>
      <c r="N12" s="39" t="inlineStr">
        <is>
          <t xml:space="preserve">    {73,1024,1024, 0, 0, 0},  //TV = 13.74(7 lines)  AV=1.70  SV=5.00  BV=10.44</t>
        </is>
      </c>
    </row>
    <row r="13">
      <c r="B13" s="38">
        <f>VALUE(MID(N13,6,SEARCH(",",N13,1)-6))</f>
        <v/>
      </c>
      <c r="C13" s="38">
        <f>VALUE(MID($N13,FIND("*",SUBSTITUTE($N13,",","*",1),1)+1,FIND("*",SUBSTITUTE($N13,",","*",2),1)-FIND("*",SUBSTITUTE($N13,",","*",1),1)-1))</f>
        <v/>
      </c>
      <c r="D13" s="38">
        <f>VALUE(MID($N13,FIND("*",SUBSTITUTE($N13,",","*",2),1)+1,FIND("*",SUBSTITUTE($N13,",","*",3),1)-FIND("*",SUBSTITUTE($N13,",","*",2),1)-1))</f>
        <v/>
      </c>
      <c r="E13" s="72">
        <f>((C13/1024)*(D13/1024))</f>
        <v/>
      </c>
      <c r="G13" s="72">
        <f>-LOG(B13*0.000001,2)</f>
        <v/>
      </c>
      <c r="H13" s="72">
        <f>B13*0.000001*3198/0.033333</f>
        <v/>
      </c>
      <c r="I13" s="72" t="n">
        <v>1.7</v>
      </c>
      <c r="J13" s="72">
        <f>LOG((C13/1024)*(D13/1024)*100/3.125,2)</f>
        <v/>
      </c>
      <c r="K13" s="72">
        <f>I13+G13-J13</f>
        <v/>
      </c>
      <c r="L13" s="72">
        <f>K14-K13</f>
        <v/>
      </c>
      <c r="N13" s="39" t="inlineStr">
        <is>
          <t xml:space="preserve">    {73,1024,1112, 0, 0, 0},  //TV = 13.74(7 lines)  AV=1.70  SV=5.12  BV=10.32</t>
        </is>
      </c>
    </row>
    <row r="14">
      <c r="B14" s="38">
        <f>VALUE(MID(N14,6,SEARCH(",",N14,1)-6))</f>
        <v/>
      </c>
      <c r="C14" s="38">
        <f>VALUE(MID($N14,FIND("*",SUBSTITUTE($N14,",","*",1),1)+1,FIND("*",SUBSTITUTE($N14,",","*",2),1)-FIND("*",SUBSTITUTE($N14,",","*",1),1)-1))</f>
        <v/>
      </c>
      <c r="D14" s="38">
        <f>VALUE(MID($N14,FIND("*",SUBSTITUTE($N14,",","*",2),1)+1,FIND("*",SUBSTITUTE($N14,",","*",3),1)-FIND("*",SUBSTITUTE($N14,",","*",2),1)-1))</f>
        <v/>
      </c>
      <c r="E14" s="72">
        <f>((C14/1024)*(D14/1024))</f>
        <v/>
      </c>
      <c r="G14" s="72">
        <f>-LOG(B14*0.000001,2)</f>
        <v/>
      </c>
      <c r="H14" s="72">
        <f>B14*0.000001*3198/0.033333</f>
        <v/>
      </c>
      <c r="I14" s="72" t="n">
        <v>1.7</v>
      </c>
      <c r="J14" s="72">
        <f>LOG((C14/1024)*(D14/1024)*100/3.125,2)</f>
        <v/>
      </c>
      <c r="K14" s="72">
        <f>I14+G14-J14</f>
        <v/>
      </c>
      <c r="L14" s="72">
        <f>K15-K14</f>
        <v/>
      </c>
      <c r="N14" s="39" t="inlineStr">
        <is>
          <t xml:space="preserve">    {73,1152,1038, 0, 0, 0},  //TV = 13.74(7 lines)  AV=1.70  SV=5.19  BV=10.25</t>
        </is>
      </c>
    </row>
    <row r="15">
      <c r="B15" s="38">
        <f>VALUE(MID(N15,6,SEARCH(",",N15,1)-6))</f>
        <v/>
      </c>
      <c r="C15" s="38">
        <f>VALUE(MID($N15,FIND("*",SUBSTITUTE($N15,",","*",1),1)+1,FIND("*",SUBSTITUTE($N15,",","*",2),1)-FIND("*",SUBSTITUTE($N15,",","*",1),1)-1))</f>
        <v/>
      </c>
      <c r="D15" s="38">
        <f>VALUE(MID($N15,FIND("*",SUBSTITUTE($N15,",","*",2),1)+1,FIND("*",SUBSTITUTE($N15,",","*",3),1)-FIND("*",SUBSTITUTE($N15,",","*",2),1)-1))</f>
        <v/>
      </c>
      <c r="E15" s="72">
        <f>((C15/1024)*(D15/1024))</f>
        <v/>
      </c>
      <c r="G15" s="72">
        <f>-LOG(B15*0.000001,2)</f>
        <v/>
      </c>
      <c r="H15" s="72">
        <f>B15*0.000001*3198/0.033333</f>
        <v/>
      </c>
      <c r="I15" s="72" t="n">
        <v>1.7</v>
      </c>
      <c r="J15" s="72">
        <f>LOG((C15/1024)*(D15/1024)*100/3.125,2)</f>
        <v/>
      </c>
      <c r="K15" s="72">
        <f>I15+G15-J15</f>
        <v/>
      </c>
      <c r="L15" s="72">
        <f>K16-K15</f>
        <v/>
      </c>
      <c r="N15" s="39" t="inlineStr">
        <is>
          <t xml:space="preserve">    {84,1024,1096, 0, 0, 0},  //TV = 13.54(8 lines)  AV=1.70  SV=5.10  BV=10.14</t>
        </is>
      </c>
    </row>
    <row r="16">
      <c r="B16" s="38">
        <f>VALUE(MID(N16,6,SEARCH(",",N16,1)-6))</f>
        <v/>
      </c>
      <c r="C16" s="38">
        <f>VALUE(MID($N16,FIND("*",SUBSTITUTE($N16,",","*",1),1)+1,FIND("*",SUBSTITUTE($N16,",","*",2),1)-FIND("*",SUBSTITUTE($N16,",","*",1),1)-1))</f>
        <v/>
      </c>
      <c r="D16" s="38">
        <f>VALUE(MID($N16,FIND("*",SUBSTITUTE($N16,",","*",2),1)+1,FIND("*",SUBSTITUTE($N16,",","*",3),1)-FIND("*",SUBSTITUTE($N16,",","*",2),1)-1))</f>
        <v/>
      </c>
      <c r="E16" s="72">
        <f>((C16/1024)*(D16/1024))</f>
        <v/>
      </c>
      <c r="G16" s="72">
        <f>-LOG(B16*0.000001,2)</f>
        <v/>
      </c>
      <c r="H16" s="72">
        <f>B16*0.000001*3198/0.033333</f>
        <v/>
      </c>
      <c r="I16" s="72" t="n">
        <v>1.7</v>
      </c>
      <c r="J16" s="72">
        <f>LOG((C16/1024)*(D16/1024)*100/3.125,2)</f>
        <v/>
      </c>
      <c r="K16" s="72">
        <f>I16+G16-J16</f>
        <v/>
      </c>
      <c r="L16" s="72">
        <f>K17-K16</f>
        <v/>
      </c>
      <c r="N16" s="39" t="inlineStr">
        <is>
          <t xml:space="preserve">    {94,1024,1048, 0, 0, 0},  //TV = 13.38(9 lines)  AV=1.70  SV=5.03  BV=10.04</t>
        </is>
      </c>
    </row>
    <row r="17">
      <c r="B17" s="38">
        <f>VALUE(MID(N17,6,SEARCH(",",N17,1)-6))</f>
        <v/>
      </c>
      <c r="C17" s="38">
        <f>VALUE(MID($N17,FIND("*",SUBSTITUTE($N17,",","*",1),1)+1,FIND("*",SUBSTITUTE($N17,",","*",2),1)-FIND("*",SUBSTITUTE($N17,",","*",1),1)-1))</f>
        <v/>
      </c>
      <c r="D17" s="38">
        <f>VALUE(MID($N17,FIND("*",SUBSTITUTE($N17,",","*",2),1)+1,FIND("*",SUBSTITUTE($N17,",","*",3),1)-FIND("*",SUBSTITUTE($N17,",","*",2),1)-1))</f>
        <v/>
      </c>
      <c r="E17" s="72">
        <f>((C17/1024)*(D17/1024))</f>
        <v/>
      </c>
      <c r="G17" s="72">
        <f>-LOG(B17*0.000001,2)</f>
        <v/>
      </c>
      <c r="H17" s="72">
        <f>B17*0.000001*3198/0.033333</f>
        <v/>
      </c>
      <c r="I17" s="72" t="n">
        <v>1.7</v>
      </c>
      <c r="J17" s="72">
        <f>LOG((C17/1024)*(D17/1024)*100/3.125,2)</f>
        <v/>
      </c>
      <c r="K17" s="72">
        <f>I17+G17-J17</f>
        <v/>
      </c>
      <c r="L17" s="72">
        <f>K18-K17</f>
        <v/>
      </c>
      <c r="N17" s="39" t="inlineStr">
        <is>
          <t xml:space="preserve">    {105,1024,1024, 0, 0, 0},  //TV = 13.22(10 lines)  AV=1.70  SV=5.00  BV=9.91</t>
        </is>
      </c>
    </row>
    <row r="18">
      <c r="B18" s="38">
        <f>VALUE(MID(N18,6,SEARCH(",",N18,1)-6))</f>
        <v/>
      </c>
      <c r="C18" s="38">
        <f>VALUE(MID($N18,FIND("*",SUBSTITUTE($N18,",","*",1),1)+1,FIND("*",SUBSTITUTE($N18,",","*",2),1)-FIND("*",SUBSTITUTE($N18,",","*",1),1)-1))</f>
        <v/>
      </c>
      <c r="D18" s="38">
        <f>VALUE(MID($N18,FIND("*",SUBSTITUTE($N18,",","*",2),1)+1,FIND("*",SUBSTITUTE($N18,",","*",3),1)-FIND("*",SUBSTITUTE($N18,",","*",2),1)-1))</f>
        <v/>
      </c>
      <c r="E18" s="72">
        <f>((C18/1024)*(D18/1024))</f>
        <v/>
      </c>
      <c r="G18" s="72">
        <f>-LOG(B18*0.000001,2)</f>
        <v/>
      </c>
      <c r="H18" s="72">
        <f>B18*0.000001*3198/0.033333</f>
        <v/>
      </c>
      <c r="I18" s="72" t="n">
        <v>1.7</v>
      </c>
      <c r="J18" s="72">
        <f>LOG((C18/1024)*(D18/1024)*100/3.125,2)</f>
        <v/>
      </c>
      <c r="K18" s="72">
        <f>I18+G18-J18</f>
        <v/>
      </c>
      <c r="L18" s="72">
        <f>K19-K18</f>
        <v/>
      </c>
      <c r="N18" s="39" t="inlineStr">
        <is>
          <t xml:space="preserve">    {105,1024,1080, 0, 0, 0},  //TV = 13.22(10 lines)  AV=1.70  SV=5.08  BV=9.84</t>
        </is>
      </c>
    </row>
    <row r="19">
      <c r="B19" s="38">
        <f>VALUE(MID(N19,6,SEARCH(",",N19,1)-6))</f>
        <v/>
      </c>
      <c r="C19" s="38">
        <f>VALUE(MID($N19,FIND("*",SUBSTITUTE($N19,",","*",1),1)+1,FIND("*",SUBSTITUTE($N19,",","*",2),1)-FIND("*",SUBSTITUTE($N19,",","*",1),1)-1))</f>
        <v/>
      </c>
      <c r="D19" s="38">
        <f>VALUE(MID($N19,FIND("*",SUBSTITUTE($N19,",","*",2),1)+1,FIND("*",SUBSTITUTE($N19,",","*",3),1)-FIND("*",SUBSTITUTE($N19,",","*",2),1)-1))</f>
        <v/>
      </c>
      <c r="E19" s="72">
        <f>((C19/1024)*(D19/1024))</f>
        <v/>
      </c>
      <c r="G19" s="72">
        <f>-LOG(B19*0.000001,2)</f>
        <v/>
      </c>
      <c r="H19" s="72">
        <f>B19*0.000001*3198/0.033333</f>
        <v/>
      </c>
      <c r="I19" s="72" t="n">
        <v>1.7</v>
      </c>
      <c r="J19" s="72">
        <f>LOG((C19/1024)*(D19/1024)*100/3.125,2)</f>
        <v/>
      </c>
      <c r="K19" s="72">
        <f>I19+G19-J19</f>
        <v/>
      </c>
      <c r="L19" s="72">
        <f>K20-K19</f>
        <v/>
      </c>
      <c r="N19" s="39" t="inlineStr">
        <is>
          <t xml:space="preserve">    {115,1024,1048, 0, 0, 0},  //TV = 13.09(11 lines)  AV=1.70  SV=5.03  BV=9.75</t>
        </is>
      </c>
    </row>
    <row r="20">
      <c r="B20" s="38">
        <f>VALUE(MID(N20,6,SEARCH(",",N20,1)-6))</f>
        <v/>
      </c>
      <c r="C20" s="38">
        <f>VALUE(MID($N20,FIND("*",SUBSTITUTE($N20,",","*",1),1)+1,FIND("*",SUBSTITUTE($N20,",","*",2),1)-FIND("*",SUBSTITUTE($N20,",","*",1),1)-1))</f>
        <v/>
      </c>
      <c r="D20" s="38">
        <f>VALUE(MID($N20,FIND("*",SUBSTITUTE($N20,",","*",2),1)+1,FIND("*",SUBSTITUTE($N20,",","*",3),1)-FIND("*",SUBSTITUTE($N20,",","*",2),1)-1))</f>
        <v/>
      </c>
      <c r="E20" s="72">
        <f>((C20/1024)*(D20/1024))</f>
        <v/>
      </c>
      <c r="G20" s="72">
        <f>-LOG(B20*0.000001,2)</f>
        <v/>
      </c>
      <c r="H20" s="72">
        <f>B20*0.000001*3198/0.033333</f>
        <v/>
      </c>
      <c r="I20" s="72" t="n">
        <v>1.7</v>
      </c>
      <c r="J20" s="72">
        <f>LOG((C20/1024)*(D20/1024)*100/3.125,2)</f>
        <v/>
      </c>
      <c r="K20" s="72">
        <f>I20+G20-J20</f>
        <v/>
      </c>
      <c r="L20" s="72">
        <f>K21-K20</f>
        <v/>
      </c>
      <c r="N20" s="39" t="inlineStr">
        <is>
          <t xml:space="preserve">    {126,1024,1056, 0, 0, 0},  /* TV = 12.95(12 lines)  AV=1.70  SV=5.04  BV=9.61 */</t>
        </is>
      </c>
    </row>
    <row r="21">
      <c r="B21" s="38">
        <f>VALUE(MID(N21,6,SEARCH(",",N21,1)-6))</f>
        <v/>
      </c>
      <c r="C21" s="38">
        <f>VALUE(MID($N21,FIND("*",SUBSTITUTE($N21,",","*",1),1)+1,FIND("*",SUBSTITUTE($N21,",","*",2),1)-FIND("*",SUBSTITUTE($N21,",","*",1),1)-1))</f>
        <v/>
      </c>
      <c r="D21" s="38">
        <f>VALUE(MID($N21,FIND("*",SUBSTITUTE($N21,",","*",2),1)+1,FIND("*",SUBSTITUTE($N21,",","*",3),1)-FIND("*",SUBSTITUTE($N21,",","*",2),1)-1))</f>
        <v/>
      </c>
      <c r="E21" s="72">
        <f>((C21/1024)*(D21/1024))</f>
        <v/>
      </c>
      <c r="G21" s="72">
        <f>-LOG(B21*0.000001,2)</f>
        <v/>
      </c>
      <c r="H21" s="72">
        <f>B21*0.000001*3198/0.033333</f>
        <v/>
      </c>
      <c r="I21" s="72" t="n">
        <v>1.7</v>
      </c>
      <c r="J21" s="72">
        <f>LOG((C21/1024)*(D21/1024)*100/3.125,2)</f>
        <v/>
      </c>
      <c r="K21" s="72">
        <f>I21+G21-J21</f>
        <v/>
      </c>
      <c r="L21" s="72">
        <f>K22-K21</f>
        <v/>
      </c>
      <c r="N21" s="39" t="inlineStr">
        <is>
          <t xml:space="preserve">    {136,1024,1040, 0, 0, 0},  //TV = 12.84(13 lines)  AV=1.70  SV=5.02  BV=9.52</t>
        </is>
      </c>
    </row>
    <row r="22">
      <c r="B22" s="38">
        <f>VALUE(MID(N22,6,SEARCH(",",N22,1)-6))</f>
        <v/>
      </c>
      <c r="C22" s="38">
        <f>VALUE(MID($N22,FIND("*",SUBSTITUTE($N22,",","*",1),1)+1,FIND("*",SUBSTITUTE($N22,",","*",2),1)-FIND("*",SUBSTITUTE($N22,",","*",1),1)-1))</f>
        <v/>
      </c>
      <c r="D22" s="38">
        <f>VALUE(MID($N22,FIND("*",SUBSTITUTE($N22,",","*",2),1)+1,FIND("*",SUBSTITUTE($N22,",","*",3),1)-FIND("*",SUBSTITUTE($N22,",","*",2),1)-1))</f>
        <v/>
      </c>
      <c r="E22" s="72">
        <f>((C22/1024)*(D22/1024))</f>
        <v/>
      </c>
      <c r="G22" s="72">
        <f>-LOG(B22*0.000001,2)</f>
        <v/>
      </c>
      <c r="H22" s="72">
        <f>B22*0.000001*3198/0.033333</f>
        <v/>
      </c>
      <c r="I22" s="72" t="n">
        <v>1.7</v>
      </c>
      <c r="J22" s="72">
        <f>LOG((C22/1024)*(D22/1024)*100/3.125,2)</f>
        <v/>
      </c>
      <c r="K22" s="72">
        <f>I22+G22-J22</f>
        <v/>
      </c>
      <c r="L22" s="72">
        <f>K23-K22</f>
        <v/>
      </c>
      <c r="N22" s="39" t="inlineStr">
        <is>
          <t xml:space="preserve">    {146,1024,1032, 0, 0, 0},  //TV = 12.74(14 lines)  AV=1.70  SV=5.01  BV=9.43</t>
        </is>
      </c>
    </row>
    <row r="23">
      <c r="B23" s="38">
        <f>VALUE(MID(N23,6,SEARCH(",",N23,1)-6))</f>
        <v/>
      </c>
      <c r="C23" s="38">
        <f>VALUE(MID($N23,FIND("*",SUBSTITUTE($N23,",","*",1),1)+1,FIND("*",SUBSTITUTE($N23,",","*",2),1)-FIND("*",SUBSTITUTE($N23,",","*",1),1)-1))</f>
        <v/>
      </c>
      <c r="D23" s="38">
        <f>VALUE(MID($N23,FIND("*",SUBSTITUTE($N23,",","*",2),1)+1,FIND("*",SUBSTITUTE($N23,",","*",3),1)-FIND("*",SUBSTITUTE($N23,",","*",2),1)-1))</f>
        <v/>
      </c>
      <c r="E23" s="72">
        <f>((C23/1024)*(D23/1024))</f>
        <v/>
      </c>
      <c r="G23" s="72">
        <f>-LOG(B23*0.000001,2)</f>
        <v/>
      </c>
      <c r="H23" s="72">
        <f>B23*0.000001*3198/0.033333</f>
        <v/>
      </c>
      <c r="I23" s="72" t="n">
        <v>1.7</v>
      </c>
      <c r="J23" s="72">
        <f>LOG((C23/1024)*(D23/1024)*100/3.125,2)</f>
        <v/>
      </c>
      <c r="K23" s="72">
        <f>I23+G23-J23</f>
        <v/>
      </c>
      <c r="L23" s="72">
        <f>K24-K23</f>
        <v/>
      </c>
      <c r="N23" s="39" t="inlineStr">
        <is>
          <t xml:space="preserve">    {157,1024,1040, 0, 0, 0},  //TV = 12.64(15 lines)  AV=1.70  SV=5.02  BV=9.31</t>
        </is>
      </c>
    </row>
    <row r="24">
      <c r="B24" s="38">
        <f>VALUE(MID(N24,6,SEARCH(",",N24,1)-6))</f>
        <v/>
      </c>
      <c r="C24" s="38">
        <f>VALUE(MID($N24,FIND("*",SUBSTITUTE($N24,",","*",1),1)+1,FIND("*",SUBSTITUTE($N24,",","*",2),1)-FIND("*",SUBSTITUTE($N24,",","*",1),1)-1))</f>
        <v/>
      </c>
      <c r="D24" s="38">
        <f>VALUE(MID($N24,FIND("*",SUBSTITUTE($N24,",","*",2),1)+1,FIND("*",SUBSTITUTE($N24,",","*",3),1)-FIND("*",SUBSTITUTE($N24,",","*",2),1)-1))</f>
        <v/>
      </c>
      <c r="E24" s="72">
        <f>((C24/1024)*(D24/1024))</f>
        <v/>
      </c>
      <c r="G24" s="72">
        <f>-LOG(B24*0.000001,2)</f>
        <v/>
      </c>
      <c r="H24" s="72">
        <f>B24*0.000001*3198/0.033333</f>
        <v/>
      </c>
      <c r="I24" s="72" t="n">
        <v>1.7</v>
      </c>
      <c r="J24" s="72">
        <f>LOG((C24/1024)*(D24/1024)*100/3.125,2)</f>
        <v/>
      </c>
      <c r="K24" s="72">
        <f>I24+G24-J24</f>
        <v/>
      </c>
      <c r="L24" s="72">
        <f>K25-K24</f>
        <v/>
      </c>
      <c r="N24" s="39" t="inlineStr">
        <is>
          <t xml:space="preserve">    {167,1024,1048, 0, 0, 0},  //TV = 12.55(16 lines)  AV=1.70  SV=5.03  BV=9.21</t>
        </is>
      </c>
    </row>
    <row r="25">
      <c r="B25" s="38">
        <f>VALUE(MID(N25,6,SEARCH(",",N25,1)-6))</f>
        <v/>
      </c>
      <c r="C25" s="38">
        <f>VALUE(MID($N25,FIND("*",SUBSTITUTE($N25,",","*",1),1)+1,FIND("*",SUBSTITUTE($N25,",","*",2),1)-FIND("*",SUBSTITUTE($N25,",","*",1),1)-1))</f>
        <v/>
      </c>
      <c r="D25" s="38">
        <f>VALUE(MID($N25,FIND("*",SUBSTITUTE($N25,",","*",2),1)+1,FIND("*",SUBSTITUTE($N25,",","*",3),1)-FIND("*",SUBSTITUTE($N25,",","*",2),1)-1))</f>
        <v/>
      </c>
      <c r="E25" s="72">
        <f>((C25/1024)*(D25/1024))</f>
        <v/>
      </c>
      <c r="G25" s="72">
        <f>-LOG(B25*0.000001,2)</f>
        <v/>
      </c>
      <c r="H25" s="72">
        <f>B25*0.000001*3198/0.033333</f>
        <v/>
      </c>
      <c r="I25" s="72" t="n">
        <v>1.7</v>
      </c>
      <c r="J25" s="72">
        <f>LOG((C25/1024)*(D25/1024)*100/3.125,2)</f>
        <v/>
      </c>
      <c r="K25" s="72">
        <f>I25+G25-J25</f>
        <v/>
      </c>
      <c r="L25" s="72">
        <f>K26-K25</f>
        <v/>
      </c>
      <c r="N25" s="39" t="inlineStr">
        <is>
          <t xml:space="preserve">    {178,1024,1064, 0, 0, 0},  //TV = 12.46(17 lines)  AV=1.70  SV=5.06  BV=9.10</t>
        </is>
      </c>
    </row>
    <row r="26">
      <c r="B26" s="38">
        <f>VALUE(MID(N26,6,SEARCH(",",N26,1)-6))</f>
        <v/>
      </c>
      <c r="C26" s="38">
        <f>VALUE(MID($N26,FIND("*",SUBSTITUTE($N26,",","*",1),1)+1,FIND("*",SUBSTITUTE($N26,",","*",2),1)-FIND("*",SUBSTITUTE($N26,",","*",1),1)-1))</f>
        <v/>
      </c>
      <c r="D26" s="38">
        <f>VALUE(MID($N26,FIND("*",SUBSTITUTE($N26,",","*",2),1)+1,FIND("*",SUBSTITUTE($N26,",","*",3),1)-FIND("*",SUBSTITUTE($N26,",","*",2),1)-1))</f>
        <v/>
      </c>
      <c r="E26" s="72">
        <f>((C26/1024)*(D26/1024))</f>
        <v/>
      </c>
      <c r="G26" s="72">
        <f>-LOG(B26*0.000001,2)</f>
        <v/>
      </c>
      <c r="H26" s="72">
        <f>B26*0.000001*3198/0.033333</f>
        <v/>
      </c>
      <c r="I26" s="72" t="n">
        <v>1.7</v>
      </c>
      <c r="J26" s="72">
        <f>LOG((C26/1024)*(D26/1024)*100/3.125,2)</f>
        <v/>
      </c>
      <c r="K26" s="72">
        <f>I26+G26-J26</f>
        <v/>
      </c>
      <c r="L26" s="72">
        <f>K27-K26</f>
        <v/>
      </c>
      <c r="N26" s="39" t="inlineStr">
        <is>
          <t xml:space="preserve">    {188,1024,1048, 0, 0, 0},  /* TV = 12.38(18 lines)  AV=1.70  SV=5.03  BV=9.04 */</t>
        </is>
      </c>
    </row>
    <row r="27">
      <c r="B27" s="38">
        <f>VALUE(MID(N27,6,SEARCH(",",N27,1)-6))</f>
        <v/>
      </c>
      <c r="C27" s="38">
        <f>VALUE(MID($N27,FIND("*",SUBSTITUTE($N27,",","*",1),1)+1,FIND("*",SUBSTITUTE($N27,",","*",2),1)-FIND("*",SUBSTITUTE($N27,",","*",1),1)-1))</f>
        <v/>
      </c>
      <c r="D27" s="38">
        <f>VALUE(MID($N27,FIND("*",SUBSTITUTE($N27,",","*",2),1)+1,FIND("*",SUBSTITUTE($N27,",","*",3),1)-FIND("*",SUBSTITUTE($N27,",","*",2),1)-1))</f>
        <v/>
      </c>
      <c r="E27" s="72">
        <f>((C27/1024)*(D27/1024))</f>
        <v/>
      </c>
      <c r="G27" s="72">
        <f>-LOG(B27*0.000001,2)</f>
        <v/>
      </c>
      <c r="H27" s="72">
        <f>B27*0.000001*3198/0.033333</f>
        <v/>
      </c>
      <c r="I27" s="72" t="n">
        <v>1.7</v>
      </c>
      <c r="J27" s="72">
        <f>LOG((C27/1024)*(D27/1024)*100/3.125,2)</f>
        <v/>
      </c>
      <c r="K27" s="72">
        <f>I27+G27-J27</f>
        <v/>
      </c>
      <c r="L27" s="72">
        <f>K28-K27</f>
        <v/>
      </c>
      <c r="N27" s="39" t="inlineStr">
        <is>
          <t xml:space="preserve">    {199,1024,1056, 0, 0, 0},  //TV = 12.29(19 lines)  AV=1.70  SV=5.04  BV=8.95</t>
        </is>
      </c>
    </row>
    <row r="28">
      <c r="B28" s="38">
        <f>VALUE(MID(N28,6,SEARCH(",",N28,1)-6))</f>
        <v/>
      </c>
      <c r="C28" s="38">
        <f>VALUE(MID($N28,FIND("*",SUBSTITUTE($N28,",","*",1),1)+1,FIND("*",SUBSTITUTE($N28,",","*",2),1)-FIND("*",SUBSTITUTE($N28,",","*",1),1)-1))</f>
        <v/>
      </c>
      <c r="D28" s="38">
        <f>VALUE(MID($N28,FIND("*",SUBSTITUTE($N28,",","*",2),1)+1,FIND("*",SUBSTITUTE($N28,",","*",3),1)-FIND("*",SUBSTITUTE($N28,",","*",2),1)-1))</f>
        <v/>
      </c>
      <c r="E28" s="72">
        <f>((C28/1024)*(D28/1024))</f>
        <v/>
      </c>
      <c r="G28" s="72">
        <f>-LOG(B28*0.000001,2)</f>
        <v/>
      </c>
      <c r="H28" s="72">
        <f>B28*0.000001*3198/0.033333</f>
        <v/>
      </c>
      <c r="I28" s="72" t="n">
        <v>1.7</v>
      </c>
      <c r="J28" s="72">
        <f>LOG((C28/1024)*(D28/1024)*100/3.125,2)</f>
        <v/>
      </c>
      <c r="K28" s="72">
        <f>I28+G28-J28</f>
        <v/>
      </c>
      <c r="L28" s="72">
        <f>K29-K28</f>
        <v/>
      </c>
      <c r="N28" s="39" t="inlineStr">
        <is>
          <t xml:space="preserve">    {219,1024,1032, 0, 0, 0},  //TV = 12.16(21 lines)  AV=1.70  SV=5.01  BV=8.84</t>
        </is>
      </c>
    </row>
    <row r="29">
      <c r="B29" s="38">
        <f>VALUE(MID(N29,6,SEARCH(",",N29,1)-6))</f>
        <v/>
      </c>
      <c r="C29" s="38">
        <f>VALUE(MID($N29,FIND("*",SUBSTITUTE($N29,",","*",1),1)+1,FIND("*",SUBSTITUTE($N29,",","*",2),1)-FIND("*",SUBSTITUTE($N29,",","*",1),1)-1))</f>
        <v/>
      </c>
      <c r="D29" s="38">
        <f>VALUE(MID($N29,FIND("*",SUBSTITUTE($N29,",","*",2),1)+1,FIND("*",SUBSTITUTE($N29,",","*",3),1)-FIND("*",SUBSTITUTE($N29,",","*",2),1)-1))</f>
        <v/>
      </c>
      <c r="E29" s="72">
        <f>((C29/1024)*(D29/1024))</f>
        <v/>
      </c>
      <c r="G29" s="72">
        <f>-LOG(B29*0.000001,2)</f>
        <v/>
      </c>
      <c r="H29" s="72">
        <f>B29*0.000001*3198/0.033333</f>
        <v/>
      </c>
      <c r="I29" s="72" t="n">
        <v>1.7</v>
      </c>
      <c r="J29" s="72">
        <f>LOG((C29/1024)*(D29/1024)*100/3.125,2)</f>
        <v/>
      </c>
      <c r="K29" s="72">
        <f>I29+G29-J29</f>
        <v/>
      </c>
      <c r="L29" s="72">
        <f>K30-K29</f>
        <v/>
      </c>
      <c r="N29" s="39" t="inlineStr">
        <is>
          <t xml:space="preserve">    {230,1024,1048, 0, 0, 0},  //TV = 12.09(22 lines)  AV=1.70  SV=5.03  BV=8.75</t>
        </is>
      </c>
    </row>
    <row r="30">
      <c r="B30" s="38">
        <f>VALUE(MID(N30,6,SEARCH(",",N30,1)-6))</f>
        <v/>
      </c>
      <c r="C30" s="38">
        <f>VALUE(MID($N30,FIND("*",SUBSTITUTE($N30,",","*",1),1)+1,FIND("*",SUBSTITUTE($N30,",","*",2),1)-FIND("*",SUBSTITUTE($N30,",","*",1),1)-1))</f>
        <v/>
      </c>
      <c r="D30" s="38">
        <f>VALUE(MID($N30,FIND("*",SUBSTITUTE($N30,",","*",2),1)+1,FIND("*",SUBSTITUTE($N30,",","*",3),1)-FIND("*",SUBSTITUTE($N30,",","*",2),1)-1))</f>
        <v/>
      </c>
      <c r="E30" s="72">
        <f>((C30/1024)*(D30/1024))</f>
        <v/>
      </c>
      <c r="G30" s="72">
        <f>-LOG(B30*0.000001,2)</f>
        <v/>
      </c>
      <c r="H30" s="72">
        <f>B30*0.000001*3198/0.033333</f>
        <v/>
      </c>
      <c r="I30" s="72" t="n">
        <v>1.7</v>
      </c>
      <c r="J30" s="72">
        <f>LOG((C30/1024)*(D30/1024)*100/3.125,2)</f>
        <v/>
      </c>
      <c r="K30" s="72">
        <f>I30+G30-J30</f>
        <v/>
      </c>
      <c r="L30" s="72">
        <f>K31-K30</f>
        <v/>
      </c>
      <c r="N30" s="39" t="inlineStr">
        <is>
          <t xml:space="preserve">    {251,1024,1032, 0, 0, 0},  //TV = 11.96(24 lines)  AV=1.70  SV=5.01  BV=8.64</t>
        </is>
      </c>
    </row>
    <row r="31">
      <c r="B31" s="38">
        <f>VALUE(MID(N31,6,SEARCH(",",N31,1)-6))</f>
        <v/>
      </c>
      <c r="C31" s="38">
        <f>VALUE(MID($N31,FIND("*",SUBSTITUTE($N31,",","*",1),1)+1,FIND("*",SUBSTITUTE($N31,",","*",2),1)-FIND("*",SUBSTITUTE($N31,",","*",1),1)-1))</f>
        <v/>
      </c>
      <c r="D31" s="38">
        <f>VALUE(MID($N31,FIND("*",SUBSTITUTE($N31,",","*",2),1)+1,FIND("*",SUBSTITUTE($N31,",","*",3),1)-FIND("*",SUBSTITUTE($N31,",","*",2),1)-1))</f>
        <v/>
      </c>
      <c r="E31" s="72">
        <f>((C31/1024)*(D31/1024))</f>
        <v/>
      </c>
      <c r="G31" s="72">
        <f>-LOG(B31*0.000001,2)</f>
        <v/>
      </c>
      <c r="H31" s="72">
        <f>B31*0.000001*3198/0.033333</f>
        <v/>
      </c>
      <c r="I31" s="72" t="n">
        <v>1.7</v>
      </c>
      <c r="J31" s="72">
        <f>LOG((C31/1024)*(D31/1024)*100/3.125,2)</f>
        <v/>
      </c>
      <c r="K31" s="72">
        <f>I31+G31-J31</f>
        <v/>
      </c>
      <c r="L31" s="72">
        <f>K32-K31</f>
        <v/>
      </c>
      <c r="N31" s="39" t="inlineStr">
        <is>
          <t xml:space="preserve">    {271,1024,1024, 0, 0, 0},  //TV = 11.85(26 lines)  AV=1.70  SV=5.00  BV=8.55</t>
        </is>
      </c>
    </row>
    <row r="32">
      <c r="B32" s="38">
        <f>VALUE(MID(N32,6,SEARCH(",",N32,1)-6))</f>
        <v/>
      </c>
      <c r="C32" s="38">
        <f>VALUE(MID($N32,FIND("*",SUBSTITUTE($N32,",","*",1),1)+1,FIND("*",SUBSTITUTE($N32,",","*",2),1)-FIND("*",SUBSTITUTE($N32,",","*",1),1)-1))</f>
        <v/>
      </c>
      <c r="D32" s="38">
        <f>VALUE(MID($N32,FIND("*",SUBSTITUTE($N32,",","*",2),1)+1,FIND("*",SUBSTITUTE($N32,",","*",3),1)-FIND("*",SUBSTITUTE($N32,",","*",2),1)-1))</f>
        <v/>
      </c>
      <c r="E32" s="72">
        <f>((C32/1024)*(D32/1024))</f>
        <v/>
      </c>
      <c r="G32" s="72">
        <f>-LOG(B32*0.000001,2)</f>
        <v/>
      </c>
      <c r="H32" s="72">
        <f>B32*0.000001*3198/0.033333</f>
        <v/>
      </c>
      <c r="I32" s="72" t="n">
        <v>1.7</v>
      </c>
      <c r="J32" s="72">
        <f>LOG((C32/1024)*(D32/1024)*100/3.125,2)</f>
        <v/>
      </c>
      <c r="K32" s="72">
        <f>I32+G32-J32</f>
        <v/>
      </c>
      <c r="L32" s="72">
        <f>K33-K32</f>
        <v/>
      </c>
      <c r="N32" s="39" t="inlineStr">
        <is>
          <t xml:space="preserve">    {282,1024,1056, 0, 0, 0},  //TV = 11.79(27 lines)  AV=1.70  SV=5.04  BV=8.44</t>
        </is>
      </c>
    </row>
    <row r="33">
      <c r="B33" s="38">
        <f>VALUE(MID(N33,6,SEARCH(",",N33,1)-6))</f>
        <v/>
      </c>
      <c r="C33" s="38">
        <f>VALUE(MID($N33,FIND("*",SUBSTITUTE($N33,",","*",1),1)+1,FIND("*",SUBSTITUTE($N33,",","*",2),1)-FIND("*",SUBSTITUTE($N33,",","*",1),1)-1))</f>
        <v/>
      </c>
      <c r="D33" s="38">
        <f>VALUE(MID($N33,FIND("*",SUBSTITUTE($N33,",","*",2),1)+1,FIND("*",SUBSTITUTE($N33,",","*",3),1)-FIND("*",SUBSTITUTE($N33,",","*",2),1)-1))</f>
        <v/>
      </c>
      <c r="E33" s="72">
        <f>((C33/1024)*(D33/1024))</f>
        <v/>
      </c>
      <c r="G33" s="72">
        <f>-LOG(B33*0.000001,2)</f>
        <v/>
      </c>
      <c r="H33" s="72">
        <f>B33*0.000001*3198/0.033333</f>
        <v/>
      </c>
      <c r="I33" s="72" t="n">
        <v>1.7</v>
      </c>
      <c r="J33" s="72">
        <f>LOG((C33/1024)*(D33/1024)*100/3.125,2)</f>
        <v/>
      </c>
      <c r="K33" s="72">
        <f>I33+G33-J33</f>
        <v/>
      </c>
      <c r="L33" s="72">
        <f>K34-K33</f>
        <v/>
      </c>
      <c r="N33" s="39" t="inlineStr">
        <is>
          <t xml:space="preserve">    {303,1024,1056, 0, 0, 0},  //TV = 11.69(29 lines)  AV=1.70  SV=5.04  BV=8.34</t>
        </is>
      </c>
    </row>
    <row r="34">
      <c r="B34" s="38">
        <f>VALUE(MID(N34,6,SEARCH(",",N34,1)-6))</f>
        <v/>
      </c>
      <c r="C34" s="38">
        <f>VALUE(MID($N34,FIND("*",SUBSTITUTE($N34,",","*",1),1)+1,FIND("*",SUBSTITUTE($N34,",","*",2),1)-FIND("*",SUBSTITUTE($N34,",","*",1),1)-1))</f>
        <v/>
      </c>
      <c r="D34" s="38">
        <f>VALUE(MID($N34,FIND("*",SUBSTITUTE($N34,",","*",2),1)+1,FIND("*",SUBSTITUTE($N34,",","*",3),1)-FIND("*",SUBSTITUTE($N34,",","*",2),1)-1))</f>
        <v/>
      </c>
      <c r="E34" s="72">
        <f>((C34/1024)*(D34/1024))</f>
        <v/>
      </c>
      <c r="G34" s="72">
        <f>-LOG(B34*0.000001,2)</f>
        <v/>
      </c>
      <c r="H34" s="72">
        <f>B34*0.000001*3198/0.033333</f>
        <v/>
      </c>
      <c r="I34" s="72" t="n">
        <v>1.7</v>
      </c>
      <c r="J34" s="72">
        <f>LOG((C34/1024)*(D34/1024)*100/3.125,2)</f>
        <v/>
      </c>
      <c r="K34" s="72">
        <f>I34+G34-J34</f>
        <v/>
      </c>
      <c r="L34" s="72">
        <f>K35-K34</f>
        <v/>
      </c>
      <c r="N34" s="39" t="inlineStr">
        <is>
          <t xml:space="preserve">    {334,1024,1024, 0, 0, 0},  //TV = 11.55(32 lines)  AV=1.70  SV=5.00  BV=8.24</t>
        </is>
      </c>
    </row>
    <row r="35">
      <c r="B35" s="38">
        <f>VALUE(MID(N35,6,SEARCH(",",N35,1)-6))</f>
        <v/>
      </c>
      <c r="C35" s="38">
        <f>VALUE(MID($N35,FIND("*",SUBSTITUTE($N35,",","*",1),1)+1,FIND("*",SUBSTITUTE($N35,",","*",2),1)-FIND("*",SUBSTITUTE($N35,",","*",1),1)-1))</f>
        <v/>
      </c>
      <c r="D35" s="38">
        <f>VALUE(MID($N35,FIND("*",SUBSTITUTE($N35,",","*",2),1)+1,FIND("*",SUBSTITUTE($N35,",","*",3),1)-FIND("*",SUBSTITUTE($N35,",","*",2),1)-1))</f>
        <v/>
      </c>
      <c r="E35" s="72">
        <f>((C35/1024)*(D35/1024))</f>
        <v/>
      </c>
      <c r="G35" s="72">
        <f>-LOG(B35*0.000001,2)</f>
        <v/>
      </c>
      <c r="H35" s="72">
        <f>B35*0.000001*3198/0.033333</f>
        <v/>
      </c>
      <c r="I35" s="72" t="n">
        <v>1.7</v>
      </c>
      <c r="J35" s="72">
        <f>LOG((C35/1024)*(D35/1024)*100/3.125,2)</f>
        <v/>
      </c>
      <c r="K35" s="72">
        <f>I35+G35-J35</f>
        <v/>
      </c>
      <c r="L35" s="72">
        <f>K36-K35</f>
        <v/>
      </c>
      <c r="N35" s="39" t="inlineStr">
        <is>
          <t xml:space="preserve">    {355,1024,1032, 0, 0, 0},  //TV = 11.46(34 lines)  AV=1.70  SV=5.01  BV=8.14</t>
        </is>
      </c>
    </row>
    <row r="36">
      <c r="B36" s="38">
        <f>VALUE(MID(N36,6,SEARCH(",",N36,1)-6))</f>
        <v/>
      </c>
      <c r="C36" s="38">
        <f>VALUE(MID($N36,FIND("*",SUBSTITUTE($N36,",","*",1),1)+1,FIND("*",SUBSTITUTE($N36,",","*",2),1)-FIND("*",SUBSTITUTE($N36,",","*",1),1)-1))</f>
        <v/>
      </c>
      <c r="D36" s="38">
        <f>VALUE(MID($N36,FIND("*",SUBSTITUTE($N36,",","*",2),1)+1,FIND("*",SUBSTITUTE($N36,",","*",3),1)-FIND("*",SUBSTITUTE($N36,",","*",2),1)-1))</f>
        <v/>
      </c>
      <c r="E36" s="72">
        <f>((C36/1024)*(D36/1024))</f>
        <v/>
      </c>
      <c r="G36" s="72">
        <f>-LOG(B36*0.000001,2)</f>
        <v/>
      </c>
      <c r="H36" s="72">
        <f>B36*0.000001*3198/0.033333</f>
        <v/>
      </c>
      <c r="I36" s="72" t="n">
        <v>1.7</v>
      </c>
      <c r="J36" s="72">
        <f>LOG((C36/1024)*(D36/1024)*100/3.125,2)</f>
        <v/>
      </c>
      <c r="K36" s="72">
        <f>I36+G36-J36</f>
        <v/>
      </c>
      <c r="L36" s="72">
        <f>K37-K36</f>
        <v/>
      </c>
      <c r="N36" s="39" t="inlineStr">
        <is>
          <t xml:space="preserve">    {376,1024,1048, 0, 0, 0},  //TV = 11.38(36 lines)  AV=1.70  SV=5.03  BV=8.04</t>
        </is>
      </c>
    </row>
    <row r="37">
      <c r="B37" s="38">
        <f>VALUE(MID(N37,6,SEARCH(",",N37,1)-6))</f>
        <v/>
      </c>
      <c r="C37" s="38">
        <f>VALUE(MID($N37,FIND("*",SUBSTITUTE($N37,",","*",1),1)+1,FIND("*",SUBSTITUTE($N37,",","*",2),1)-FIND("*",SUBSTITUTE($N37,",","*",1),1)-1))</f>
        <v/>
      </c>
      <c r="D37" s="38">
        <f>VALUE(MID($N37,FIND("*",SUBSTITUTE($N37,",","*",2),1)+1,FIND("*",SUBSTITUTE($N37,",","*",3),1)-FIND("*",SUBSTITUTE($N37,",","*",2),1)-1))</f>
        <v/>
      </c>
      <c r="E37" s="72">
        <f>((C37/1024)*(D37/1024))</f>
        <v/>
      </c>
      <c r="G37" s="72">
        <f>-LOG(B37*0.000001,2)</f>
        <v/>
      </c>
      <c r="H37" s="72">
        <f>B37*0.000001*3198/0.033333</f>
        <v/>
      </c>
      <c r="I37" s="72" t="n">
        <v>1.7</v>
      </c>
      <c r="J37" s="72">
        <f>LOG((C37/1024)*(D37/1024)*100/3.125,2)</f>
        <v/>
      </c>
      <c r="K37" s="72">
        <f>I37+G37-J37</f>
        <v/>
      </c>
      <c r="L37" s="72">
        <f>K38-K37</f>
        <v/>
      </c>
      <c r="N37" s="39" t="inlineStr">
        <is>
          <t xml:space="preserve">    {407,1024,1032, 0, 0, 0},  //TV = 11.26(39 lines)  AV=1.70  SV=5.01  BV=7.95</t>
        </is>
      </c>
    </row>
    <row r="38">
      <c r="B38" s="38">
        <f>VALUE(MID(N38,6,SEARCH(",",N38,1)-6))</f>
        <v/>
      </c>
      <c r="C38" s="38">
        <f>VALUE(MID($N38,FIND("*",SUBSTITUTE($N38,",","*",1),1)+1,FIND("*",SUBSTITUTE($N38,",","*",2),1)-FIND("*",SUBSTITUTE($N38,",","*",1),1)-1))</f>
        <v/>
      </c>
      <c r="D38" s="38">
        <f>VALUE(MID($N38,FIND("*",SUBSTITUTE($N38,",","*",2),1)+1,FIND("*",SUBSTITUTE($N38,",","*",3),1)-FIND("*",SUBSTITUTE($N38,",","*",2),1)-1))</f>
        <v/>
      </c>
      <c r="E38" s="72">
        <f>((C38/1024)*(D38/1024))</f>
        <v/>
      </c>
      <c r="G38" s="72">
        <f>-LOG(B38*0.000001,2)</f>
        <v/>
      </c>
      <c r="H38" s="72">
        <f>B38*0.000001*3198/0.033333</f>
        <v/>
      </c>
      <c r="I38" s="72" t="n">
        <v>1.7</v>
      </c>
      <c r="J38" s="72">
        <f>LOG((C38/1024)*(D38/1024)*100/3.125,2)</f>
        <v/>
      </c>
      <c r="K38" s="72">
        <f>I38+G38-J38</f>
        <v/>
      </c>
      <c r="L38" s="72">
        <f>K39-K38</f>
        <v/>
      </c>
      <c r="N38" s="39" t="inlineStr">
        <is>
          <t xml:space="preserve">    {438,1024,1032, 0, 0, 0},  //TV = 11.16(42 lines)  AV=1.70  SV=5.01  BV=7.84</t>
        </is>
      </c>
    </row>
    <row r="39">
      <c r="B39" s="38">
        <f>VALUE(MID(N39,6,SEARCH(",",N39,1)-6))</f>
        <v/>
      </c>
      <c r="C39" s="38">
        <f>VALUE(MID($N39,FIND("*",SUBSTITUTE($N39,",","*",1),1)+1,FIND("*",SUBSTITUTE($N39,",","*",2),1)-FIND("*",SUBSTITUTE($N39,",","*",1),1)-1))</f>
        <v/>
      </c>
      <c r="D39" s="38">
        <f>VALUE(MID($N39,FIND("*",SUBSTITUTE($N39,",","*",2),1)+1,FIND("*",SUBSTITUTE($N39,",","*",3),1)-FIND("*",SUBSTITUTE($N39,",","*",2),1)-1))</f>
        <v/>
      </c>
      <c r="E39" s="72">
        <f>((C39/1024)*(D39/1024))</f>
        <v/>
      </c>
      <c r="G39" s="72">
        <f>-LOG(B39*0.000001,2)</f>
        <v/>
      </c>
      <c r="H39" s="72">
        <f>B39*0.000001*3198/0.033333</f>
        <v/>
      </c>
      <c r="I39" s="72" t="n">
        <v>1.7</v>
      </c>
      <c r="J39" s="72">
        <f>LOG((C39/1024)*(D39/1024)*100/3.125,2)</f>
        <v/>
      </c>
      <c r="K39" s="72">
        <f>I39+G39-J39</f>
        <v/>
      </c>
      <c r="L39" s="72">
        <f>K40-K39</f>
        <v/>
      </c>
      <c r="N39" s="39" t="inlineStr">
        <is>
          <t xml:space="preserve">    {470,1024,1032, 0, 0, 0},  //TV = 11.06(45 lines)  AV=1.70  SV=5.01  BV=7.74</t>
        </is>
      </c>
    </row>
    <row r="40">
      <c r="B40" s="38">
        <f>VALUE(MID(N40,6,SEARCH(",",N40,1)-6))</f>
        <v/>
      </c>
      <c r="C40" s="38">
        <f>VALUE(MID($N40,FIND("*",SUBSTITUTE($N40,",","*",1),1)+1,FIND("*",SUBSTITUTE($N40,",","*",2),1)-FIND("*",SUBSTITUTE($N40,",","*",1),1)-1))</f>
        <v/>
      </c>
      <c r="D40" s="38">
        <f>VALUE(MID($N40,FIND("*",SUBSTITUTE($N40,",","*",2),1)+1,FIND("*",SUBSTITUTE($N40,",","*",3),1)-FIND("*",SUBSTITUTE($N40,",","*",2),1)-1))</f>
        <v/>
      </c>
      <c r="E40" s="72">
        <f>((C40/1024)*(D40/1024))</f>
        <v/>
      </c>
      <c r="G40" s="72">
        <f>-LOG(B40*0.000001,2)</f>
        <v/>
      </c>
      <c r="H40" s="72">
        <f>B40*0.000001*3198/0.033333</f>
        <v/>
      </c>
      <c r="I40" s="72" t="n">
        <v>1.7</v>
      </c>
      <c r="J40" s="72">
        <f>LOG((C40/1024)*(D40/1024)*100/3.125,2)</f>
        <v/>
      </c>
      <c r="K40" s="72">
        <f>I40+G40-J40</f>
        <v/>
      </c>
      <c r="L40" s="72">
        <f>K41-K40</f>
        <v/>
      </c>
      <c r="N40" s="39" t="inlineStr">
        <is>
          <t xml:space="preserve">    {501,1024,1032, 0, 0, 0},  //TV = 10.96(48 lines)  AV=1.70  SV=5.01  BV=7.65</t>
        </is>
      </c>
    </row>
    <row r="41">
      <c r="B41" s="38">
        <f>VALUE(MID(N41,6,SEARCH(",",N41,1)-6))</f>
        <v/>
      </c>
      <c r="C41" s="38">
        <f>VALUE(MID($N41,FIND("*",SUBSTITUTE($N41,",","*",1),1)+1,FIND("*",SUBSTITUTE($N41,",","*",2),1)-FIND("*",SUBSTITUTE($N41,",","*",1),1)-1))</f>
        <v/>
      </c>
      <c r="D41" s="38">
        <f>VALUE(MID($N41,FIND("*",SUBSTITUTE($N41,",","*",2),1)+1,FIND("*",SUBSTITUTE($N41,",","*",3),1)-FIND("*",SUBSTITUTE($N41,",","*",2),1)-1))</f>
        <v/>
      </c>
      <c r="E41" s="72">
        <f>((C41/1024)*(D41/1024))</f>
        <v/>
      </c>
      <c r="G41" s="72">
        <f>-LOG(B41*0.000001,2)</f>
        <v/>
      </c>
      <c r="H41" s="72">
        <f>B41*0.000001*3198/0.033333</f>
        <v/>
      </c>
      <c r="I41" s="72" t="n">
        <v>1.7</v>
      </c>
      <c r="J41" s="72">
        <f>LOG((C41/1024)*(D41/1024)*100/3.125,2)</f>
        <v/>
      </c>
      <c r="K41" s="72">
        <f>I41+G41-J41</f>
        <v/>
      </c>
      <c r="L41" s="72">
        <f>K42-K41</f>
        <v/>
      </c>
      <c r="N41" s="39" t="inlineStr">
        <is>
          <t xml:space="preserve">    {532,1024,1040, 0, 0, 0},  //TV = 10.88(51 lines)  AV=1.70  SV=5.02  BV=7.55</t>
        </is>
      </c>
    </row>
    <row r="42">
      <c r="B42" s="38">
        <f>VALUE(MID(N42,6,SEARCH(",",N42,1)-6))</f>
        <v/>
      </c>
      <c r="C42" s="38">
        <f>VALUE(MID($N42,FIND("*",SUBSTITUTE($N42,",","*",1),1)+1,FIND("*",SUBSTITUTE($N42,",","*",2),1)-FIND("*",SUBSTITUTE($N42,",","*",1),1)-1))</f>
        <v/>
      </c>
      <c r="D42" s="38">
        <f>VALUE(MID($N42,FIND("*",SUBSTITUTE($N42,",","*",2),1)+1,FIND("*",SUBSTITUTE($N42,",","*",3),1)-FIND("*",SUBSTITUTE($N42,",","*",2),1)-1))</f>
        <v/>
      </c>
      <c r="E42" s="72">
        <f>((C42/1024)*(D42/1024))</f>
        <v/>
      </c>
      <c r="G42" s="72">
        <f>-LOG(B42*0.000001,2)</f>
        <v/>
      </c>
      <c r="H42" s="72">
        <f>B42*0.000001*3198/0.033333</f>
        <v/>
      </c>
      <c r="I42" s="72" t="n">
        <v>1.7</v>
      </c>
      <c r="J42" s="72">
        <f>LOG((C42/1024)*(D42/1024)*100/3.125,2)</f>
        <v/>
      </c>
      <c r="K42" s="72">
        <f>I42+G42-J42</f>
        <v/>
      </c>
      <c r="L42" s="72">
        <f>K43-K42</f>
        <v/>
      </c>
      <c r="N42" s="39" t="inlineStr">
        <is>
          <t xml:space="preserve">    {584,1024,1024, 0, 0, 0},  //TV = 10.74(56 lines)  AV=1.70  SV=5.00  BV=7.44</t>
        </is>
      </c>
    </row>
    <row r="43">
      <c r="B43" s="38">
        <f>VALUE(MID(N43,6,SEARCH(",",N43,1)-6))</f>
        <v/>
      </c>
      <c r="C43" s="38">
        <f>VALUE(MID($N43,FIND("*",SUBSTITUTE($N43,",","*",1),1)+1,FIND("*",SUBSTITUTE($N43,",","*",2),1)-FIND("*",SUBSTITUTE($N43,",","*",1),1)-1))</f>
        <v/>
      </c>
      <c r="D43" s="38">
        <f>VALUE(MID($N43,FIND("*",SUBSTITUTE($N43,",","*",2),1)+1,FIND("*",SUBSTITUTE($N43,",","*",3),1)-FIND("*",SUBSTITUTE($N43,",","*",2),1)-1))</f>
        <v/>
      </c>
      <c r="E43" s="72">
        <f>((C43/1024)*(D43/1024))</f>
        <v/>
      </c>
      <c r="G43" s="72">
        <f>-LOG(B43*0.000001,2)</f>
        <v/>
      </c>
      <c r="H43" s="72">
        <f>B43*0.000001*3198/0.033333</f>
        <v/>
      </c>
      <c r="I43" s="72" t="n">
        <v>1.7</v>
      </c>
      <c r="J43" s="72">
        <f>LOG((C43/1024)*(D43/1024)*100/3.125,2)</f>
        <v/>
      </c>
      <c r="K43" s="72">
        <f>I43+G43-J43</f>
        <v/>
      </c>
      <c r="L43" s="72">
        <f>K44-K43</f>
        <v/>
      </c>
      <c r="N43" s="39" t="inlineStr">
        <is>
          <t xml:space="preserve">    {615,1024,1040, 0, 0, 0},  //TV = 10.67(59 lines)  AV=1.70  SV=5.02  BV=7.34</t>
        </is>
      </c>
    </row>
    <row r="44">
      <c r="B44" s="38">
        <f>VALUE(MID(N44,6,SEARCH(",",N44,1)-6))</f>
        <v/>
      </c>
      <c r="C44" s="38">
        <f>VALUE(MID($N44,FIND("*",SUBSTITUTE($N44,",","*",1),1)+1,FIND("*",SUBSTITUTE($N44,",","*",2),1)-FIND("*",SUBSTITUTE($N44,",","*",1),1)-1))</f>
        <v/>
      </c>
      <c r="D44" s="38">
        <f>VALUE(MID($N44,FIND("*",SUBSTITUTE($N44,",","*",2),1)+1,FIND("*",SUBSTITUTE($N44,",","*",3),1)-FIND("*",SUBSTITUTE($N44,",","*",2),1)-1))</f>
        <v/>
      </c>
      <c r="E44" s="72">
        <f>((C44/1024)*(D44/1024))</f>
        <v/>
      </c>
      <c r="G44" s="72">
        <f>-LOG(B44*0.000001,2)</f>
        <v/>
      </c>
      <c r="H44" s="72">
        <f>B44*0.000001*3198/0.033333</f>
        <v/>
      </c>
      <c r="I44" s="72" t="n">
        <v>1.7</v>
      </c>
      <c r="J44" s="72">
        <f>LOG((C44/1024)*(D44/1024)*100/3.125,2)</f>
        <v/>
      </c>
      <c r="K44" s="72">
        <f>I44+G44-J44</f>
        <v/>
      </c>
      <c r="L44" s="72">
        <f>K45-K44</f>
        <v/>
      </c>
      <c r="N44" s="39" t="inlineStr">
        <is>
          <t xml:space="preserve">    {668,1024,1024, 0, 0, 0},  //TV = 10.55(64 lines)  AV=1.70  SV=5.00  BV=7.24</t>
        </is>
      </c>
    </row>
    <row r="45">
      <c r="B45" s="38">
        <f>VALUE(MID(N45,6,SEARCH(",",N45,1)-6))</f>
        <v/>
      </c>
      <c r="C45" s="38">
        <f>VALUE(MID($N45,FIND("*",SUBSTITUTE($N45,",","*",1),1)+1,FIND("*",SUBSTITUTE($N45,",","*",2),1)-FIND("*",SUBSTITUTE($N45,",","*",1),1)-1))</f>
        <v/>
      </c>
      <c r="D45" s="38">
        <f>VALUE(MID($N45,FIND("*",SUBSTITUTE($N45,",","*",2),1)+1,FIND("*",SUBSTITUTE($N45,",","*",3),1)-FIND("*",SUBSTITUTE($N45,",","*",2),1)-1))</f>
        <v/>
      </c>
      <c r="E45" s="72">
        <f>((C45/1024)*(D45/1024))</f>
        <v/>
      </c>
      <c r="G45" s="72">
        <f>-LOG(B45*0.000001,2)</f>
        <v/>
      </c>
      <c r="H45" s="72">
        <f>B45*0.000001*3198/0.033333</f>
        <v/>
      </c>
      <c r="I45" s="72" t="n">
        <v>1.7</v>
      </c>
      <c r="J45" s="72">
        <f>LOG((C45/1024)*(D45/1024)*100/3.125,2)</f>
        <v/>
      </c>
      <c r="K45" s="72">
        <f>I45+G45-J45</f>
        <v/>
      </c>
      <c r="L45" s="72">
        <f>K46-K45</f>
        <v/>
      </c>
      <c r="N45" s="39" t="inlineStr">
        <is>
          <t xml:space="preserve">    {709,1024,1032, 0, 0, 0},  //TV = 10.46(68 lines)  AV=1.70  SV=5.01  BV=7.15</t>
        </is>
      </c>
    </row>
    <row r="46">
      <c r="B46" s="38">
        <f>VALUE(MID(N46,6,SEARCH(",",N46,1)-6))</f>
        <v/>
      </c>
      <c r="C46" s="38">
        <f>VALUE(MID($N46,FIND("*",SUBSTITUTE($N46,",","*",1),1)+1,FIND("*",SUBSTITUTE($N46,",","*",2),1)-FIND("*",SUBSTITUTE($N46,",","*",1),1)-1))</f>
        <v/>
      </c>
      <c r="D46" s="38">
        <f>VALUE(MID($N46,FIND("*",SUBSTITUTE($N46,",","*",2),1)+1,FIND("*",SUBSTITUTE($N46,",","*",3),1)-FIND("*",SUBSTITUTE($N46,",","*",2),1)-1))</f>
        <v/>
      </c>
      <c r="E46" s="72">
        <f>((C46/1024)*(D46/1024))</f>
        <v/>
      </c>
      <c r="G46" s="72">
        <f>-LOG(B46*0.000001,2)</f>
        <v/>
      </c>
      <c r="H46" s="72">
        <f>B46*0.000001*3198/0.033333</f>
        <v/>
      </c>
      <c r="I46" s="72" t="n">
        <v>1.7</v>
      </c>
      <c r="J46" s="72">
        <f>LOG((C46/1024)*(D46/1024)*100/3.125,2)</f>
        <v/>
      </c>
      <c r="K46" s="72">
        <f>I46+G46-J46</f>
        <v/>
      </c>
      <c r="L46" s="72">
        <f>K47-K46</f>
        <v/>
      </c>
      <c r="N46" s="39" t="inlineStr">
        <is>
          <t xml:space="preserve">    {761,1024,1032, 0, 0, 0},  //TV = 10.36(73 lines)  AV=1.70  SV=5.01  BV=7.04</t>
        </is>
      </c>
    </row>
    <row r="47">
      <c r="B47" s="38">
        <f>VALUE(MID(N47,6,SEARCH(",",N47,1)-6))</f>
        <v/>
      </c>
      <c r="C47" s="38">
        <f>VALUE(MID($N47,FIND("*",SUBSTITUTE($N47,",","*",1),1)+1,FIND("*",SUBSTITUTE($N47,",","*",2),1)-FIND("*",SUBSTITUTE($N47,",","*",1),1)-1))</f>
        <v/>
      </c>
      <c r="D47" s="38">
        <f>VALUE(MID($N47,FIND("*",SUBSTITUTE($N47,",","*",2),1)+1,FIND("*",SUBSTITUTE($N47,",","*",3),1)-FIND("*",SUBSTITUTE($N47,",","*",2),1)-1))</f>
        <v/>
      </c>
      <c r="E47" s="72">
        <f>((C47/1024)*(D47/1024))</f>
        <v/>
      </c>
      <c r="G47" s="72">
        <f>-LOG(B47*0.000001,2)</f>
        <v/>
      </c>
      <c r="H47" s="72">
        <f>B47*0.000001*3198/0.033333</f>
        <v/>
      </c>
      <c r="I47" s="72" t="n">
        <v>1.7</v>
      </c>
      <c r="J47" s="72">
        <f>LOG((C47/1024)*(D47/1024)*100/3.125,2)</f>
        <v/>
      </c>
      <c r="K47" s="72">
        <f>I47+G47-J47</f>
        <v/>
      </c>
      <c r="L47" s="72">
        <f>K48-K47</f>
        <v/>
      </c>
      <c r="N47" s="39" t="inlineStr">
        <is>
          <t xml:space="preserve">    {813,1024,1032, 0, 0, 0},  //TV = 10.26(78 lines)  AV=1.70  SV=5.01  BV=6.95</t>
        </is>
      </c>
    </row>
    <row r="48">
      <c r="B48" s="38">
        <f>VALUE(MID(N48,6,SEARCH(",",N48,1)-6))</f>
        <v/>
      </c>
      <c r="C48" s="38">
        <f>VALUE(MID($N48,FIND("*",SUBSTITUTE($N48,",","*",1),1)+1,FIND("*",SUBSTITUTE($N48,",","*",2),1)-FIND("*",SUBSTITUTE($N48,",","*",1),1)-1))</f>
        <v/>
      </c>
      <c r="D48" s="38">
        <f>VALUE(MID($N48,FIND("*",SUBSTITUTE($N48,",","*",2),1)+1,FIND("*",SUBSTITUTE($N48,",","*",3),1)-FIND("*",SUBSTITUTE($N48,",","*",2),1)-1))</f>
        <v/>
      </c>
      <c r="E48" s="72">
        <f>((C48/1024)*(D48/1024))</f>
        <v/>
      </c>
      <c r="G48" s="72">
        <f>-LOG(B48*0.000001,2)</f>
        <v/>
      </c>
      <c r="H48" s="72">
        <f>B48*0.000001*3198/0.033333</f>
        <v/>
      </c>
      <c r="I48" s="72" t="n">
        <v>1.7</v>
      </c>
      <c r="J48" s="72">
        <f>LOG((C48/1024)*(D48/1024)*100/3.125,2)</f>
        <v/>
      </c>
      <c r="K48" s="72">
        <f>I48+G48-J48</f>
        <v/>
      </c>
      <c r="L48" s="72">
        <f>K49-K48</f>
        <v/>
      </c>
      <c r="N48" s="39" t="inlineStr">
        <is>
          <t xml:space="preserve">    {876,1024,1032, 0, 0, 0},  //TV = 10.16(84 lines)  AV=1.70  SV=5.01  BV=6.84</t>
        </is>
      </c>
    </row>
    <row r="49">
      <c r="B49" s="38">
        <f>VALUE(MID(N49,6,SEARCH(",",N49,1)-6))</f>
        <v/>
      </c>
      <c r="C49" s="38">
        <f>VALUE(MID($N49,FIND("*",SUBSTITUTE($N49,",","*",1),1)+1,FIND("*",SUBSTITUTE($N49,",","*",2),1)-FIND("*",SUBSTITUTE($N49,",","*",1),1)-1))</f>
        <v/>
      </c>
      <c r="D49" s="38">
        <f>VALUE(MID($N49,FIND("*",SUBSTITUTE($N49,",","*",2),1)+1,FIND("*",SUBSTITUTE($N49,",","*",3),1)-FIND("*",SUBSTITUTE($N49,",","*",2),1)-1))</f>
        <v/>
      </c>
      <c r="E49" s="72">
        <f>((C49/1024)*(D49/1024))</f>
        <v/>
      </c>
      <c r="G49" s="72">
        <f>-LOG(B49*0.000001,2)</f>
        <v/>
      </c>
      <c r="H49" s="72">
        <f>B49*0.000001*3198/0.033333</f>
        <v/>
      </c>
      <c r="I49" s="72" t="n">
        <v>1.7</v>
      </c>
      <c r="J49" s="72">
        <f>LOG((C49/1024)*(D49/1024)*100/3.125,2)</f>
        <v/>
      </c>
      <c r="K49" s="72">
        <f>I49+G49-J49</f>
        <v/>
      </c>
      <c r="L49" s="72">
        <f>K50-K49</f>
        <v/>
      </c>
      <c r="N49" s="39" t="inlineStr">
        <is>
          <t xml:space="preserve">    {939,1024,1032, 0, 0, 0},  //TV = 10.06(90 lines)  AV=1.70  SV=5.01  BV=6.74</t>
        </is>
      </c>
    </row>
    <row r="50">
      <c r="B50" s="38">
        <f>VALUE(MID(N50,6,SEARCH(",",N50,1)-6))</f>
        <v/>
      </c>
      <c r="C50" s="38">
        <f>VALUE(MID($N50,FIND("*",SUBSTITUTE($N50,",","*",1),1)+1,FIND("*",SUBSTITUTE($N50,",","*",2),1)-FIND("*",SUBSTITUTE($N50,",","*",1),1)-1))</f>
        <v/>
      </c>
      <c r="D50" s="38">
        <f>VALUE(MID($N50,FIND("*",SUBSTITUTE($N50,",","*",2),1)+1,FIND("*",SUBSTITUTE($N50,",","*",3),1)-FIND("*",SUBSTITUTE($N50,",","*",2),1)-1))</f>
        <v/>
      </c>
      <c r="E50" s="72">
        <f>((C50/1024)*(D50/1024))</f>
        <v/>
      </c>
      <c r="G50" s="72">
        <f>-LOG(B50*0.000001,2)</f>
        <v/>
      </c>
      <c r="H50" s="72">
        <f>B50*0.000001*3198/0.033333</f>
        <v/>
      </c>
      <c r="I50" s="72" t="n">
        <v>1.7</v>
      </c>
      <c r="J50" s="72">
        <f>LOG((C50/1024)*(D50/1024)*100/3.125,2)</f>
        <v/>
      </c>
      <c r="K50" s="72">
        <f>I50+G50-J50</f>
        <v/>
      </c>
      <c r="L50" s="72">
        <f>K51-K50</f>
        <v/>
      </c>
      <c r="N50" s="39" t="inlineStr">
        <is>
          <t xml:space="preserve">    {1001,1024,1032, 0, 0, 0},  //TV = 9.96(96 lines)  AV=1.70  SV=5.01  BV=6.65</t>
        </is>
      </c>
    </row>
    <row r="51">
      <c r="B51" s="38">
        <f>VALUE(MID(N51,6,SEARCH(",",N51,1)-6))</f>
        <v/>
      </c>
      <c r="C51" s="38">
        <f>VALUE(MID($N51,FIND("*",SUBSTITUTE($N51,",","*",1),1)+1,FIND("*",SUBSTITUTE($N51,",","*",2),1)-FIND("*",SUBSTITUTE($N51,",","*",1),1)-1))</f>
        <v/>
      </c>
      <c r="D51" s="38">
        <f>VALUE(MID($N51,FIND("*",SUBSTITUTE($N51,",","*",2),1)+1,FIND("*",SUBSTITUTE($N51,",","*",3),1)-FIND("*",SUBSTITUTE($N51,",","*",2),1)-1))</f>
        <v/>
      </c>
      <c r="E51" s="72">
        <f>((C51/1024)*(D51/1024))</f>
        <v/>
      </c>
      <c r="G51" s="72">
        <f>-LOG(B51*0.000001,2)</f>
        <v/>
      </c>
      <c r="H51" s="72">
        <f>B51*0.000001*3198/0.033333</f>
        <v/>
      </c>
      <c r="I51" s="72" t="n">
        <v>1.7</v>
      </c>
      <c r="J51" s="72">
        <f>LOG((C51/1024)*(D51/1024)*100/3.125,2)</f>
        <v/>
      </c>
      <c r="K51" s="72">
        <f>I51+G51-J51</f>
        <v/>
      </c>
      <c r="L51" s="72">
        <f>K52-K51</f>
        <v/>
      </c>
      <c r="N51" s="39" t="inlineStr">
        <is>
          <t xml:space="preserve">    {1074,1024,1032, 0, 0, 0},  //TV = 9.86(103 lines)  AV=1.70  SV=5.01  BV=6.55</t>
        </is>
      </c>
    </row>
    <row r="52">
      <c r="B52" s="38">
        <f>VALUE(MID(N52,6,SEARCH(",",N52,1)-6))</f>
        <v/>
      </c>
      <c r="C52" s="38">
        <f>VALUE(MID($N52,FIND("*",SUBSTITUTE($N52,",","*",1),1)+1,FIND("*",SUBSTITUTE($N52,",","*",2),1)-FIND("*",SUBSTITUTE($N52,",","*",1),1)-1))</f>
        <v/>
      </c>
      <c r="D52" s="38">
        <f>VALUE(MID($N52,FIND("*",SUBSTITUTE($N52,",","*",2),1)+1,FIND("*",SUBSTITUTE($N52,",","*",3),1)-FIND("*",SUBSTITUTE($N52,",","*",2),1)-1))</f>
        <v/>
      </c>
      <c r="E52" s="72">
        <f>((C52/1024)*(D52/1024))</f>
        <v/>
      </c>
      <c r="G52" s="72">
        <f>-LOG(B52*0.000001,2)</f>
        <v/>
      </c>
      <c r="H52" s="72">
        <f>B52*0.000001*3198/0.033333</f>
        <v/>
      </c>
      <c r="I52" s="72" t="n">
        <v>1.7</v>
      </c>
      <c r="J52" s="72">
        <f>LOG((C52/1024)*(D52/1024)*100/3.125,2)</f>
        <v/>
      </c>
      <c r="K52" s="72">
        <f>I52+G52-J52</f>
        <v/>
      </c>
      <c r="L52" s="72">
        <f>K53-K52</f>
        <v/>
      </c>
      <c r="N52" s="39" t="inlineStr">
        <is>
          <t xml:space="preserve">    {1157,1024,1032, 0, 0, 0},  //TV = 9.76(111 lines)  AV=1.70  SV=5.01  BV=6.44</t>
        </is>
      </c>
    </row>
    <row r="53">
      <c r="B53" s="38">
        <f>VALUE(MID(N53,6,SEARCH(",",N53,1)-6))</f>
        <v/>
      </c>
      <c r="C53" s="38">
        <f>VALUE(MID($N53,FIND("*",SUBSTITUTE($N53,",","*",1),1)+1,FIND("*",SUBSTITUTE($N53,",","*",2),1)-FIND("*",SUBSTITUTE($N53,",","*",1),1)-1))</f>
        <v/>
      </c>
      <c r="D53" s="38">
        <f>VALUE(MID($N53,FIND("*",SUBSTITUTE($N53,",","*",2),1)+1,FIND("*",SUBSTITUTE($N53,",","*",3),1)-FIND("*",SUBSTITUTE($N53,",","*",2),1)-1))</f>
        <v/>
      </c>
      <c r="E53" s="72">
        <f>((C53/1024)*(D53/1024))</f>
        <v/>
      </c>
      <c r="G53" s="72">
        <f>-LOG(B53*0.000001,2)</f>
        <v/>
      </c>
      <c r="H53" s="72">
        <f>B53*0.000001*3198/0.033333</f>
        <v/>
      </c>
      <c r="I53" s="72" t="n">
        <v>1.7</v>
      </c>
      <c r="J53" s="72">
        <f>LOG((C53/1024)*(D53/1024)*100/3.125,2)</f>
        <v/>
      </c>
      <c r="K53" s="72">
        <f>I53+G53-J53</f>
        <v/>
      </c>
      <c r="L53" s="72">
        <f>K54-K53</f>
        <v/>
      </c>
      <c r="N53" s="39" t="inlineStr">
        <is>
          <t xml:space="preserve">    {1251,1024,1024, 0, 0, 0},  //TV = 9.64(120 lines)  AV=1.70  SV=5.00  BV=6.34</t>
        </is>
      </c>
    </row>
    <row r="54">
      <c r="B54" s="38">
        <f>VALUE(MID(N54,6,SEARCH(",",N54,1)-6))</f>
        <v/>
      </c>
      <c r="C54" s="38">
        <f>VALUE(MID($N54,FIND("*",SUBSTITUTE($N54,",","*",1),1)+1,FIND("*",SUBSTITUTE($N54,",","*",2),1)-FIND("*",SUBSTITUTE($N54,",","*",1),1)-1))</f>
        <v/>
      </c>
      <c r="D54" s="38">
        <f>VALUE(MID($N54,FIND("*",SUBSTITUTE($N54,",","*",2),1)+1,FIND("*",SUBSTITUTE($N54,",","*",3),1)-FIND("*",SUBSTITUTE($N54,",","*",2),1)-1))</f>
        <v/>
      </c>
      <c r="E54" s="72">
        <f>((C54/1024)*(D54/1024))</f>
        <v/>
      </c>
      <c r="G54" s="72">
        <f>-LOG(B54*0.000001,2)</f>
        <v/>
      </c>
      <c r="H54" s="72">
        <f>B54*0.000001*3198/0.033333</f>
        <v/>
      </c>
      <c r="I54" s="72" t="n">
        <v>1.7</v>
      </c>
      <c r="J54" s="72">
        <f>LOG((C54/1024)*(D54/1024)*100/3.125,2)</f>
        <v/>
      </c>
      <c r="K54" s="72">
        <f>I54+G54-J54</f>
        <v/>
      </c>
      <c r="L54" s="72">
        <f>K55-K54</f>
        <v/>
      </c>
      <c r="N54" s="39" t="inlineStr">
        <is>
          <t xml:space="preserve">    {1335,1024,1024, 0, 0, 0},  //TV = 9.55(128 lines)  AV=1.70  SV=5.00  BV=6.24</t>
        </is>
      </c>
    </row>
    <row r="55">
      <c r="B55" s="38">
        <f>VALUE(MID(N55,6,SEARCH(",",N55,1)-6))</f>
        <v/>
      </c>
      <c r="C55" s="38">
        <f>VALUE(MID($N55,FIND("*",SUBSTITUTE($N55,",","*",1),1)+1,FIND("*",SUBSTITUTE($N55,",","*",2),1)-FIND("*",SUBSTITUTE($N55,",","*",1),1)-1))</f>
        <v/>
      </c>
      <c r="D55" s="38">
        <f>VALUE(MID($N55,FIND("*",SUBSTITUTE($N55,",","*",2),1)+1,FIND("*",SUBSTITUTE($N55,",","*",3),1)-FIND("*",SUBSTITUTE($N55,",","*",2),1)-1))</f>
        <v/>
      </c>
      <c r="E55" s="72">
        <f>((C55/1024)*(D55/1024))</f>
        <v/>
      </c>
      <c r="G55" s="72">
        <f>-LOG(B55*0.000001,2)</f>
        <v/>
      </c>
      <c r="H55" s="72">
        <f>B55*0.000001*3198/0.033333</f>
        <v/>
      </c>
      <c r="I55" s="72" t="n">
        <v>1.7</v>
      </c>
      <c r="J55" s="72">
        <f>LOG((C55/1024)*(D55/1024)*100/3.125,2)</f>
        <v/>
      </c>
      <c r="K55" s="72">
        <f>I55+G55-J55</f>
        <v/>
      </c>
      <c r="L55" s="72">
        <f>K56-K55</f>
        <v/>
      </c>
      <c r="N55" s="39" t="inlineStr">
        <is>
          <t xml:space="preserve">    {1418,1024,1032, 0, 0, 0},  //TV = 9.46(136 lines)  AV=1.70  SV=5.01  BV=6.15</t>
        </is>
      </c>
    </row>
    <row r="56">
      <c r="B56" s="38">
        <f>VALUE(MID(N56,6,SEARCH(",",N56,1)-6))</f>
        <v/>
      </c>
      <c r="C56" s="38">
        <f>VALUE(MID($N56,FIND("*",SUBSTITUTE($N56,",","*",1),1)+1,FIND("*",SUBSTITUTE($N56,",","*",2),1)-FIND("*",SUBSTITUTE($N56,",","*",1),1)-1))</f>
        <v/>
      </c>
      <c r="D56" s="38">
        <f>VALUE(MID($N56,FIND("*",SUBSTITUTE($N56,",","*",2),1)+1,FIND("*",SUBSTITUTE($N56,",","*",3),1)-FIND("*",SUBSTITUTE($N56,",","*",2),1)-1))</f>
        <v/>
      </c>
      <c r="E56" s="72">
        <f>((C56/1024)*(D56/1024))</f>
        <v/>
      </c>
      <c r="G56" s="72">
        <f>-LOG(B56*0.000001,2)</f>
        <v/>
      </c>
      <c r="H56" s="72">
        <f>B56*0.000001*3198/0.033333</f>
        <v/>
      </c>
      <c r="I56" s="72" t="n">
        <v>1.7</v>
      </c>
      <c r="J56" s="72">
        <f>LOG((C56/1024)*(D56/1024)*100/3.125,2)</f>
        <v/>
      </c>
      <c r="K56" s="72">
        <f>I56+G56-J56</f>
        <v/>
      </c>
      <c r="L56" s="72">
        <f>K57-K56</f>
        <v/>
      </c>
      <c r="N56" s="39" t="inlineStr">
        <is>
          <t xml:space="preserve">    {1533,1024,1024, 0, 0, 0},  //TV = 9.35(147 lines)  AV=1.70  SV=5.00  BV=6.05</t>
        </is>
      </c>
    </row>
    <row r="57">
      <c r="B57" s="38">
        <f>VALUE(MID(N57,6,SEARCH(",",N57,1)-6))</f>
        <v/>
      </c>
      <c r="C57" s="38">
        <f>VALUE(MID($N57,FIND("*",SUBSTITUTE($N57,",","*",1),1)+1,FIND("*",SUBSTITUTE($N57,",","*",2),1)-FIND("*",SUBSTITUTE($N57,",","*",1),1)-1))</f>
        <v/>
      </c>
      <c r="D57" s="38">
        <f>VALUE(MID($N57,FIND("*",SUBSTITUTE($N57,",","*",2),1)+1,FIND("*",SUBSTITUTE($N57,",","*",3),1)-FIND("*",SUBSTITUTE($N57,",","*",2),1)-1))</f>
        <v/>
      </c>
      <c r="E57" s="72">
        <f>((C57/1024)*(D57/1024))</f>
        <v/>
      </c>
      <c r="G57" s="72">
        <f>-LOG(B57*0.000001,2)</f>
        <v/>
      </c>
      <c r="H57" s="72">
        <f>B57*0.000001*3198/0.033333</f>
        <v/>
      </c>
      <c r="I57" s="72" t="n">
        <v>1.7</v>
      </c>
      <c r="J57" s="72">
        <f>LOG((C57/1024)*(D57/1024)*100/3.125,2)</f>
        <v/>
      </c>
      <c r="K57" s="72">
        <f>I57+G57-J57</f>
        <v/>
      </c>
      <c r="L57" s="72">
        <f>K58-K57</f>
        <v/>
      </c>
      <c r="N57" s="39" t="inlineStr">
        <is>
          <t xml:space="preserve">    {1647,1024,1024, 0, 0, 0},  //TV = 9.25(158 lines)  AV=1.70  SV=5.00  BV=5.94</t>
        </is>
      </c>
    </row>
    <row r="58">
      <c r="B58" s="38">
        <f>VALUE(MID(N58,6,SEARCH(",",N58,1)-6))</f>
        <v/>
      </c>
      <c r="C58" s="38">
        <f>VALUE(MID($N58,FIND("*",SUBSTITUTE($N58,",","*",1),1)+1,FIND("*",SUBSTITUTE($N58,",","*",2),1)-FIND("*",SUBSTITUTE($N58,",","*",1),1)-1))</f>
        <v/>
      </c>
      <c r="D58" s="38">
        <f>VALUE(MID($N58,FIND("*",SUBSTITUTE($N58,",","*",2),1)+1,FIND("*",SUBSTITUTE($N58,",","*",3),1)-FIND("*",SUBSTITUTE($N58,",","*",2),1)-1))</f>
        <v/>
      </c>
      <c r="E58" s="72">
        <f>((C58/1024)*(D58/1024))</f>
        <v/>
      </c>
      <c r="G58" s="72">
        <f>-LOG(B58*0.000001,2)</f>
        <v/>
      </c>
      <c r="H58" s="72">
        <f>B58*0.000001*3198/0.033333</f>
        <v/>
      </c>
      <c r="I58" s="72" t="n">
        <v>1.7</v>
      </c>
      <c r="J58" s="72">
        <f>LOG((C58/1024)*(D58/1024)*100/3.125,2)</f>
        <v/>
      </c>
      <c r="K58" s="72">
        <f>I58+G58-J58</f>
        <v/>
      </c>
      <c r="L58" s="72">
        <f>K59-K58</f>
        <v/>
      </c>
      <c r="N58" s="39" t="inlineStr">
        <is>
          <t xml:space="preserve">    {1762,1024,1024, 0, 0, 0},  //TV = 9.15(169 lines)  AV=1.70  SV=5.00  BV=5.84</t>
        </is>
      </c>
    </row>
    <row r="59">
      <c r="B59" s="38">
        <f>VALUE(MID(N59,6,SEARCH(",",N59,1)-6))</f>
        <v/>
      </c>
      <c r="C59" s="38">
        <f>VALUE(MID($N59,FIND("*",SUBSTITUTE($N59,",","*",1),1)+1,FIND("*",SUBSTITUTE($N59,",","*",2),1)-FIND("*",SUBSTITUTE($N59,",","*",1),1)-1))</f>
        <v/>
      </c>
      <c r="D59" s="38">
        <f>VALUE(MID($N59,FIND("*",SUBSTITUTE($N59,",","*",2),1)+1,FIND("*",SUBSTITUTE($N59,",","*",3),1)-FIND("*",SUBSTITUTE($N59,",","*",2),1)-1))</f>
        <v/>
      </c>
      <c r="E59" s="72">
        <f>((C59/1024)*(D59/1024))</f>
        <v/>
      </c>
      <c r="G59" s="72">
        <f>-LOG(B59*0.000001,2)</f>
        <v/>
      </c>
      <c r="H59" s="72">
        <f>B59*0.000001*3198/0.033333</f>
        <v/>
      </c>
      <c r="I59" s="72" t="n">
        <v>1.7</v>
      </c>
      <c r="J59" s="72">
        <f>LOG((C59/1024)*(D59/1024)*100/3.125,2)</f>
        <v/>
      </c>
      <c r="K59" s="72">
        <f>I59+G59-J59</f>
        <v/>
      </c>
      <c r="L59" s="72">
        <f>K60-K59</f>
        <v/>
      </c>
      <c r="N59" s="39" t="inlineStr">
        <is>
          <t xml:space="preserve">    {1897,1024,1024, 0, 0, 0},  //TV = 9.04(182 lines)  AV=1.70  SV=5.00  BV=5.74</t>
        </is>
      </c>
    </row>
    <row r="60">
      <c r="B60" s="38">
        <f>VALUE(MID(N60,6,SEARCH(",",N60,1)-6))</f>
        <v/>
      </c>
      <c r="C60" s="38">
        <f>VALUE(MID($N60,FIND("*",SUBSTITUTE($N60,",","*",1),1)+1,FIND("*",SUBSTITUTE($N60,",","*",2),1)-FIND("*",SUBSTITUTE($N60,",","*",1),1)-1))</f>
        <v/>
      </c>
      <c r="D60" s="38">
        <f>VALUE(MID($N60,FIND("*",SUBSTITUTE($N60,",","*",2),1)+1,FIND("*",SUBSTITUTE($N60,",","*",3),1)-FIND("*",SUBSTITUTE($N60,",","*",2),1)-1))</f>
        <v/>
      </c>
      <c r="E60" s="72">
        <f>((C60/1024)*(D60/1024))</f>
        <v/>
      </c>
      <c r="G60" s="72">
        <f>-LOG(B60*0.000001,2)</f>
        <v/>
      </c>
      <c r="H60" s="72">
        <f>B60*0.000001*3198/0.033333</f>
        <v/>
      </c>
      <c r="I60" s="72" t="n">
        <v>1.7</v>
      </c>
      <c r="J60" s="72">
        <f>LOG((C60/1024)*(D60/1024)*100/3.125,2)</f>
        <v/>
      </c>
      <c r="K60" s="72">
        <f>I60+G60-J60</f>
        <v/>
      </c>
      <c r="L60" s="72">
        <f>K61-K60</f>
        <v/>
      </c>
      <c r="N60" s="39" t="inlineStr">
        <is>
          <t xml:space="preserve">    {2023,1024,1024, 0, 0, 0},  //TV = 8.95(194 lines)  AV=1.70  SV=5.00  BV=5.65</t>
        </is>
      </c>
    </row>
    <row r="61">
      <c r="B61" s="38">
        <f>VALUE(MID(N61,6,SEARCH(",",N61,1)-6))</f>
        <v/>
      </c>
      <c r="C61" s="38">
        <f>VALUE(MID($N61,FIND("*",SUBSTITUTE($N61,",","*",1),1)+1,FIND("*",SUBSTITUTE($N61,",","*",2),1)-FIND("*",SUBSTITUTE($N61,",","*",1),1)-1))</f>
        <v/>
      </c>
      <c r="D61" s="38">
        <f>VALUE(MID($N61,FIND("*",SUBSTITUTE($N61,",","*",2),1)+1,FIND("*",SUBSTITUTE($N61,",","*",3),1)-FIND("*",SUBSTITUTE($N61,",","*",2),1)-1))</f>
        <v/>
      </c>
      <c r="E61" s="72">
        <f>((C61/1024)*(D61/1024))</f>
        <v/>
      </c>
      <c r="G61" s="72">
        <f>-LOG(B61*0.000001,2)</f>
        <v/>
      </c>
      <c r="H61" s="72">
        <f>B61*0.000001*3198/0.033333</f>
        <v/>
      </c>
      <c r="I61" s="72" t="n">
        <v>1.7</v>
      </c>
      <c r="J61" s="72">
        <f>LOG((C61/1024)*(D61/1024)*100/3.125,2)</f>
        <v/>
      </c>
      <c r="K61" s="72">
        <f>I61+G61-J61</f>
        <v/>
      </c>
      <c r="L61" s="72">
        <f>K62-K61</f>
        <v/>
      </c>
      <c r="N61" s="39" t="inlineStr">
        <is>
          <t xml:space="preserve">    {2168,1024,1024, 0, 0, 0},  //TV = 8.85(208 lines)  AV=1.70  SV=5.00  BV=5.55</t>
        </is>
      </c>
    </row>
    <row r="62">
      <c r="B62" s="38">
        <f>VALUE(MID(N62,6,SEARCH(",",N62,1)-6))</f>
        <v/>
      </c>
      <c r="C62" s="38">
        <f>VALUE(MID($N62,FIND("*",SUBSTITUTE($N62,",","*",1),1)+1,FIND("*",SUBSTITUTE($N62,",","*",2),1)-FIND("*",SUBSTITUTE($N62,",","*",1),1)-1))</f>
        <v/>
      </c>
      <c r="D62" s="38">
        <f>VALUE(MID($N62,FIND("*",SUBSTITUTE($N62,",","*",2),1)+1,FIND("*",SUBSTITUTE($N62,",","*",3),1)-FIND("*",SUBSTITUTE($N62,",","*",2),1)-1))</f>
        <v/>
      </c>
      <c r="E62" s="72">
        <f>((C62/1024)*(D62/1024))</f>
        <v/>
      </c>
      <c r="G62" s="72">
        <f>-LOG(B62*0.000001,2)</f>
        <v/>
      </c>
      <c r="H62" s="72">
        <f>B62*0.000001*3198/0.033333</f>
        <v/>
      </c>
      <c r="I62" s="72" t="n">
        <v>1.7</v>
      </c>
      <c r="J62" s="72">
        <f>LOG((C62/1024)*(D62/1024)*100/3.125,2)</f>
        <v/>
      </c>
      <c r="K62" s="72">
        <f>I62+G62-J62</f>
        <v/>
      </c>
      <c r="L62" s="72">
        <f>K63-K62</f>
        <v/>
      </c>
      <c r="N62" s="39" t="inlineStr">
        <is>
          <t xml:space="preserve">    {2335,1024,1024, 0, 0, 0},  //TV = 8.74(224 lines)  AV=1.70  SV=5.00  BV=5.44</t>
        </is>
      </c>
    </row>
    <row r="63">
      <c r="B63" s="38">
        <f>VALUE(MID(N63,6,SEARCH(",",N63,1)-6))</f>
        <v/>
      </c>
      <c r="C63" s="38">
        <f>VALUE(MID($N63,FIND("*",SUBSTITUTE($N63,",","*",1),1)+1,FIND("*",SUBSTITUTE($N63,",","*",2),1)-FIND("*",SUBSTITUTE($N63,",","*",1),1)-1))</f>
        <v/>
      </c>
      <c r="D63" s="38">
        <f>VALUE(MID($N63,FIND("*",SUBSTITUTE($N63,",","*",2),1)+1,FIND("*",SUBSTITUTE($N63,",","*",3),1)-FIND("*",SUBSTITUTE($N63,",","*",2),1)-1))</f>
        <v/>
      </c>
      <c r="E63" s="72">
        <f>((C63/1024)*(D63/1024))</f>
        <v/>
      </c>
      <c r="G63" s="72">
        <f>-LOG(B63*0.000001,2)</f>
        <v/>
      </c>
      <c r="H63" s="72">
        <f>B63*0.000001*3198/0.033333</f>
        <v/>
      </c>
      <c r="I63" s="72" t="n">
        <v>1.7</v>
      </c>
      <c r="J63" s="72">
        <f>LOG((C63/1024)*(D63/1024)*100/3.125,2)</f>
        <v/>
      </c>
      <c r="K63" s="72">
        <f>I63+G63-J63</f>
        <v/>
      </c>
      <c r="L63" s="72">
        <f>K64-K63</f>
        <v/>
      </c>
      <c r="N63" s="39" t="inlineStr">
        <is>
          <t xml:space="preserve">    {2492,1024,1024, 0, 0, 0},  //TV = 8.65(239 lines)  AV=1.70  SV=5.00  BV=5.34</t>
        </is>
      </c>
    </row>
    <row r="64">
      <c r="B64" s="38">
        <f>VALUE(MID(N64,6,SEARCH(",",N64,1)-6))</f>
        <v/>
      </c>
      <c r="C64" s="38">
        <f>VALUE(MID($N64,FIND("*",SUBSTITUTE($N64,",","*",1),1)+1,FIND("*",SUBSTITUTE($N64,",","*",2),1)-FIND("*",SUBSTITUTE($N64,",","*",1),1)-1))</f>
        <v/>
      </c>
      <c r="D64" s="38">
        <f>VALUE(MID($N64,FIND("*",SUBSTITUTE($N64,",","*",2),1)+1,FIND("*",SUBSTITUTE($N64,",","*",3),1)-FIND("*",SUBSTITUTE($N64,",","*",2),1)-1))</f>
        <v/>
      </c>
      <c r="E64" s="72">
        <f>((C64/1024)*(D64/1024))</f>
        <v/>
      </c>
      <c r="G64" s="72">
        <f>-LOG(B64*0.000001,2)</f>
        <v/>
      </c>
      <c r="H64" s="72">
        <f>B64*0.000001*3198/0.033333</f>
        <v/>
      </c>
      <c r="I64" s="72" t="n">
        <v>1.7</v>
      </c>
      <c r="J64" s="72">
        <f>LOG((C64/1024)*(D64/1024)*100/3.125,2)</f>
        <v/>
      </c>
      <c r="K64" s="72">
        <f>I64+G64-J64</f>
        <v/>
      </c>
      <c r="L64" s="72">
        <f>K65-K64</f>
        <v/>
      </c>
      <c r="N64" s="39" t="inlineStr">
        <is>
          <t xml:space="preserve">    {2669,1024,1024, 0, 0, 0},  //TV = 8.55(256 lines)  AV=1.70  SV=5.00  BV=5.25</t>
        </is>
      </c>
    </row>
    <row r="65">
      <c r="B65" s="38">
        <f>VALUE(MID(N65,6,SEARCH(",",N65,1)-6))</f>
        <v/>
      </c>
      <c r="C65" s="38">
        <f>VALUE(MID($N65,FIND("*",SUBSTITUTE($N65,",","*",1),1)+1,FIND("*",SUBSTITUTE($N65,",","*",2),1)-FIND("*",SUBSTITUTE($N65,",","*",1),1)-1))</f>
        <v/>
      </c>
      <c r="D65" s="38">
        <f>VALUE(MID($N65,FIND("*",SUBSTITUTE($N65,",","*",2),1)+1,FIND("*",SUBSTITUTE($N65,",","*",3),1)-FIND("*",SUBSTITUTE($N65,",","*",2),1)-1))</f>
        <v/>
      </c>
      <c r="E65" s="72">
        <f>((C65/1024)*(D65/1024))</f>
        <v/>
      </c>
      <c r="G65" s="72">
        <f>-LOG(B65*0.000001,2)</f>
        <v/>
      </c>
      <c r="H65" s="72">
        <f>B65*0.000001*3198/0.033333</f>
        <v/>
      </c>
      <c r="I65" s="72" t="n">
        <v>1.7</v>
      </c>
      <c r="J65" s="72">
        <f>LOG((C65/1024)*(D65/1024)*100/3.125,2)</f>
        <v/>
      </c>
      <c r="K65" s="72">
        <f>I65+G65-J65</f>
        <v/>
      </c>
      <c r="L65" s="72">
        <f>K66-K65</f>
        <v/>
      </c>
      <c r="N65" s="39" t="inlineStr">
        <is>
          <t xml:space="preserve">    {2856,1024,1024, 0, 0, 0},  //TV = 8.45(274 lines)  AV=1.70  SV=5.00  BV=5.15</t>
        </is>
      </c>
    </row>
    <row r="66">
      <c r="B66" s="38">
        <f>VALUE(MID(N66,6,SEARCH(",",N66,1)-6))</f>
        <v/>
      </c>
      <c r="C66" s="38">
        <f>VALUE(MID($N66,FIND("*",SUBSTITUTE($N66,",","*",1),1)+1,FIND("*",SUBSTITUTE($N66,",","*",2),1)-FIND("*",SUBSTITUTE($N66,",","*",1),1)-1))</f>
        <v/>
      </c>
      <c r="D66" s="38">
        <f>VALUE(MID($N66,FIND("*",SUBSTITUTE($N66,",","*",2),1)+1,FIND("*",SUBSTITUTE($N66,",","*",3),1)-FIND("*",SUBSTITUTE($N66,",","*",2),1)-1))</f>
        <v/>
      </c>
      <c r="E66" s="72">
        <f>((C66/1024)*(D66/1024))</f>
        <v/>
      </c>
      <c r="G66" s="72">
        <f>-LOG(B66*0.000001,2)</f>
        <v/>
      </c>
      <c r="H66" s="72">
        <f>B66*0.000001*3198/0.033333</f>
        <v/>
      </c>
      <c r="I66" s="72" t="n">
        <v>1.7</v>
      </c>
      <c r="J66" s="72">
        <f>LOG((C66/1024)*(D66/1024)*100/3.125,2)</f>
        <v/>
      </c>
      <c r="K66" s="72">
        <f>I66+G66-J66</f>
        <v/>
      </c>
      <c r="L66" s="72">
        <f>K67-K66</f>
        <v/>
      </c>
      <c r="N66" s="39" t="inlineStr">
        <is>
          <t xml:space="preserve">    {3075,1024,1024, 0, 0, 0},  //TV = 8.35(295 lines)  AV=1.70  SV=5.00  BV=5.04</t>
        </is>
      </c>
    </row>
    <row r="67">
      <c r="B67" s="38">
        <f>VALUE(MID(N67,6,SEARCH(",",N67,1)-6))</f>
        <v/>
      </c>
      <c r="C67" s="38">
        <f>VALUE(MID($N67,FIND("*",SUBSTITUTE($N67,",","*",1),1)+1,FIND("*",SUBSTITUTE($N67,",","*",2),1)-FIND("*",SUBSTITUTE($N67,",","*",1),1)-1))</f>
        <v/>
      </c>
      <c r="D67" s="38">
        <f>VALUE(MID($N67,FIND("*",SUBSTITUTE($N67,",","*",2),1)+1,FIND("*",SUBSTITUTE($N67,",","*",3),1)-FIND("*",SUBSTITUTE($N67,",","*",2),1)-1))</f>
        <v/>
      </c>
      <c r="E67" s="72">
        <f>((C67/1024)*(D67/1024))</f>
        <v/>
      </c>
      <c r="G67" s="72">
        <f>-LOG(B67*0.000001,2)</f>
        <v/>
      </c>
      <c r="H67" s="72">
        <f>B67*0.000001*3198/0.033333</f>
        <v/>
      </c>
      <c r="I67" s="72" t="n">
        <v>1.7</v>
      </c>
      <c r="J67" s="72">
        <f>LOG((C67/1024)*(D67/1024)*100/3.125,2)</f>
        <v/>
      </c>
      <c r="K67" s="72">
        <f>I67+G67-J67</f>
        <v/>
      </c>
      <c r="L67" s="72">
        <f>K68-K67</f>
        <v/>
      </c>
      <c r="N67" s="39" t="inlineStr">
        <is>
          <t xml:space="preserve">    {3294,1024,1024, 0, 0, 0},  //TV = 8.25(316 lines)  AV=1.70  SV=5.00  BV=4.94</t>
        </is>
      </c>
    </row>
    <row r="68">
      <c r="B68" s="38">
        <f>VALUE(MID(N68,6,SEARCH(",",N68,1)-6))</f>
        <v/>
      </c>
      <c r="C68" s="38">
        <f>VALUE(MID($N68,FIND("*",SUBSTITUTE($N68,",","*",1),1)+1,FIND("*",SUBSTITUTE($N68,",","*",2),1)-FIND("*",SUBSTITUTE($N68,",","*",1),1)-1))</f>
        <v/>
      </c>
      <c r="D68" s="38">
        <f>VALUE(MID($N68,FIND("*",SUBSTITUTE($N68,",","*",2),1)+1,FIND("*",SUBSTITUTE($N68,",","*",3),1)-FIND("*",SUBSTITUTE($N68,",","*",2),1)-1))</f>
        <v/>
      </c>
      <c r="E68" s="72">
        <f>((C68/1024)*(D68/1024))</f>
        <v/>
      </c>
      <c r="G68" s="72">
        <f>-LOG(B68*0.000001,2)</f>
        <v/>
      </c>
      <c r="H68" s="72">
        <f>B68*0.000001*3198/0.033333</f>
        <v/>
      </c>
      <c r="I68" s="72" t="n">
        <v>1.7</v>
      </c>
      <c r="J68" s="72">
        <f>LOG((C68/1024)*(D68/1024)*100/3.125,2)</f>
        <v/>
      </c>
      <c r="K68" s="72">
        <f>I68+G68-J68</f>
        <v/>
      </c>
      <c r="L68" s="72">
        <f>K69-K68</f>
        <v/>
      </c>
      <c r="N68" s="39" t="inlineStr">
        <is>
          <t xml:space="preserve">    {3523,1024,1024, 0, 0, 0},  //TV = 8.15(338 lines)  AV=1.70  SV=5.00  BV=4.84</t>
        </is>
      </c>
    </row>
    <row r="69">
      <c r="B69" s="38">
        <f>VALUE(MID(N69,6,SEARCH(",",N69,1)-6))</f>
        <v/>
      </c>
      <c r="C69" s="38">
        <f>VALUE(MID($N69,FIND("*",SUBSTITUTE($N69,",","*",1),1)+1,FIND("*",SUBSTITUTE($N69,",","*",2),1)-FIND("*",SUBSTITUTE($N69,",","*",1),1)-1))</f>
        <v/>
      </c>
      <c r="D69" s="38">
        <f>VALUE(MID($N69,FIND("*",SUBSTITUTE($N69,",","*",2),1)+1,FIND("*",SUBSTITUTE($N69,",","*",3),1)-FIND("*",SUBSTITUTE($N69,",","*",2),1)-1))</f>
        <v/>
      </c>
      <c r="E69" s="72">
        <f>((C69/1024)*(D69/1024))</f>
        <v/>
      </c>
      <c r="G69" s="72">
        <f>-LOG(B69*0.000001,2)</f>
        <v/>
      </c>
      <c r="H69" s="72">
        <f>B69*0.000001*3198/0.033333</f>
        <v/>
      </c>
      <c r="I69" s="72" t="n">
        <v>1.7</v>
      </c>
      <c r="J69" s="72">
        <f>LOG((C69/1024)*(D69/1024)*100/3.125,2)</f>
        <v/>
      </c>
      <c r="K69" s="72">
        <f>I69+G69-J69</f>
        <v/>
      </c>
      <c r="L69" s="72">
        <f>K70-K69</f>
        <v/>
      </c>
      <c r="N69" s="39" t="inlineStr">
        <is>
          <t xml:space="preserve">    {3774,1024,1024, 0, 0, 0},  //TV = 8.05(362 lines)  AV=1.70  SV=5.00  BV=4.75</t>
        </is>
      </c>
    </row>
    <row r="70">
      <c r="B70" s="38">
        <f>VALUE(MID(N70,6,SEARCH(",",N70,1)-6))</f>
        <v/>
      </c>
      <c r="C70" s="38">
        <f>VALUE(MID($N70,FIND("*",SUBSTITUTE($N70,",","*",1),1)+1,FIND("*",SUBSTITUTE($N70,",","*",2),1)-FIND("*",SUBSTITUTE($N70,",","*",1),1)-1))</f>
        <v/>
      </c>
      <c r="D70" s="38">
        <f>VALUE(MID($N70,FIND("*",SUBSTITUTE($N70,",","*",2),1)+1,FIND("*",SUBSTITUTE($N70,",","*",3),1)-FIND("*",SUBSTITUTE($N70,",","*",2),1)-1))</f>
        <v/>
      </c>
      <c r="E70" s="72">
        <f>((C70/1024)*(D70/1024))</f>
        <v/>
      </c>
      <c r="G70" s="72">
        <f>-LOG(B70*0.000001,2)</f>
        <v/>
      </c>
      <c r="H70" s="72">
        <f>B70*0.000001*3198/0.033333</f>
        <v/>
      </c>
      <c r="I70" s="72" t="n">
        <v>1.7</v>
      </c>
      <c r="J70" s="72">
        <f>LOG((C70/1024)*(D70/1024)*100/3.125,2)</f>
        <v/>
      </c>
      <c r="K70" s="72">
        <f>I70+G70-J70</f>
        <v/>
      </c>
      <c r="L70" s="72">
        <f>K71-K70</f>
        <v/>
      </c>
      <c r="N70" s="39" t="inlineStr">
        <is>
          <t xml:space="preserve">    {4034,1024,1024, 0, 0, 0},  //TV = 7.95(387 lines)  AV=1.70  SV=5.00  BV=4.65</t>
        </is>
      </c>
    </row>
    <row r="71">
      <c r="B71" s="38">
        <f>VALUE(MID(N71,6,SEARCH(",",N71,1)-6))</f>
        <v/>
      </c>
      <c r="C71" s="38">
        <f>VALUE(MID($N71,FIND("*",SUBSTITUTE($N71,",","*",1),1)+1,FIND("*",SUBSTITUTE($N71,",","*",2),1)-FIND("*",SUBSTITUTE($N71,",","*",1),1)-1))</f>
        <v/>
      </c>
      <c r="D71" s="38">
        <f>VALUE(MID($N71,FIND("*",SUBSTITUTE($N71,",","*",2),1)+1,FIND("*",SUBSTITUTE($N71,",","*",3),1)-FIND("*",SUBSTITUTE($N71,",","*",2),1)-1))</f>
        <v/>
      </c>
      <c r="E71" s="72">
        <f>((C71/1024)*(D71/1024))</f>
        <v/>
      </c>
      <c r="G71" s="72">
        <f>-LOG(B71*0.000001,2)</f>
        <v/>
      </c>
      <c r="H71" s="72">
        <f>B71*0.000001*3198/0.033333</f>
        <v/>
      </c>
      <c r="I71" s="72" t="n">
        <v>1.7</v>
      </c>
      <c r="J71" s="72">
        <f>LOG((C71/1024)*(D71/1024)*100/3.125,2)</f>
        <v/>
      </c>
      <c r="K71" s="72">
        <f>I71+G71-J71</f>
        <v/>
      </c>
      <c r="L71" s="72">
        <f>K72-K71</f>
        <v/>
      </c>
      <c r="N71" s="39" t="inlineStr">
        <is>
          <t xml:space="preserve">    {4347,1024,1024, 0, 0, 0},  //TV = 7.85(417 lines)  AV=1.70  SV=5.00  BV=4.54</t>
        </is>
      </c>
    </row>
    <row r="72">
      <c r="B72" s="38">
        <f>VALUE(MID(N72,6,SEARCH(",",N72,1)-6))</f>
        <v/>
      </c>
      <c r="C72" s="38">
        <f>VALUE(MID($N72,FIND("*",SUBSTITUTE($N72,",","*",1),1)+1,FIND("*",SUBSTITUTE($N72,",","*",2),1)-FIND("*",SUBSTITUTE($N72,",","*",1),1)-1))</f>
        <v/>
      </c>
      <c r="D72" s="38">
        <f>VALUE(MID($N72,FIND("*",SUBSTITUTE($N72,",","*",2),1)+1,FIND("*",SUBSTITUTE($N72,",","*",3),1)-FIND("*",SUBSTITUTE($N72,",","*",2),1)-1))</f>
        <v/>
      </c>
      <c r="E72" s="72">
        <f>((C72/1024)*(D72/1024))</f>
        <v/>
      </c>
      <c r="G72" s="72">
        <f>-LOG(B72*0.000001,2)</f>
        <v/>
      </c>
      <c r="H72" s="72">
        <f>B72*0.000001*3198/0.033333</f>
        <v/>
      </c>
      <c r="I72" s="72" t="n">
        <v>1.7</v>
      </c>
      <c r="J72" s="72">
        <f>LOG((C72/1024)*(D72/1024)*100/3.125,2)</f>
        <v/>
      </c>
      <c r="K72" s="72">
        <f>I72+G72-J72</f>
        <v/>
      </c>
      <c r="L72" s="72">
        <f>K73-K72</f>
        <v/>
      </c>
      <c r="N72" s="39" t="inlineStr">
        <is>
          <t xml:space="preserve">    {4660,1024,1024, 0, 0, 0},  //TV = 7.75(447 lines)  AV=1.70  SV=5.00  BV=4.44</t>
        </is>
      </c>
    </row>
    <row r="73">
      <c r="B73" s="38">
        <f>VALUE(MID(N73,6,SEARCH(",",N73,1)-6))</f>
        <v/>
      </c>
      <c r="C73" s="38">
        <f>VALUE(MID($N73,FIND("*",SUBSTITUTE($N73,",","*",1),1)+1,FIND("*",SUBSTITUTE($N73,",","*",2),1)-FIND("*",SUBSTITUTE($N73,",","*",1),1)-1))</f>
        <v/>
      </c>
      <c r="D73" s="38">
        <f>VALUE(MID($N73,FIND("*",SUBSTITUTE($N73,",","*",2),1)+1,FIND("*",SUBSTITUTE($N73,",","*",3),1)-FIND("*",SUBSTITUTE($N73,",","*",2),1)-1))</f>
        <v/>
      </c>
      <c r="E73" s="72">
        <f>((C73/1024)*(D73/1024))</f>
        <v/>
      </c>
      <c r="G73" s="72">
        <f>-LOG(B73*0.000001,2)</f>
        <v/>
      </c>
      <c r="H73" s="72">
        <f>B73*0.000001*3198/0.033333</f>
        <v/>
      </c>
      <c r="I73" s="72" t="n">
        <v>1.7</v>
      </c>
      <c r="J73" s="72">
        <f>LOG((C73/1024)*(D73/1024)*100/3.125,2)</f>
        <v/>
      </c>
      <c r="K73" s="72">
        <f>I73+G73-J73</f>
        <v/>
      </c>
      <c r="L73" s="72">
        <f>K74-K73</f>
        <v/>
      </c>
      <c r="N73" s="39" t="inlineStr">
        <is>
          <t xml:space="preserve">    {4983,1024,1024, 0, 0, 0},  //TV = 7.65(478 lines)  AV=1.70  SV=5.00  BV=4.34</t>
        </is>
      </c>
    </row>
    <row r="74">
      <c r="B74" s="38">
        <f>VALUE(MID(N74,6,SEARCH(",",N74,1)-6))</f>
        <v/>
      </c>
      <c r="C74" s="38">
        <f>VALUE(MID($N74,FIND("*",SUBSTITUTE($N74,",","*",1),1)+1,FIND("*",SUBSTITUTE($N74,",","*",2),1)-FIND("*",SUBSTITUTE($N74,",","*",1),1)-1))</f>
        <v/>
      </c>
      <c r="D74" s="38">
        <f>VALUE(MID($N74,FIND("*",SUBSTITUTE($N74,",","*",2),1)+1,FIND("*",SUBSTITUTE($N74,",","*",3),1)-FIND("*",SUBSTITUTE($N74,",","*",2),1)-1))</f>
        <v/>
      </c>
      <c r="E74" s="72">
        <f>((C74/1024)*(D74/1024))</f>
        <v/>
      </c>
      <c r="G74" s="72">
        <f>-LOG(B74*0.000001,2)</f>
        <v/>
      </c>
      <c r="H74" s="72">
        <f>B74*0.000001*3198/0.033333</f>
        <v/>
      </c>
      <c r="I74" s="72" t="n">
        <v>1.7</v>
      </c>
      <c r="J74" s="72">
        <f>LOG((C74/1024)*(D74/1024)*100/3.125,2)</f>
        <v/>
      </c>
      <c r="K74" s="72">
        <f>I74+G74-J74</f>
        <v/>
      </c>
      <c r="L74" s="72">
        <f>K75-K74</f>
        <v/>
      </c>
      <c r="N74" s="39" t="inlineStr">
        <is>
          <t xml:space="preserve">    {5337,1024,1024, 0, 0, 0},  //TV = 7.55(512 lines)  AV=1.70  SV=5.00  BV=4.25</t>
        </is>
      </c>
    </row>
    <row r="75">
      <c r="B75" s="38">
        <f>VALUE(MID(N75,6,SEARCH(",",N75,1)-6))</f>
        <v/>
      </c>
      <c r="C75" s="38">
        <f>VALUE(MID($N75,FIND("*",SUBSTITUTE($N75,",","*",1),1)+1,FIND("*",SUBSTITUTE($N75,",","*",2),1)-FIND("*",SUBSTITUTE($N75,",","*",1),1)-1))</f>
        <v/>
      </c>
      <c r="D75" s="38">
        <f>VALUE(MID($N75,FIND("*",SUBSTITUTE($N75,",","*",2),1)+1,FIND("*",SUBSTITUTE($N75,",","*",3),1)-FIND("*",SUBSTITUTE($N75,",","*",2),1)-1))</f>
        <v/>
      </c>
      <c r="E75" s="72">
        <f>((C75/1024)*(D75/1024))</f>
        <v/>
      </c>
      <c r="G75" s="72">
        <f>-LOG(B75*0.000001,2)</f>
        <v/>
      </c>
      <c r="H75" s="72">
        <f>B75*0.000001*3198/0.033333</f>
        <v/>
      </c>
      <c r="I75" s="72" t="n">
        <v>1.7</v>
      </c>
      <c r="J75" s="72">
        <f>LOG((C75/1024)*(D75/1024)*100/3.125,2)</f>
        <v/>
      </c>
      <c r="K75" s="72">
        <f>I75+G75-J75</f>
        <v/>
      </c>
      <c r="L75" s="72">
        <f>K76-K75</f>
        <v/>
      </c>
      <c r="N75" s="39" t="inlineStr">
        <is>
          <t xml:space="preserve">    {5712,1024,1024, 0, 0, 0},  //TV = 7.45(548 lines)  AV=1.70  SV=5.00  BV=4.15</t>
        </is>
      </c>
    </row>
    <row r="76">
      <c r="B76" s="38">
        <f>VALUE(MID(N76,6,SEARCH(",",N76,1)-6))</f>
        <v/>
      </c>
      <c r="C76" s="38">
        <f>VALUE(MID($N76,FIND("*",SUBSTITUTE($N76,",","*",1),1)+1,FIND("*",SUBSTITUTE($N76,",","*",2),1)-FIND("*",SUBSTITUTE($N76,",","*",1),1)-1))</f>
        <v/>
      </c>
      <c r="D76" s="38">
        <f>VALUE(MID($N76,FIND("*",SUBSTITUTE($N76,",","*",2),1)+1,FIND("*",SUBSTITUTE($N76,",","*",3),1)-FIND("*",SUBSTITUTE($N76,",","*",2),1)-1))</f>
        <v/>
      </c>
      <c r="E76" s="72">
        <f>((C76/1024)*(D76/1024))</f>
        <v/>
      </c>
      <c r="G76" s="72">
        <f>-LOG(B76*0.000001,2)</f>
        <v/>
      </c>
      <c r="H76" s="72">
        <f>B76*0.000001*3198/0.033333</f>
        <v/>
      </c>
      <c r="I76" s="72" t="n">
        <v>1.7</v>
      </c>
      <c r="J76" s="72">
        <f>LOG((C76/1024)*(D76/1024)*100/3.125,2)</f>
        <v/>
      </c>
      <c r="K76" s="72">
        <f>I76+G76-J76</f>
        <v/>
      </c>
      <c r="L76" s="72">
        <f>K77-K76</f>
        <v/>
      </c>
      <c r="N76" s="39" t="inlineStr">
        <is>
          <t xml:space="preserve">    {6119,1024,1024, 0, 0, 0},  //TV = 7.35(587 lines)  AV=1.70  SV=5.00  BV=4.05</t>
        </is>
      </c>
    </row>
    <row r="77">
      <c r="B77" s="38">
        <f>VALUE(MID(N77,6,SEARCH(",",N77,1)-6))</f>
        <v/>
      </c>
      <c r="C77" s="38">
        <f>VALUE(MID($N77,FIND("*",SUBSTITUTE($N77,",","*",1),1)+1,FIND("*",SUBSTITUTE($N77,",","*",2),1)-FIND("*",SUBSTITUTE($N77,",","*",1),1)-1))</f>
        <v/>
      </c>
      <c r="D77" s="38">
        <f>VALUE(MID($N77,FIND("*",SUBSTITUTE($N77,",","*",2),1)+1,FIND("*",SUBSTITUTE($N77,",","*",3),1)-FIND("*",SUBSTITUTE($N77,",","*",2),1)-1))</f>
        <v/>
      </c>
      <c r="E77" s="72">
        <f>((C77/1024)*(D77/1024))</f>
        <v/>
      </c>
      <c r="G77" s="72">
        <f>-LOG(B77*0.000001,2)</f>
        <v/>
      </c>
      <c r="H77" s="72">
        <f>B77*0.000001*3198/0.033333</f>
        <v/>
      </c>
      <c r="I77" s="72" t="n">
        <v>1.7</v>
      </c>
      <c r="J77" s="72">
        <f>LOG((C77/1024)*(D77/1024)*100/3.125,2)</f>
        <v/>
      </c>
      <c r="K77" s="72">
        <f>I77+G77-J77</f>
        <v/>
      </c>
      <c r="L77" s="72">
        <f>K78-K77</f>
        <v/>
      </c>
      <c r="N77" s="39" t="inlineStr">
        <is>
          <t xml:space="preserve">    {6557,1024,1024, 0, 0, 0},  //TV = 7.25(629 lines)  AV=1.70  SV=5.00  BV=3.95</t>
        </is>
      </c>
    </row>
    <row r="78">
      <c r="B78" s="38">
        <f>VALUE(MID(N78,6,SEARCH(",",N78,1)-6))</f>
        <v/>
      </c>
      <c r="C78" s="38">
        <f>VALUE(MID($N78,FIND("*",SUBSTITUTE($N78,",","*",1),1)+1,FIND("*",SUBSTITUTE($N78,",","*",2),1)-FIND("*",SUBSTITUTE($N78,",","*",1),1)-1))</f>
        <v/>
      </c>
      <c r="D78" s="38">
        <f>VALUE(MID($N78,FIND("*",SUBSTITUTE($N78,",","*",2),1)+1,FIND("*",SUBSTITUTE($N78,",","*",3),1)-FIND("*",SUBSTITUTE($N78,",","*",2),1)-1))</f>
        <v/>
      </c>
      <c r="E78" s="72">
        <f>((C78/1024)*(D78/1024))</f>
        <v/>
      </c>
      <c r="G78" s="72">
        <f>-LOG(B78*0.000001,2)</f>
        <v/>
      </c>
      <c r="H78" s="72">
        <f>B78*0.000001*3198/0.033333</f>
        <v/>
      </c>
      <c r="I78" s="72" t="n">
        <v>1.7</v>
      </c>
      <c r="J78" s="72">
        <f>LOG((C78/1024)*(D78/1024)*100/3.125,2)</f>
        <v/>
      </c>
      <c r="K78" s="72">
        <f>I78+G78-J78</f>
        <v/>
      </c>
      <c r="L78" s="72">
        <f>K79-K78</f>
        <v/>
      </c>
      <c r="N78" s="39" t="inlineStr">
        <is>
          <t xml:space="preserve">    {7026,1024,1024, 0, 0, 0},  //TV = 7.15(674 lines)  AV=1.70  SV=5.00  BV=3.85</t>
        </is>
      </c>
    </row>
    <row r="79">
      <c r="B79" s="38">
        <f>VALUE(MID(N79,6,SEARCH(",",N79,1)-6))</f>
        <v/>
      </c>
      <c r="C79" s="38">
        <f>VALUE(MID($N79,FIND("*",SUBSTITUTE($N79,",","*",1),1)+1,FIND("*",SUBSTITUTE($N79,",","*",2),1)-FIND("*",SUBSTITUTE($N79,",","*",1),1)-1))</f>
        <v/>
      </c>
      <c r="D79" s="38">
        <f>VALUE(MID($N79,FIND("*",SUBSTITUTE($N79,",","*",2),1)+1,FIND("*",SUBSTITUTE($N79,",","*",3),1)-FIND("*",SUBSTITUTE($N79,",","*",2),1)-1))</f>
        <v/>
      </c>
      <c r="E79" s="72">
        <f>((C79/1024)*(D79/1024))</f>
        <v/>
      </c>
      <c r="G79" s="72">
        <f>-LOG(B79*0.000001,2)</f>
        <v/>
      </c>
      <c r="H79" s="72">
        <f>B79*0.000001*3198/0.033333</f>
        <v/>
      </c>
      <c r="I79" s="72" t="n">
        <v>1.7</v>
      </c>
      <c r="J79" s="72">
        <f>LOG((C79/1024)*(D79/1024)*100/3.125,2)</f>
        <v/>
      </c>
      <c r="K79" s="72">
        <f>I79+G79-J79</f>
        <v/>
      </c>
      <c r="L79" s="72">
        <f>K80-K79</f>
        <v/>
      </c>
      <c r="N79" s="39" t="inlineStr">
        <is>
          <t xml:space="preserve">    {7526,1024,1024, 0, 0, 0},  //TV = 7.05(722 lines)  AV=1.70  SV=5.00  BV=3.75</t>
        </is>
      </c>
    </row>
    <row r="80">
      <c r="B80" s="38">
        <f>VALUE(MID(N80,6,SEARCH(",",N80,1)-6))</f>
        <v/>
      </c>
      <c r="C80" s="38">
        <f>VALUE(MID($N80,FIND("*",SUBSTITUTE($N80,",","*",1),1)+1,FIND("*",SUBSTITUTE($N80,",","*",2),1)-FIND("*",SUBSTITUTE($N80,",","*",1),1)-1))</f>
        <v/>
      </c>
      <c r="D80" s="38">
        <f>VALUE(MID($N80,FIND("*",SUBSTITUTE($N80,",","*",2),1)+1,FIND("*",SUBSTITUTE($N80,",","*",3),1)-FIND("*",SUBSTITUTE($N80,",","*",2),1)-1))</f>
        <v/>
      </c>
      <c r="E80" s="72">
        <f>((C80/1024)*(D80/1024))</f>
        <v/>
      </c>
      <c r="G80" s="72">
        <f>-LOG(B80*0.000001,2)</f>
        <v/>
      </c>
      <c r="H80" s="72">
        <f>B80*0.000001*3198/0.033333</f>
        <v/>
      </c>
      <c r="I80" s="72" t="n">
        <v>1.7</v>
      </c>
      <c r="J80" s="72">
        <f>LOG((C80/1024)*(D80/1024)*100/3.125,2)</f>
        <v/>
      </c>
      <c r="K80" s="72">
        <f>I80+G80-J80</f>
        <v/>
      </c>
      <c r="L80" s="72">
        <f>K81-K80</f>
        <v/>
      </c>
      <c r="N80" s="39" t="inlineStr">
        <is>
          <t xml:space="preserve">    {8110,1024,1024, 0, 0, 0},  //TV = 6.95(778 lines)  AV=1.70  SV=5.00  BV=3.64</t>
        </is>
      </c>
    </row>
    <row r="81">
      <c r="B81" s="38">
        <f>VALUE(MID(N81,6,SEARCH(",",N81,1)-6))</f>
        <v/>
      </c>
      <c r="C81" s="38">
        <f>VALUE(MID($N81,FIND("*",SUBSTITUTE($N81,",","*",1),1)+1,FIND("*",SUBSTITUTE($N81,",","*",2),1)-FIND("*",SUBSTITUTE($N81,",","*",1),1)-1))</f>
        <v/>
      </c>
      <c r="D81" s="38">
        <f>VALUE(MID($N81,FIND("*",SUBSTITUTE($N81,",","*",2),1)+1,FIND("*",SUBSTITUTE($N81,",","*",3),1)-FIND("*",SUBSTITUTE($N81,",","*",2),1)-1))</f>
        <v/>
      </c>
      <c r="E81" s="72">
        <f>((C81/1024)*(D81/1024))</f>
        <v/>
      </c>
      <c r="G81" s="72">
        <f>-LOG(B81*0.000001,2)</f>
        <v/>
      </c>
      <c r="H81" s="72">
        <f>B81*0.000001*3198/0.033333</f>
        <v/>
      </c>
      <c r="I81" s="72" t="n">
        <v>1.7</v>
      </c>
      <c r="J81" s="72">
        <f>LOG((C81/1024)*(D81/1024)*100/3.125,2)</f>
        <v/>
      </c>
      <c r="K81" s="72">
        <f>I81+G81-J81</f>
        <v/>
      </c>
      <c r="L81" s="72">
        <f>K82-K81</f>
        <v/>
      </c>
      <c r="N81" s="39" t="inlineStr">
        <is>
          <t xml:space="preserve">    {8328,1024,1064, 0, 0, 0},  //TV = 6.91(799 lines)  AV=1.70  SV=5.06  BV=3.55</t>
        </is>
      </c>
    </row>
    <row r="82">
      <c r="B82" s="38">
        <f>VALUE(MID(N82,6,SEARCH(",",N82,1)-6))</f>
        <v/>
      </c>
      <c r="C82" s="38">
        <f>VALUE(MID($N82,FIND("*",SUBSTITUTE($N82,",","*",1),1)+1,FIND("*",SUBSTITUTE($N82,",","*",2),1)-FIND("*",SUBSTITUTE($N82,",","*",1),1)-1))</f>
        <v/>
      </c>
      <c r="D82" s="38">
        <f>VALUE(MID($N82,FIND("*",SUBSTITUTE($N82,",","*",2),1)+1,FIND("*",SUBSTITUTE($N82,",","*",3),1)-FIND("*",SUBSTITUTE($N82,",","*",2),1)-1))</f>
        <v/>
      </c>
      <c r="E82" s="72">
        <f>((C82/1024)*(D82/1024))</f>
        <v/>
      </c>
      <c r="G82" s="72">
        <f>-LOG(B82*0.000001,2)</f>
        <v/>
      </c>
      <c r="H82" s="72">
        <f>B82*0.000001*3198/0.033333</f>
        <v/>
      </c>
      <c r="I82" s="72" t="n">
        <v>1.7</v>
      </c>
      <c r="J82" s="72">
        <f>LOG((C82/1024)*(D82/1024)*100/3.125,2)</f>
        <v/>
      </c>
      <c r="K82" s="72">
        <f>I82+G82-J82</f>
        <v/>
      </c>
      <c r="L82" s="72">
        <f>K83-K82</f>
        <v/>
      </c>
      <c r="N82" s="39" t="inlineStr">
        <is>
          <t xml:space="preserve">    {8328,1024,1144, 0, 0, 0},  //TV = 6.91(799 lines)  AV=1.70  SV=5.16  BV=3.44</t>
        </is>
      </c>
    </row>
    <row r="83">
      <c r="B83" s="38">
        <f>VALUE(MID(N83,6,SEARCH(",",N83,1)-6))</f>
        <v/>
      </c>
      <c r="C83" s="38">
        <f>VALUE(MID($N83,FIND("*",SUBSTITUTE($N83,",","*",1),1)+1,FIND("*",SUBSTITUTE($N83,",","*",2),1)-FIND("*",SUBSTITUTE($N83,",","*",1),1)-1))</f>
        <v/>
      </c>
      <c r="D83" s="38">
        <f>VALUE(MID($N83,FIND("*",SUBSTITUTE($N83,",","*",2),1)+1,FIND("*",SUBSTITUTE($N83,",","*",3),1)-FIND("*",SUBSTITUTE($N83,",","*",2),1)-1))</f>
        <v/>
      </c>
      <c r="E83" s="72">
        <f>((C83/1024)*(D83/1024))</f>
        <v/>
      </c>
      <c r="G83" s="72">
        <f>-LOG(B83*0.000001,2)</f>
        <v/>
      </c>
      <c r="H83" s="72">
        <f>B83*0.000001*3198/0.033333</f>
        <v/>
      </c>
      <c r="I83" s="72" t="n">
        <v>1.7</v>
      </c>
      <c r="J83" s="72">
        <f>LOG((C83/1024)*(D83/1024)*100/3.125,2)</f>
        <v/>
      </c>
      <c r="K83" s="72">
        <f>I83+G83-J83</f>
        <v/>
      </c>
      <c r="L83" s="72">
        <f>K84-K83</f>
        <v/>
      </c>
      <c r="N83" s="39" t="inlineStr">
        <is>
          <t xml:space="preserve">    {8328,1152,1088, 0, 0, 0},  //TV = 6.91(799 lines)  AV=1.70  SV=5.26  BV=3.35</t>
        </is>
      </c>
    </row>
    <row r="84">
      <c r="B84" s="38">
        <f>VALUE(MID(N84,6,SEARCH(",",N84,1)-6))</f>
        <v/>
      </c>
      <c r="C84" s="38">
        <f>VALUE(MID($N84,FIND("*",SUBSTITUTE($N84,",","*",1),1)+1,FIND("*",SUBSTITUTE($N84,",","*",2),1)-FIND("*",SUBSTITUTE($N84,",","*",1),1)-1))</f>
        <v/>
      </c>
      <c r="D84" s="38">
        <f>VALUE(MID($N84,FIND("*",SUBSTITUTE($N84,",","*",2),1)+1,FIND("*",SUBSTITUTE($N84,",","*",3),1)-FIND("*",SUBSTITUTE($N84,",","*",2),1)-1))</f>
        <v/>
      </c>
      <c r="E84" s="72">
        <f>((C84/1024)*(D84/1024))</f>
        <v/>
      </c>
      <c r="G84" s="72">
        <f>-LOG(B84*0.000001,2)</f>
        <v/>
      </c>
      <c r="H84" s="72">
        <f>B84*0.000001*3198/0.033333</f>
        <v/>
      </c>
      <c r="I84" s="72" t="n">
        <v>1.7</v>
      </c>
      <c r="J84" s="72">
        <f>LOG((C84/1024)*(D84/1024)*100/3.125,2)</f>
        <v/>
      </c>
      <c r="K84" s="72">
        <f>I84+G84-J84</f>
        <v/>
      </c>
      <c r="L84" s="72">
        <f>K85-K84</f>
        <v/>
      </c>
      <c r="N84" s="39" t="inlineStr">
        <is>
          <t xml:space="preserve">    {8328,1280,1049, 0, 0, 0},  //TV = 6.91(799 lines)  AV=1.70  SV=5.36  BV=3.25</t>
        </is>
      </c>
    </row>
    <row r="85">
      <c r="B85" s="38">
        <f>VALUE(MID(N85,6,SEARCH(",",N85,1)-6))</f>
        <v/>
      </c>
      <c r="C85" s="38">
        <f>VALUE(MID($N85,FIND("*",SUBSTITUTE($N85,",","*",1),1)+1,FIND("*",SUBSTITUTE($N85,",","*",2),1)-FIND("*",SUBSTITUTE($N85,",","*",1),1)-1))</f>
        <v/>
      </c>
      <c r="D85" s="38">
        <f>VALUE(MID($N85,FIND("*",SUBSTITUTE($N85,",","*",2),1)+1,FIND("*",SUBSTITUTE($N85,",","*",3),1)-FIND("*",SUBSTITUTE($N85,",","*",2),1)-1))</f>
        <v/>
      </c>
      <c r="E85" s="72">
        <f>((C85/1024)*(D85/1024))</f>
        <v/>
      </c>
      <c r="G85" s="72">
        <f>-LOG(B85*0.000001,2)</f>
        <v/>
      </c>
      <c r="H85" s="72">
        <f>B85*0.000001*3198/0.033333</f>
        <v/>
      </c>
      <c r="I85" s="72" t="n">
        <v>1.7</v>
      </c>
      <c r="J85" s="72">
        <f>LOG((C85/1024)*(D85/1024)*100/3.125,2)</f>
        <v/>
      </c>
      <c r="K85" s="72">
        <f>I85+G85-J85</f>
        <v/>
      </c>
      <c r="L85" s="72">
        <f>K86-K85</f>
        <v/>
      </c>
      <c r="N85" s="39" t="inlineStr">
        <is>
          <t xml:space="preserve">    {8328,1408,1029, 0, 0, 0},  //TV = 6.91(799 lines)  AV=1.70  SV=5.47  BV=3.14</t>
        </is>
      </c>
    </row>
    <row r="86">
      <c r="B86" s="38">
        <f>VALUE(MID(N86,6,SEARCH(",",N86,1)-6))</f>
        <v/>
      </c>
      <c r="C86" s="38">
        <f>VALUE(MID($N86,FIND("*",SUBSTITUTE($N86,",","*",1),1)+1,FIND("*",SUBSTITUTE($N86,",","*",2),1)-FIND("*",SUBSTITUTE($N86,",","*",1),1)-1))</f>
        <v/>
      </c>
      <c r="D86" s="38">
        <f>VALUE(MID($N86,FIND("*",SUBSTITUTE($N86,",","*",2),1)+1,FIND("*",SUBSTITUTE($N86,",","*",3),1)-FIND("*",SUBSTITUTE($N86,",","*",2),1)-1))</f>
        <v/>
      </c>
      <c r="E86" s="72">
        <f>((C86/1024)*(D86/1024))</f>
        <v/>
      </c>
      <c r="G86" s="72">
        <f>-LOG(B86*0.000001,2)</f>
        <v/>
      </c>
      <c r="H86" s="72">
        <f>B86*0.000001*3198/0.033333</f>
        <v/>
      </c>
      <c r="I86" s="72" t="n">
        <v>1.7</v>
      </c>
      <c r="J86" s="72">
        <f>LOG((C86/1024)*(D86/1024)*100/3.125,2)</f>
        <v/>
      </c>
      <c r="K86" s="72">
        <f>I86+G86-J86</f>
        <v/>
      </c>
      <c r="L86" s="72">
        <f>K87-K86</f>
        <v/>
      </c>
      <c r="N86" s="39" t="inlineStr">
        <is>
          <t xml:space="preserve">    {8328,1408,1093, 0, 0, 0},  //TV = 6.91(799 lines)  AV=1.70  SV=5.55  BV=3.05</t>
        </is>
      </c>
    </row>
    <row r="87">
      <c r="B87" s="38">
        <f>VALUE(MID(N87,6,SEARCH(",",N87,1)-6))</f>
        <v/>
      </c>
      <c r="C87" s="38">
        <f>VALUE(MID($N87,FIND("*",SUBSTITUTE($N87,",","*",1),1)+1,FIND("*",SUBSTITUTE($N87,",","*",2),1)-FIND("*",SUBSTITUTE($N87,",","*",1),1)-1))</f>
        <v/>
      </c>
      <c r="D87" s="38">
        <f>VALUE(MID($N87,FIND("*",SUBSTITUTE($N87,",","*",2),1)+1,FIND("*",SUBSTITUTE($N87,",","*",3),1)-FIND("*",SUBSTITUTE($N87,",","*",2),1)-1))</f>
        <v/>
      </c>
      <c r="E87" s="72">
        <f>((C87/1024)*(D87/1024))</f>
        <v/>
      </c>
      <c r="G87" s="72">
        <f>-LOG(B87*0.000001,2)</f>
        <v/>
      </c>
      <c r="H87" s="72">
        <f>B87*0.000001*3198/0.033333</f>
        <v/>
      </c>
      <c r="I87" s="72" t="n">
        <v>1.7</v>
      </c>
      <c r="J87" s="72">
        <f>LOG((C87/1024)*(D87/1024)*100/3.125,2)</f>
        <v/>
      </c>
      <c r="K87" s="72">
        <f>I87+G87-J87</f>
        <v/>
      </c>
      <c r="L87" s="72">
        <f>K88-K87</f>
        <v/>
      </c>
      <c r="N87" s="39" t="inlineStr">
        <is>
          <t xml:space="preserve">    {8328,1536,1077, 0, 0, 0},  //TV = 6.91(799 lines)  AV=1.70  SV=5.66  BV=2.95</t>
        </is>
      </c>
    </row>
    <row r="88">
      <c r="B88" s="38">
        <f>VALUE(MID(N88,6,SEARCH(",",N88,1)-6))</f>
        <v/>
      </c>
      <c r="C88" s="38">
        <f>VALUE(MID($N88,FIND("*",SUBSTITUTE($N88,",","*",1),1)+1,FIND("*",SUBSTITUTE($N88,",","*",2),1)-FIND("*",SUBSTITUTE($N88,",","*",1),1)-1))</f>
        <v/>
      </c>
      <c r="D88" s="38">
        <f>VALUE(MID($N88,FIND("*",SUBSTITUTE($N88,",","*",2),1)+1,FIND("*",SUBSTITUTE($N88,",","*",3),1)-FIND("*",SUBSTITUTE($N88,",","*",2),1)-1))</f>
        <v/>
      </c>
      <c r="E88" s="72">
        <f>((C88/1024)*(D88/1024))</f>
        <v/>
      </c>
      <c r="G88" s="72">
        <f>-LOG(B88*0.000001,2)</f>
        <v/>
      </c>
      <c r="H88" s="72">
        <f>B88*0.000001*3198/0.033333</f>
        <v/>
      </c>
      <c r="I88" s="72" t="n">
        <v>1.7</v>
      </c>
      <c r="J88" s="72">
        <f>LOG((C88/1024)*(D88/1024)*100/3.125,2)</f>
        <v/>
      </c>
      <c r="K88" s="72">
        <f>I88+G88-J88</f>
        <v/>
      </c>
      <c r="L88" s="72">
        <f>K89-K88</f>
        <v/>
      </c>
      <c r="N88" s="39" t="inlineStr">
        <is>
          <t xml:space="preserve">    {8328,1664,1063, 0, 0, 0},  //TV = 6.91(799 lines)  AV=1.70  SV=5.75  BV=2.85</t>
        </is>
      </c>
    </row>
    <row r="89">
      <c r="B89" s="38">
        <f>VALUE(MID(N89,6,SEARCH(",",N89,1)-6))</f>
        <v/>
      </c>
      <c r="C89" s="38">
        <f>VALUE(MID($N89,FIND("*",SUBSTITUTE($N89,",","*",1),1)+1,FIND("*",SUBSTITUTE($N89,",","*",2),1)-FIND("*",SUBSTITUTE($N89,",","*",1),1)-1))</f>
        <v/>
      </c>
      <c r="D89" s="38">
        <f>VALUE(MID($N89,FIND("*",SUBSTITUTE($N89,",","*",2),1)+1,FIND("*",SUBSTITUTE($N89,",","*",3),1)-FIND("*",SUBSTITUTE($N89,",","*",2),1)-1))</f>
        <v/>
      </c>
      <c r="E89" s="72">
        <f>((C89/1024)*(D89/1024))</f>
        <v/>
      </c>
      <c r="G89" s="72">
        <f>-LOG(B89*0.000001,2)</f>
        <v/>
      </c>
      <c r="H89" s="72">
        <f>B89*0.000001*3198/0.033333</f>
        <v/>
      </c>
      <c r="I89" s="72" t="n">
        <v>1.7</v>
      </c>
      <c r="J89" s="72">
        <f>LOG((C89/1024)*(D89/1024)*100/3.125,2)</f>
        <v/>
      </c>
      <c r="K89" s="72">
        <f>I89+G89-J89</f>
        <v/>
      </c>
      <c r="L89" s="72">
        <f>K90-K89</f>
        <v/>
      </c>
      <c r="N89" s="39" t="inlineStr">
        <is>
          <t xml:space="preserve">    {8328,1792,1060, 0, 0, 0},  //TV = 6.91(799 lines)  AV=1.70  SV=5.86  BV=2.75</t>
        </is>
      </c>
    </row>
    <row r="90">
      <c r="B90" s="38">
        <f>VALUE(MID(N90,6,SEARCH(",",N90,1)-6))</f>
        <v/>
      </c>
      <c r="C90" s="38">
        <f>VALUE(MID($N90,FIND("*",SUBSTITUTE($N90,",","*",1),1)+1,FIND("*",SUBSTITUTE($N90,",","*",2),1)-FIND("*",SUBSTITUTE($N90,",","*",1),1)-1))</f>
        <v/>
      </c>
      <c r="D90" s="38">
        <f>VALUE(MID($N90,FIND("*",SUBSTITUTE($N90,",","*",2),1)+1,FIND("*",SUBSTITUTE($N90,",","*",3),1)-FIND("*",SUBSTITUTE($N90,",","*",2),1)-1))</f>
        <v/>
      </c>
      <c r="E90" s="72">
        <f>((C90/1024)*(D90/1024))</f>
        <v/>
      </c>
      <c r="G90" s="72">
        <f>-LOG(B90*0.000001,2)</f>
        <v/>
      </c>
      <c r="H90" s="72">
        <f>B90*0.000001*3198/0.033333</f>
        <v/>
      </c>
      <c r="I90" s="72" t="n">
        <v>1.7</v>
      </c>
      <c r="J90" s="72">
        <f>LOG((C90/1024)*(D90/1024)*100/3.125,2)</f>
        <v/>
      </c>
      <c r="K90" s="72">
        <f>I90+G90-J90</f>
        <v/>
      </c>
      <c r="L90" s="72">
        <f>K91-K90</f>
        <v/>
      </c>
      <c r="N90" s="39" t="inlineStr">
        <is>
          <t xml:space="preserve">    {8328,1920,1058, 0, 0, 0},  //TV = 6.91(799 lines)  AV=1.70  SV=5.95  BV=2.65</t>
        </is>
      </c>
    </row>
    <row r="91">
      <c r="B91" s="38">
        <f>VALUE(MID(N91,6,SEARCH(",",N91,1)-6))</f>
        <v/>
      </c>
      <c r="C91" s="38">
        <f>VALUE(MID($N91,FIND("*",SUBSTITUTE($N91,",","*",1),1)+1,FIND("*",SUBSTITUTE($N91,",","*",2),1)-FIND("*",SUBSTITUTE($N91,",","*",1),1)-1))</f>
        <v/>
      </c>
      <c r="D91" s="38">
        <f>VALUE(MID($N91,FIND("*",SUBSTITUTE($N91,",","*",2),1)+1,FIND("*",SUBSTITUTE($N91,",","*",3),1)-FIND("*",SUBSTITUTE($N91,",","*",2),1)-1))</f>
        <v/>
      </c>
      <c r="E91" s="72">
        <f>((C91/1024)*(D91/1024))</f>
        <v/>
      </c>
      <c r="G91" s="72">
        <f>-LOG(B91*0.000001,2)</f>
        <v/>
      </c>
      <c r="H91" s="72">
        <f>B91*0.000001*3198/0.033333</f>
        <v/>
      </c>
      <c r="I91" s="72" t="n">
        <v>1.7</v>
      </c>
      <c r="J91" s="72">
        <f>LOG((C91/1024)*(D91/1024)*100/3.125,2)</f>
        <v/>
      </c>
      <c r="K91" s="72">
        <f>I91+G91-J91</f>
        <v/>
      </c>
      <c r="L91" s="72">
        <f>K92-K91</f>
        <v/>
      </c>
      <c r="N91" s="39" t="inlineStr">
        <is>
          <t xml:space="preserve">    {8328,2048,1064, 0, 0, 0},  //TV = 6.91(799 lines)  AV=1.70  SV=6.06  BV=2.55</t>
        </is>
      </c>
    </row>
    <row r="92">
      <c r="B92" s="38">
        <f>VALUE(MID(N92,6,SEARCH(",",N92,1)-6))</f>
        <v/>
      </c>
      <c r="C92" s="38">
        <f>VALUE(MID($N92,FIND("*",SUBSTITUTE($N92,",","*",1),1)+1,FIND("*",SUBSTITUTE($N92,",","*",2),1)-FIND("*",SUBSTITUTE($N92,",","*",1),1)-1))</f>
        <v/>
      </c>
      <c r="D92" s="38">
        <f>VALUE(MID($N92,FIND("*",SUBSTITUTE($N92,",","*",2),1)+1,FIND("*",SUBSTITUTE($N92,",","*",3),1)-FIND("*",SUBSTITUTE($N92,",","*",2),1)-1))</f>
        <v/>
      </c>
      <c r="E92" s="72">
        <f>((C92/1024)*(D92/1024))</f>
        <v/>
      </c>
      <c r="G92" s="72">
        <f>-LOG(B92*0.000001,2)</f>
        <v/>
      </c>
      <c r="H92" s="72">
        <f>B92*0.000001*3198/0.033333</f>
        <v/>
      </c>
      <c r="I92" s="72" t="n">
        <v>1.7</v>
      </c>
      <c r="J92" s="72">
        <f>LOG((C92/1024)*(D92/1024)*100/3.125,2)</f>
        <v/>
      </c>
      <c r="K92" s="72">
        <f>I92+G92-J92</f>
        <v/>
      </c>
      <c r="L92" s="72">
        <f>K93-K92</f>
        <v/>
      </c>
      <c r="N92" s="39" t="inlineStr">
        <is>
          <t xml:space="preserve">    {8328,2176,1072, 0, 0, 0},  //TV = 6.91(799 lines)  AV=1.70  SV=6.15  BV=2.45</t>
        </is>
      </c>
    </row>
    <row r="93">
      <c r="B93" s="38">
        <f>VALUE(MID(N93,6,SEARCH(",",N93,1)-6))</f>
        <v/>
      </c>
      <c r="C93" s="38">
        <f>VALUE(MID($N93,FIND("*",SUBSTITUTE($N93,",","*",1),1)+1,FIND("*",SUBSTITUTE($N93,",","*",2),1)-FIND("*",SUBSTITUTE($N93,",","*",1),1)-1))</f>
        <v/>
      </c>
      <c r="D93" s="38">
        <f>VALUE(MID($N93,FIND("*",SUBSTITUTE($N93,",","*",2),1)+1,FIND("*",SUBSTITUTE($N93,",","*",3),1)-FIND("*",SUBSTITUTE($N93,",","*",2),1)-1))</f>
        <v/>
      </c>
      <c r="E93" s="72">
        <f>((C93/1024)*(D93/1024))</f>
        <v/>
      </c>
      <c r="G93" s="72">
        <f>-LOG(B93*0.000001,2)</f>
        <v/>
      </c>
      <c r="H93" s="72">
        <f>B93*0.000001*3198/0.033333</f>
        <v/>
      </c>
      <c r="I93" s="72" t="n">
        <v>1.7</v>
      </c>
      <c r="J93" s="72">
        <f>LOG((C93/1024)*(D93/1024)*100/3.125,2)</f>
        <v/>
      </c>
      <c r="K93" s="72">
        <f>I93+G93-J93</f>
        <v/>
      </c>
      <c r="L93" s="72">
        <f>K94-K93</f>
        <v/>
      </c>
      <c r="N93" s="39" t="inlineStr">
        <is>
          <t xml:space="preserve">    {8328,2432,1030, 0, 0, 0},  //TV = 6.91(799 lines)  AV=1.70  SV=6.26  BV=2.35</t>
        </is>
      </c>
    </row>
    <row r="94">
      <c r="B94" s="38">
        <f>VALUE(MID(N94,6,SEARCH(",",N94,1)-6))</f>
        <v/>
      </c>
      <c r="C94" s="38">
        <f>VALUE(MID($N94,FIND("*",SUBSTITUTE($N94,",","*",1),1)+1,FIND("*",SUBSTITUTE($N94,",","*",2),1)-FIND("*",SUBSTITUTE($N94,",","*",1),1)-1))</f>
        <v/>
      </c>
      <c r="D94" s="38">
        <f>VALUE(MID($N94,FIND("*",SUBSTITUTE($N94,",","*",2),1)+1,FIND("*",SUBSTITUTE($N94,",","*",3),1)-FIND("*",SUBSTITUTE($N94,",","*",2),1)-1))</f>
        <v/>
      </c>
      <c r="E94" s="72">
        <f>((C94/1024)*(D94/1024))</f>
        <v/>
      </c>
      <c r="G94" s="72">
        <f>-LOG(B94*0.000001,2)</f>
        <v/>
      </c>
      <c r="H94" s="72">
        <f>B94*0.000001*3198/0.033333</f>
        <v/>
      </c>
      <c r="I94" s="72" t="n">
        <v>1.7</v>
      </c>
      <c r="J94" s="72">
        <f>LOG((C94/1024)*(D94/1024)*100/3.125,2)</f>
        <v/>
      </c>
      <c r="K94" s="72">
        <f>I94+G94-J94</f>
        <v/>
      </c>
      <c r="L94" s="72">
        <f>K95-K94</f>
        <v/>
      </c>
      <c r="N94" s="39" t="inlineStr">
        <is>
          <t xml:space="preserve">    {8328,2560,1056, 0, 0, 0},  //TV = 6.91(799 lines)  AV=1.70  SV=6.37  BV=2.24</t>
        </is>
      </c>
    </row>
    <row r="95">
      <c r="B95" s="38">
        <f>VALUE(MID(N95,6,SEARCH(",",N95,1)-6))</f>
        <v/>
      </c>
      <c r="C95" s="38">
        <f>VALUE(MID($N95,FIND("*",SUBSTITUTE($N95,",","*",1),1)+1,FIND("*",SUBSTITUTE($N95,",","*",2),1)-FIND("*",SUBSTITUTE($N95,",","*",1),1)-1))</f>
        <v/>
      </c>
      <c r="D95" s="38">
        <f>VALUE(MID($N95,FIND("*",SUBSTITUTE($N95,",","*",2),1)+1,FIND("*",SUBSTITUTE($N95,",","*",3),1)-FIND("*",SUBSTITUTE($N95,",","*",2),1)-1))</f>
        <v/>
      </c>
      <c r="E95" s="72">
        <f>((C95/1024)*(D95/1024))</f>
        <v/>
      </c>
      <c r="G95" s="72">
        <f>-LOG(B95*0.000001,2)</f>
        <v/>
      </c>
      <c r="H95" s="72">
        <f>B95*0.000001*3198/0.033333</f>
        <v/>
      </c>
      <c r="I95" s="72" t="n">
        <v>1.7</v>
      </c>
      <c r="J95" s="72">
        <f>LOG((C95/1024)*(D95/1024)*100/3.125,2)</f>
        <v/>
      </c>
      <c r="K95" s="72">
        <f>I95+G95-J95</f>
        <v/>
      </c>
      <c r="L95" s="72">
        <f>K96-K95</f>
        <v/>
      </c>
      <c r="N95" s="39" t="inlineStr">
        <is>
          <t xml:space="preserve">    {8328,2688,1069, 0, 0, 0},  //TV = 6.91(799 lines)  AV=1.70  SV=6.45  BV=2.15</t>
        </is>
      </c>
    </row>
    <row r="96">
      <c r="B96" s="38">
        <f>VALUE(MID(N96,6,SEARCH(",",N96,1)-6))</f>
        <v/>
      </c>
      <c r="C96" s="38">
        <f>VALUE(MID($N96,FIND("*",SUBSTITUTE($N96,",","*",1),1)+1,FIND("*",SUBSTITUTE($N96,",","*",2),1)-FIND("*",SUBSTITUTE($N96,",","*",1),1)-1))</f>
        <v/>
      </c>
      <c r="D96" s="38">
        <f>VALUE(MID($N96,FIND("*",SUBSTITUTE($N96,",","*",2),1)+1,FIND("*",SUBSTITUTE($N96,",","*",3),1)-FIND("*",SUBSTITUTE($N96,",","*",2),1)-1))</f>
        <v/>
      </c>
      <c r="E96" s="72">
        <f>((C96/1024)*(D96/1024))</f>
        <v/>
      </c>
      <c r="G96" s="72">
        <f>-LOG(B96*0.000001,2)</f>
        <v/>
      </c>
      <c r="H96" s="72">
        <f>B96*0.000001*3198/0.033333</f>
        <v/>
      </c>
      <c r="I96" s="72" t="n">
        <v>1.7</v>
      </c>
      <c r="J96" s="72">
        <f>LOG((C96/1024)*(D96/1024)*100/3.125,2)</f>
        <v/>
      </c>
      <c r="K96" s="72">
        <f>I96+G96-J96</f>
        <v/>
      </c>
      <c r="L96" s="72">
        <f>K97-K96</f>
        <v/>
      </c>
      <c r="N96" s="39" t="inlineStr">
        <is>
          <t xml:space="preserve">    {8328,2944,1046, 0, 0, 0},  //TV = 6.91(799 lines)  AV=1.70  SV=6.55  BV=2.05</t>
        </is>
      </c>
    </row>
    <row r="97">
      <c r="B97" s="38">
        <f>VALUE(MID(N97,6,SEARCH(",",N97,1)-6))</f>
        <v/>
      </c>
      <c r="C97" s="38">
        <f>VALUE(MID($N97,FIND("*",SUBSTITUTE($N97,",","*",1),1)+1,FIND("*",SUBSTITUTE($N97,",","*",2),1)-FIND("*",SUBSTITUTE($N97,",","*",1),1)-1))</f>
        <v/>
      </c>
      <c r="D97" s="38">
        <f>VALUE(MID($N97,FIND("*",SUBSTITUTE($N97,",","*",2),1)+1,FIND("*",SUBSTITUTE($N97,",","*",3),1)-FIND("*",SUBSTITUTE($N97,",","*",2),1)-1))</f>
        <v/>
      </c>
      <c r="E97" s="72">
        <f>((C97/1024)*(D97/1024))</f>
        <v/>
      </c>
      <c r="G97" s="72">
        <f>-LOG(B97*0.000001,2)</f>
        <v/>
      </c>
      <c r="H97" s="72">
        <f>B97*0.000001*3198/0.033333</f>
        <v/>
      </c>
      <c r="I97" s="72" t="n">
        <v>1.7</v>
      </c>
      <c r="J97" s="72">
        <f>LOG((C97/1024)*(D97/1024)*100/3.125,2)</f>
        <v/>
      </c>
      <c r="K97" s="72">
        <f>I97+G97-J97</f>
        <v/>
      </c>
      <c r="L97" s="72">
        <f>K98-K97</f>
        <v/>
      </c>
      <c r="N97" s="39" t="inlineStr">
        <is>
          <t xml:space="preserve">    {16667,1536,1082, 0, 0, 0},  //TV = 5.91(1599 lines)  AV=1.70  SV=5.66  BV=1.94</t>
        </is>
      </c>
    </row>
    <row r="98">
      <c r="B98" s="38">
        <f>VALUE(MID(N98,6,SEARCH(",",N98,1)-6))</f>
        <v/>
      </c>
      <c r="C98" s="38">
        <f>VALUE(MID($N98,FIND("*",SUBSTITUTE($N98,",","*",1),1)+1,FIND("*",SUBSTITUTE($N98,",","*",2),1)-FIND("*",SUBSTITUTE($N98,",","*",1),1)-1))</f>
        <v/>
      </c>
      <c r="D98" s="38">
        <f>VALUE(MID($N98,FIND("*",SUBSTITUTE($N98,",","*",2),1)+1,FIND("*",SUBSTITUTE($N98,",","*",3),1)-FIND("*",SUBSTITUTE($N98,",","*",2),1)-1))</f>
        <v/>
      </c>
      <c r="E98" s="72">
        <f>((C98/1024)*(D98/1024))</f>
        <v/>
      </c>
      <c r="G98" s="72">
        <f>-LOG(B98*0.000001,2)</f>
        <v/>
      </c>
      <c r="H98" s="72">
        <f>B98*0.000001*3198/0.033333</f>
        <v/>
      </c>
      <c r="I98" s="72" t="n">
        <v>1.7</v>
      </c>
      <c r="J98" s="72">
        <f>LOG((C98/1024)*(D98/1024)*100/3.125,2)</f>
        <v/>
      </c>
      <c r="K98" s="72">
        <f>I98+G98-J98</f>
        <v/>
      </c>
      <c r="L98" s="72">
        <f>K99-K98</f>
        <v/>
      </c>
      <c r="N98" s="39" t="inlineStr">
        <is>
          <t xml:space="preserve">    {16667,1664,1063, 0, 0, 0},  //TV = 5.91(1599 lines)  AV=1.70  SV=5.75  BV=1.85</t>
        </is>
      </c>
    </row>
    <row r="99">
      <c r="B99" s="38">
        <f>VALUE(MID(N99,6,SEARCH(",",N99,1)-6))</f>
        <v/>
      </c>
      <c r="C99" s="38">
        <f>VALUE(MID($N99,FIND("*",SUBSTITUTE($N99,",","*",1),1)+1,FIND("*",SUBSTITUTE($N99,",","*",2),1)-FIND("*",SUBSTITUTE($N99,",","*",1),1)-1))</f>
        <v/>
      </c>
      <c r="D99" s="38">
        <f>VALUE(MID($N99,FIND("*",SUBSTITUTE($N99,",","*",2),1)+1,FIND("*",SUBSTITUTE($N99,",","*",3),1)-FIND("*",SUBSTITUTE($N99,",","*",2),1)-1))</f>
        <v/>
      </c>
      <c r="E99" s="72">
        <f>((C99/1024)*(D99/1024))</f>
        <v/>
      </c>
      <c r="G99" s="72">
        <f>-LOG(B99*0.000001,2)</f>
        <v/>
      </c>
      <c r="H99" s="72">
        <f>B99*0.000001*3198/0.033333</f>
        <v/>
      </c>
      <c r="I99" s="72" t="n">
        <v>1.7</v>
      </c>
      <c r="J99" s="72">
        <f>LOG((C99/1024)*(D99/1024)*100/3.125,2)</f>
        <v/>
      </c>
      <c r="K99" s="72">
        <f>I99+G99-J99</f>
        <v/>
      </c>
      <c r="L99" s="72">
        <f>K100-K99</f>
        <v/>
      </c>
      <c r="N99" s="39" t="inlineStr">
        <is>
          <t xml:space="preserve">    {16667,1792,1065, 0, 0, 0},  //TV = 5.91(1599 lines)  AV=1.70  SV=5.86  BV=1.74</t>
        </is>
      </c>
    </row>
    <row r="100">
      <c r="B100" s="38">
        <f>VALUE(MID(N100,6,SEARCH(",",N100,1)-6))</f>
        <v/>
      </c>
      <c r="C100" s="38">
        <f>VALUE(MID($N100,FIND("*",SUBSTITUTE($N100,",","*",1),1)+1,FIND("*",SUBSTITUTE($N100,",","*",2),1)-FIND("*",SUBSTITUTE($N100,",","*",1),1)-1))</f>
        <v/>
      </c>
      <c r="D100" s="38">
        <f>VALUE(MID($N100,FIND("*",SUBSTITUTE($N100,",","*",2),1)+1,FIND("*",SUBSTITUTE($N100,",","*",3),1)-FIND("*",SUBSTITUTE($N100,",","*",2),1)-1))</f>
        <v/>
      </c>
      <c r="E100" s="72">
        <f>((C100/1024)*(D100/1024))</f>
        <v/>
      </c>
      <c r="G100" s="72">
        <f>-LOG(B100*0.000001,2)</f>
        <v/>
      </c>
      <c r="H100" s="72">
        <f>B100*0.000001*3198/0.033333</f>
        <v/>
      </c>
      <c r="I100" s="72" t="n">
        <v>1.7</v>
      </c>
      <c r="J100" s="72">
        <f>LOG((C100/1024)*(D100/1024)*100/3.125,2)</f>
        <v/>
      </c>
      <c r="K100" s="72">
        <f>I100+G100-J100</f>
        <v/>
      </c>
      <c r="L100" s="72">
        <f>K101-K100</f>
        <v/>
      </c>
      <c r="N100" s="39" t="inlineStr">
        <is>
          <t xml:space="preserve">    {16667,1920,1058, 0, 0, 0},  //TV = 5.91(1599 lines)  AV=1.70  SV=5.95  BV=1.65</t>
        </is>
      </c>
    </row>
    <row r="101">
      <c r="B101" s="38">
        <f>VALUE(MID(N101,6,SEARCH(",",N101,1)-6))</f>
        <v/>
      </c>
      <c r="C101" s="38">
        <f>VALUE(MID($N101,FIND("*",SUBSTITUTE($N101,",","*",1),1)+1,FIND("*",SUBSTITUTE($N101,",","*",2),1)-FIND("*",SUBSTITUTE($N101,",","*",1),1)-1))</f>
        <v/>
      </c>
      <c r="D101" s="38">
        <f>VALUE(MID($N101,FIND("*",SUBSTITUTE($N101,",","*",2),1)+1,FIND("*",SUBSTITUTE($N101,",","*",3),1)-FIND("*",SUBSTITUTE($N101,",","*",2),1)-1))</f>
        <v/>
      </c>
      <c r="E101" s="72">
        <f>((C101/1024)*(D101/1024))</f>
        <v/>
      </c>
      <c r="G101" s="72">
        <f>-LOG(B101*0.000001,2)</f>
        <v/>
      </c>
      <c r="H101" s="72">
        <f>B101*0.000001*3198/0.033333</f>
        <v/>
      </c>
      <c r="I101" s="72" t="n">
        <v>1.7</v>
      </c>
      <c r="J101" s="72">
        <f>LOG((C101/1024)*(D101/1024)*100/3.125,2)</f>
        <v/>
      </c>
      <c r="K101" s="72">
        <f>I101+G101-J101</f>
        <v/>
      </c>
      <c r="L101" s="72">
        <f>K102-K101</f>
        <v/>
      </c>
      <c r="N101" s="39" t="inlineStr">
        <is>
          <t xml:space="preserve">    {16667,2048,1064, 0, 0, 0},  //TV = 5.91(1599 lines)  AV=1.70  SV=6.06  BV=1.55</t>
        </is>
      </c>
    </row>
    <row r="102">
      <c r="B102" s="38">
        <f>VALUE(MID(N102,6,SEARCH(",",N102,1)-6))</f>
        <v/>
      </c>
      <c r="C102" s="38">
        <f>VALUE(MID($N102,FIND("*",SUBSTITUTE($N102,",","*",1),1)+1,FIND("*",SUBSTITUTE($N102,",","*",2),1)-FIND("*",SUBSTITUTE($N102,",","*",1),1)-1))</f>
        <v/>
      </c>
      <c r="D102" s="38">
        <f>VALUE(MID($N102,FIND("*",SUBSTITUTE($N102,",","*",2),1)+1,FIND("*",SUBSTITUTE($N102,",","*",3),1)-FIND("*",SUBSTITUTE($N102,",","*",2),1)-1))</f>
        <v/>
      </c>
      <c r="E102" s="72">
        <f>((C102/1024)*(D102/1024))</f>
        <v/>
      </c>
      <c r="G102" s="72">
        <f>-LOG(B102*0.000001,2)</f>
        <v/>
      </c>
      <c r="H102" s="72">
        <f>B102*0.000001*3198/0.033333</f>
        <v/>
      </c>
      <c r="I102" s="72" t="n">
        <v>1.7</v>
      </c>
      <c r="J102" s="72">
        <f>LOG((C102/1024)*(D102/1024)*100/3.125,2)</f>
        <v/>
      </c>
      <c r="K102" s="72">
        <f>I102+G102-J102</f>
        <v/>
      </c>
      <c r="L102" s="72">
        <f>K103-K102</f>
        <v/>
      </c>
      <c r="N102" s="39" t="inlineStr">
        <is>
          <t xml:space="preserve">    {16667,2176,1072, 0, 0, 0},  //TV = 5.91(1599 lines)  AV=1.70  SV=6.15  BV=1.45</t>
        </is>
      </c>
    </row>
    <row r="103">
      <c r="B103" s="38">
        <f>VALUE(MID(N103,6,SEARCH(",",N103,1)-6))</f>
        <v/>
      </c>
      <c r="C103" s="38">
        <f>VALUE(MID($N103,FIND("*",SUBSTITUTE($N103,",","*",1),1)+1,FIND("*",SUBSTITUTE($N103,",","*",2),1)-FIND("*",SUBSTITUTE($N103,",","*",1),1)-1))</f>
        <v/>
      </c>
      <c r="D103" s="38">
        <f>VALUE(MID($N103,FIND("*",SUBSTITUTE($N103,",","*",2),1)+1,FIND("*",SUBSTITUTE($N103,",","*",3),1)-FIND("*",SUBSTITUTE($N103,",","*",2),1)-1))</f>
        <v/>
      </c>
      <c r="E103" s="72">
        <f>((C103/1024)*(D103/1024))</f>
        <v/>
      </c>
      <c r="G103" s="72">
        <f>-LOG(B103*0.000001,2)</f>
        <v/>
      </c>
      <c r="H103" s="72">
        <f>B103*0.000001*3198/0.033333</f>
        <v/>
      </c>
      <c r="I103" s="72" t="n">
        <v>1.7</v>
      </c>
      <c r="J103" s="72">
        <f>LOG((C103/1024)*(D103/1024)*100/3.125,2)</f>
        <v/>
      </c>
      <c r="K103" s="72">
        <f>I103+G103-J103</f>
        <v/>
      </c>
      <c r="L103" s="72">
        <f>K104-K103</f>
        <v/>
      </c>
      <c r="N103" s="39" t="inlineStr">
        <is>
          <t xml:space="preserve">    {16667,2432,1034, 0, 0, 0},  //TV = 5.91(1599 lines)  AV=1.70  SV=6.26  BV=1.34</t>
        </is>
      </c>
    </row>
    <row r="104">
      <c r="B104" s="38">
        <f>VALUE(MID(N104,6,SEARCH(",",N104,1)-6))</f>
        <v/>
      </c>
      <c r="C104" s="38">
        <f>VALUE(MID($N104,FIND("*",SUBSTITUTE($N104,",","*",1),1)+1,FIND("*",SUBSTITUTE($N104,",","*",2),1)-FIND("*",SUBSTITUTE($N104,",","*",1),1)-1))</f>
        <v/>
      </c>
      <c r="D104" s="38">
        <f>VALUE(MID($N104,FIND("*",SUBSTITUTE($N104,",","*",2),1)+1,FIND("*",SUBSTITUTE($N104,",","*",3),1)-FIND("*",SUBSTITUTE($N104,",","*",2),1)-1))</f>
        <v/>
      </c>
      <c r="E104" s="72">
        <f>((C104/1024)*(D104/1024))</f>
        <v/>
      </c>
      <c r="G104" s="72">
        <f>-LOG(B104*0.000001,2)</f>
        <v/>
      </c>
      <c r="H104" s="72">
        <f>B104*0.000001*3198/0.033333</f>
        <v/>
      </c>
      <c r="I104" s="72" t="n">
        <v>1.7</v>
      </c>
      <c r="J104" s="72">
        <f>LOG((C104/1024)*(D104/1024)*100/3.125,2)</f>
        <v/>
      </c>
      <c r="K104" s="72">
        <f>I104+G104-J104</f>
        <v/>
      </c>
      <c r="L104" s="72">
        <f>K105-K104</f>
        <v/>
      </c>
      <c r="N104" s="39" t="inlineStr">
        <is>
          <t xml:space="preserve">    {16667,2560,1049, 0, 0, 0},  //TV = 5.91(1599 lines)  AV=1.70  SV=6.36  BV=1.25</t>
        </is>
      </c>
    </row>
    <row r="105">
      <c r="B105" s="38">
        <f>VALUE(MID(N105,6,SEARCH(",",N105,1)-6))</f>
        <v/>
      </c>
      <c r="C105" s="38">
        <f>VALUE(MID($N105,FIND("*",SUBSTITUTE($N105,",","*",1),1)+1,FIND("*",SUBSTITUTE($N105,",","*",2),1)-FIND("*",SUBSTITUTE($N105,",","*",1),1)-1))</f>
        <v/>
      </c>
      <c r="D105" s="38">
        <f>VALUE(MID($N105,FIND("*",SUBSTITUTE($N105,",","*",2),1)+1,FIND("*",SUBSTITUTE($N105,",","*",3),1)-FIND("*",SUBSTITUTE($N105,",","*",2),1)-1))</f>
        <v/>
      </c>
      <c r="E105" s="72">
        <f>((C105/1024)*(D105/1024))</f>
        <v/>
      </c>
      <c r="G105" s="72">
        <f>-LOG(B105*0.000001,2)</f>
        <v/>
      </c>
      <c r="H105" s="72">
        <f>B105*0.000001*3198/0.033333</f>
        <v/>
      </c>
      <c r="I105" s="72" t="n">
        <v>1.7</v>
      </c>
      <c r="J105" s="72">
        <f>LOG((C105/1024)*(D105/1024)*100/3.125,2)</f>
        <v/>
      </c>
      <c r="K105" s="72">
        <f>I105+G105-J105</f>
        <v/>
      </c>
      <c r="L105" s="72">
        <f>K106-K105</f>
        <v/>
      </c>
      <c r="N105" s="39" t="inlineStr">
        <is>
          <t xml:space="preserve">    {16667,2688,1069, 0, 0, 0},  //TV = 5.91(1599 lines)  AV=1.70  SV=6.45  BV=1.15</t>
        </is>
      </c>
    </row>
    <row r="106">
      <c r="B106" s="38">
        <f>VALUE(MID(N106,6,SEARCH(",",N106,1)-6))</f>
        <v/>
      </c>
      <c r="C106" s="38">
        <f>VALUE(MID($N106,FIND("*",SUBSTITUTE($N106,",","*",1),1)+1,FIND("*",SUBSTITUTE($N106,",","*",2),1)-FIND("*",SUBSTITUTE($N106,",","*",1),1)-1))</f>
        <v/>
      </c>
      <c r="D106" s="38">
        <f>VALUE(MID($N106,FIND("*",SUBSTITUTE($N106,",","*",2),1)+1,FIND("*",SUBSTITUTE($N106,",","*",3),1)-FIND("*",SUBSTITUTE($N106,",","*",2),1)-1))</f>
        <v/>
      </c>
      <c r="E106" s="72">
        <f>((C106/1024)*(D106/1024))</f>
        <v/>
      </c>
      <c r="G106" s="72">
        <f>-LOG(B106*0.000001,2)</f>
        <v/>
      </c>
      <c r="H106" s="72">
        <f>B106*0.000001*3198/0.033333</f>
        <v/>
      </c>
      <c r="I106" s="72" t="n">
        <v>1.7</v>
      </c>
      <c r="J106" s="72">
        <f>LOG((C106/1024)*(D106/1024)*100/3.125,2)</f>
        <v/>
      </c>
      <c r="K106" s="72">
        <f>I106+G106-J106</f>
        <v/>
      </c>
      <c r="L106" s="72">
        <f>K107-K106</f>
        <v/>
      </c>
      <c r="N106" s="39" t="inlineStr">
        <is>
          <t xml:space="preserve">    {16667,2944,1046, 0, 0, 0},  //TV = 5.91(1599 lines)  AV=1.70  SV=6.55  BV=1.05</t>
        </is>
      </c>
    </row>
    <row r="107">
      <c r="B107" s="38">
        <f>VALUE(MID(N107,6,SEARCH(",",N107,1)-6))</f>
        <v/>
      </c>
      <c r="C107" s="38">
        <f>VALUE(MID($N107,FIND("*",SUBSTITUTE($N107,",","*",1),1)+1,FIND("*",SUBSTITUTE($N107,",","*",2),1)-FIND("*",SUBSTITUTE($N107,",","*",1),1)-1))</f>
        <v/>
      </c>
      <c r="D107" s="38">
        <f>VALUE(MID($N107,FIND("*",SUBSTITUTE($N107,",","*",2),1)+1,FIND("*",SUBSTITUTE($N107,",","*",3),1)-FIND("*",SUBSTITUTE($N107,",","*",2),1)-1))</f>
        <v/>
      </c>
      <c r="E107" s="72">
        <f>((C107/1024)*(D107/1024))</f>
        <v/>
      </c>
      <c r="G107" s="72">
        <f>-LOG(B107*0.000001,2)</f>
        <v/>
      </c>
      <c r="H107" s="72">
        <f>B107*0.000001*3198/0.033333</f>
        <v/>
      </c>
      <c r="I107" s="72" t="n">
        <v>1.7</v>
      </c>
      <c r="J107" s="72">
        <f>LOG((C107/1024)*(D107/1024)*100/3.125,2)</f>
        <v/>
      </c>
      <c r="K107" s="72">
        <f>I107+G107-J107</f>
        <v/>
      </c>
      <c r="L107" s="72">
        <f>K108-K107</f>
        <v/>
      </c>
      <c r="N107" s="39" t="inlineStr">
        <is>
          <t xml:space="preserve">    {16667,3200,1036, 0, 0, 0},  //TV = 5.91(1599 lines)  AV=1.70  SV=6.66  BV=0.94</t>
        </is>
      </c>
    </row>
    <row r="108">
      <c r="B108" s="38">
        <f>VALUE(MID(N108,6,SEARCH(",",N108,1)-6))</f>
        <v/>
      </c>
      <c r="C108" s="38">
        <f>VALUE(MID($N108,FIND("*",SUBSTITUTE($N108,",","*",1),1)+1,FIND("*",SUBSTITUTE($N108,",","*",2),1)-FIND("*",SUBSTITUTE($N108,",","*",1),1)-1))</f>
        <v/>
      </c>
      <c r="D108" s="38">
        <f>VALUE(MID($N108,FIND("*",SUBSTITUTE($N108,",","*",2),1)+1,FIND("*",SUBSTITUTE($N108,",","*",3),1)-FIND("*",SUBSTITUTE($N108,",","*",2),1)-1))</f>
        <v/>
      </c>
      <c r="E108" s="72">
        <f>((C108/1024)*(D108/1024))</f>
        <v/>
      </c>
      <c r="G108" s="72">
        <f>-LOG(B108*0.000001,2)</f>
        <v/>
      </c>
      <c r="H108" s="72">
        <f>B108*0.000001*3198/0.033333</f>
        <v/>
      </c>
      <c r="I108" s="72" t="n">
        <v>1.7</v>
      </c>
      <c r="J108" s="72">
        <f>LOG((C108/1024)*(D108/1024)*100/3.125,2)</f>
        <v/>
      </c>
      <c r="K108" s="72">
        <f>I108+G108-J108</f>
        <v/>
      </c>
      <c r="L108" s="72">
        <f>K109-K108</f>
        <v/>
      </c>
      <c r="N108" s="39" t="inlineStr">
        <is>
          <t xml:space="preserve">    {16667,3456,1026, 0, 0, 0},  //TV = 5.91(1599 lines)  AV=1.70  SV=6.76  BV=0.85</t>
        </is>
      </c>
    </row>
    <row r="109">
      <c r="B109" s="38">
        <f>VALUE(MID(N109,6,SEARCH(",",N109,1)-6))</f>
        <v/>
      </c>
      <c r="C109" s="38">
        <f>VALUE(MID($N109,FIND("*",SUBSTITUTE($N109,",","*",1),1)+1,FIND("*",SUBSTITUTE($N109,",","*",2),1)-FIND("*",SUBSTITUTE($N109,",","*",1),1)-1))</f>
        <v/>
      </c>
      <c r="D109" s="38">
        <f>VALUE(MID($N109,FIND("*",SUBSTITUTE($N109,",","*",2),1)+1,FIND("*",SUBSTITUTE($N109,",","*",3),1)-FIND("*",SUBSTITUTE($N109,",","*",2),1)-1))</f>
        <v/>
      </c>
      <c r="E109" s="72">
        <f>((C109/1024)*(D109/1024))</f>
        <v/>
      </c>
      <c r="G109" s="72">
        <f>-LOG(B109*0.000001,2)</f>
        <v/>
      </c>
      <c r="H109" s="72">
        <f>B109*0.000001*3198/0.033333</f>
        <v/>
      </c>
      <c r="I109" s="72" t="n">
        <v>1.7</v>
      </c>
      <c r="J109" s="72">
        <f>LOG((C109/1024)*(D109/1024)*100/3.125,2)</f>
        <v/>
      </c>
      <c r="K109" s="72">
        <f>I109+G109-J109</f>
        <v/>
      </c>
      <c r="L109" s="72">
        <f>K110-K109</f>
        <v/>
      </c>
      <c r="N109" s="39" t="inlineStr">
        <is>
          <t xml:space="preserve">    {16667,3712,1024, 0, 0, 0},  //TV = 5.91(1599 lines)  AV=1.70  SV=6.86  BV=0.74</t>
        </is>
      </c>
    </row>
    <row r="110">
      <c r="B110" s="38">
        <f>VALUE(MID(N110,6,SEARCH(",",N110,1)-6))</f>
        <v/>
      </c>
      <c r="C110" s="38">
        <f>VALUE(MID($N110,FIND("*",SUBSTITUTE($N110,",","*",1),1)+1,FIND("*",SUBSTITUTE($N110,",","*",2),1)-FIND("*",SUBSTITUTE($N110,",","*",1),1)-1))</f>
        <v/>
      </c>
      <c r="D110" s="38">
        <f>VALUE(MID($N110,FIND("*",SUBSTITUTE($N110,",","*",2),1)+1,FIND("*",SUBSTITUTE($N110,",","*",3),1)-FIND("*",SUBSTITUTE($N110,",","*",2),1)-1))</f>
        <v/>
      </c>
      <c r="E110" s="72">
        <f>((C110/1024)*(D110/1024))</f>
        <v/>
      </c>
      <c r="G110" s="72">
        <f>-LOG(B110*0.000001,2)</f>
        <v/>
      </c>
      <c r="H110" s="72">
        <f>B110*0.000001*3198/0.033333</f>
        <v/>
      </c>
      <c r="I110" s="72" t="n">
        <v>1.7</v>
      </c>
      <c r="J110" s="72">
        <f>LOG((C110/1024)*(D110/1024)*100/3.125,2)</f>
        <v/>
      </c>
      <c r="K110" s="72">
        <f>I110+G110-J110</f>
        <v/>
      </c>
      <c r="L110" s="72">
        <f>K111-K110</f>
        <v/>
      </c>
      <c r="N110" s="39" t="inlineStr">
        <is>
          <t xml:space="preserve">    {16667,3968,1024, 0, 0, 0},  //TV = 5.91(1599 lines)  AV=1.70  SV=6.95  BV=0.65</t>
        </is>
      </c>
    </row>
    <row r="111">
      <c r="B111" s="38">
        <f>VALUE(MID(N111,6,SEARCH(",",N111,1)-6))</f>
        <v/>
      </c>
      <c r="C111" s="38">
        <f>VALUE(MID($N111,FIND("*",SUBSTITUTE($N111,",","*",1),1)+1,FIND("*",SUBSTITUTE($N111,",","*",2),1)-FIND("*",SUBSTITUTE($N111,",","*",1),1)-1))</f>
        <v/>
      </c>
      <c r="D111" s="38">
        <f>VALUE(MID($N111,FIND("*",SUBSTITUTE($N111,",","*",2),1)+1,FIND("*",SUBSTITUTE($N111,",","*",3),1)-FIND("*",SUBSTITUTE($N111,",","*",2),1)-1))</f>
        <v/>
      </c>
      <c r="E111" s="72">
        <f>((C111/1024)*(D111/1024))</f>
        <v/>
      </c>
      <c r="G111" s="72">
        <f>-LOG(B111*0.000001,2)</f>
        <v/>
      </c>
      <c r="H111" s="72">
        <f>B111*0.000001*3198/0.033333</f>
        <v/>
      </c>
      <c r="I111" s="72" t="n">
        <v>1.7</v>
      </c>
      <c r="J111" s="72">
        <f>LOG((C111/1024)*(D111/1024)*100/3.125,2)</f>
        <v/>
      </c>
      <c r="K111" s="72">
        <f>I111+G111-J111</f>
        <v/>
      </c>
      <c r="L111" s="72">
        <f>K112-K111</f>
        <v/>
      </c>
      <c r="N111" s="39" t="inlineStr">
        <is>
          <t xml:space="preserve">    {16667,4224,1035, 0, 0, 0},  //TV = 5.91(1599 lines)  AV=1.70  SV=7.06  BV=0.54</t>
        </is>
      </c>
    </row>
    <row r="112">
      <c r="B112" s="38">
        <f>VALUE(MID(N112,6,SEARCH(",",N112,1)-6))</f>
        <v/>
      </c>
      <c r="C112" s="38">
        <f>VALUE(MID($N112,FIND("*",SUBSTITUTE($N112,",","*",1),1)+1,FIND("*",SUBSTITUTE($N112,",","*",2),1)-FIND("*",SUBSTITUTE($N112,",","*",1),1)-1))</f>
        <v/>
      </c>
      <c r="D112" s="38">
        <f>VALUE(MID($N112,FIND("*",SUBSTITUTE($N112,",","*",2),1)+1,FIND("*",SUBSTITUTE($N112,",","*",3),1)-FIND("*",SUBSTITUTE($N112,",","*",2),1)-1))</f>
        <v/>
      </c>
      <c r="E112" s="72">
        <f>((C112/1024)*(D112/1024))</f>
        <v/>
      </c>
      <c r="G112" s="72">
        <f>-LOG(B112*0.000001,2)</f>
        <v/>
      </c>
      <c r="H112" s="72">
        <f>B112*0.000001*3198/0.033333</f>
        <v/>
      </c>
      <c r="I112" s="72" t="n">
        <v>1.7</v>
      </c>
      <c r="J112" s="72">
        <f>LOG((C112/1024)*(D112/1024)*100/3.125,2)</f>
        <v/>
      </c>
      <c r="K112" s="72">
        <f>I112+G112-J112</f>
        <v/>
      </c>
      <c r="L112" s="72">
        <f>K113-K112</f>
        <v/>
      </c>
      <c r="N112" s="39" t="inlineStr">
        <is>
          <t xml:space="preserve">    {16667,4480,1045, 0, 0, 0},  //TV = 5.91(1599 lines)  AV=1.70  SV=7.16  BV=0.44</t>
        </is>
      </c>
    </row>
    <row r="113">
      <c r="B113" s="38">
        <f>VALUE(MID(N113,6,SEARCH(",",N113,1)-6))</f>
        <v/>
      </c>
      <c r="C113" s="38">
        <f>VALUE(MID($N113,FIND("*",SUBSTITUTE($N113,",","*",1),1)+1,FIND("*",SUBSTITUTE($N113,",","*",2),1)-FIND("*",SUBSTITUTE($N113,",","*",1),1)-1))</f>
        <v/>
      </c>
      <c r="D113" s="38">
        <f>VALUE(MID($N113,FIND("*",SUBSTITUTE($N113,",","*",2),1)+1,FIND("*",SUBSTITUTE($N113,",","*",3),1)-FIND("*",SUBSTITUTE($N113,",","*",2),1)-1))</f>
        <v/>
      </c>
      <c r="E113" s="72">
        <f>((C113/1024)*(D113/1024))</f>
        <v/>
      </c>
      <c r="G113" s="72">
        <f>-LOG(B113*0.000001,2)</f>
        <v/>
      </c>
      <c r="H113" s="72">
        <f>B113*0.000001*3198/0.033333</f>
        <v/>
      </c>
      <c r="I113" s="72" t="n">
        <v>1.7</v>
      </c>
      <c r="J113" s="72">
        <f>LOG((C113/1024)*(D113/1024)*100/3.125,2)</f>
        <v/>
      </c>
      <c r="K113" s="72">
        <f>I113+G113-J113</f>
        <v/>
      </c>
      <c r="L113" s="72">
        <f>K114-K113</f>
        <v/>
      </c>
      <c r="N113" s="39" t="inlineStr">
        <is>
          <t xml:space="preserve">    {16667,4864,1032, 0, 0, 0},  //TV = 5.91(1599 lines)  AV=1.70  SV=7.26  BV=0.34</t>
        </is>
      </c>
    </row>
    <row r="114">
      <c r="B114" s="38">
        <f>VALUE(MID(N114,6,SEARCH(",",N114,1)-6))</f>
        <v/>
      </c>
      <c r="C114" s="38">
        <f>VALUE(MID($N114,FIND("*",SUBSTITUTE($N114,",","*",1),1)+1,FIND("*",SUBSTITUTE($N114,",","*",2),1)-FIND("*",SUBSTITUTE($N114,",","*",1),1)-1))</f>
        <v/>
      </c>
      <c r="D114" s="38">
        <f>VALUE(MID($N114,FIND("*",SUBSTITUTE($N114,",","*",2),1)+1,FIND("*",SUBSTITUTE($N114,",","*",3),1)-FIND("*",SUBSTITUTE($N114,",","*",2),1)-1))</f>
        <v/>
      </c>
      <c r="E114" s="72">
        <f>((C114/1024)*(D114/1024))</f>
        <v/>
      </c>
      <c r="G114" s="72">
        <f>-LOG(B114*0.000001,2)</f>
        <v/>
      </c>
      <c r="H114" s="72">
        <f>B114*0.000001*3198/0.033333</f>
        <v/>
      </c>
      <c r="I114" s="72" t="n">
        <v>1.7</v>
      </c>
      <c r="J114" s="72">
        <f>LOG((C114/1024)*(D114/1024)*100/3.125,2)</f>
        <v/>
      </c>
      <c r="K114" s="72">
        <f>I114+G114-J114</f>
        <v/>
      </c>
      <c r="L114" s="72">
        <f>K115-K114</f>
        <v/>
      </c>
      <c r="N114" s="39" t="inlineStr">
        <is>
          <t xml:space="preserve">    {24995,3456,1038, 0, 0, 0},  //TV = 5.32(2398 lines)  AV=1.70  SV=6.77  BV=0.24</t>
        </is>
      </c>
    </row>
    <row r="115">
      <c r="B115" s="38">
        <f>VALUE(MID(N115,6,SEARCH(",",N115,1)-6))</f>
        <v/>
      </c>
      <c r="C115" s="38">
        <f>VALUE(MID($N115,FIND("*",SUBSTITUTE($N115,",","*",1),1)+1,FIND("*",SUBSTITUTE($N115,",","*",2),1)-FIND("*",SUBSTITUTE($N115,",","*",1),1)-1))</f>
        <v/>
      </c>
      <c r="D115" s="38">
        <f>VALUE(MID($N115,FIND("*",SUBSTITUTE($N115,",","*",2),1)+1,FIND("*",SUBSTITUTE($N115,",","*",3),1)-FIND("*",SUBSTITUTE($N115,",","*",2),1)-1))</f>
        <v/>
      </c>
      <c r="E115" s="72">
        <f>((C115/1024)*(D115/1024))</f>
        <v/>
      </c>
      <c r="G115" s="72">
        <f>-LOG(B115*0.000001,2)</f>
        <v/>
      </c>
      <c r="H115" s="72">
        <f>B115*0.000001*3198/0.033333</f>
        <v/>
      </c>
      <c r="I115" s="72" t="n">
        <v>1.7</v>
      </c>
      <c r="J115" s="72">
        <f>LOG((C115/1024)*(D115/1024)*100/3.125,2)</f>
        <v/>
      </c>
      <c r="K115" s="72">
        <f>I115+G115-J115</f>
        <v/>
      </c>
      <c r="L115" s="72">
        <f>K116-K115</f>
        <v/>
      </c>
      <c r="N115" s="39" t="inlineStr">
        <is>
          <t xml:space="preserve">    {24995,3712,1035, 0, 0, 0},  //TV = 5.32(2398 lines)  AV=1.70  SV=6.87  BV=0.14</t>
        </is>
      </c>
    </row>
    <row r="116">
      <c r="B116" s="38">
        <f>VALUE(MID(N116,6,SEARCH(",",N116,1)-6))</f>
        <v/>
      </c>
      <c r="C116" s="38">
        <f>VALUE(MID($N116,FIND("*",SUBSTITUTE($N116,",","*",1),1)+1,FIND("*",SUBSTITUTE($N116,",","*",2),1)-FIND("*",SUBSTITUTE($N116,",","*",1),1)-1))</f>
        <v/>
      </c>
      <c r="D116" s="38">
        <f>VALUE(MID($N116,FIND("*",SUBSTITUTE($N116,",","*",2),1)+1,FIND("*",SUBSTITUTE($N116,",","*",3),1)-FIND("*",SUBSTITUTE($N116,",","*",2),1)-1))</f>
        <v/>
      </c>
      <c r="E116" s="72">
        <f>((C116/1024)*(D116/1024))</f>
        <v/>
      </c>
      <c r="G116" s="72">
        <f>-LOG(B116*0.000001,2)</f>
        <v/>
      </c>
      <c r="H116" s="72">
        <f>B116*0.000001*3198/0.033333</f>
        <v/>
      </c>
      <c r="I116" s="72" t="n">
        <v>1.7</v>
      </c>
      <c r="J116" s="72">
        <f>LOG((C116/1024)*(D116/1024)*100/3.125,2)</f>
        <v/>
      </c>
      <c r="K116" s="72">
        <f>I116+G116-J116</f>
        <v/>
      </c>
      <c r="L116" s="72">
        <f>K117-K116</f>
        <v/>
      </c>
      <c r="N116" s="39" t="inlineStr">
        <is>
          <t xml:space="preserve">    {24995,3968,1038, 0, 0, 0},  //TV = 5.32(2398 lines)  AV=1.70  SV=6.97  BV=0.04</t>
        </is>
      </c>
    </row>
    <row r="117">
      <c r="B117" s="38">
        <f>VALUE(MID(N117,6,SEARCH(",",N117,1)-6))</f>
        <v/>
      </c>
      <c r="C117" s="38">
        <f>VALUE(MID($N117,FIND("*",SUBSTITUTE($N117,",","*",1),1)+1,FIND("*",SUBSTITUTE($N117,",","*",2),1)-FIND("*",SUBSTITUTE($N117,",","*",1),1)-1))</f>
        <v/>
      </c>
      <c r="D117" s="38">
        <f>VALUE(MID($N117,FIND("*",SUBSTITUTE($N117,",","*",2),1)+1,FIND("*",SUBSTITUTE($N117,",","*",3),1)-FIND("*",SUBSTITUTE($N117,",","*",2),1)-1))</f>
        <v/>
      </c>
      <c r="E117" s="72">
        <f>((C117/1024)*(D117/1024))</f>
        <v/>
      </c>
      <c r="G117" s="72">
        <f>-LOG(B117*0.000001,2)</f>
        <v/>
      </c>
      <c r="H117" s="72">
        <f>B117*0.000001*3198/0.033333</f>
        <v/>
      </c>
      <c r="I117" s="72" t="n">
        <v>1.7</v>
      </c>
      <c r="J117" s="72">
        <f>LOG((C117/1024)*(D117/1024)*100/3.125,2)</f>
        <v/>
      </c>
      <c r="K117" s="72">
        <f>I117+G117-J117</f>
        <v/>
      </c>
      <c r="L117" s="72">
        <f>K118-K117</f>
        <v/>
      </c>
      <c r="N117" s="39" t="inlineStr">
        <is>
          <t xml:space="preserve">    {24995,4224,1043, 0, 0, 0},  //TV = 5.32(2398 lines)  AV=1.70  SV=7.07  BV=-0.05</t>
        </is>
      </c>
    </row>
    <row r="118">
      <c r="B118" s="38">
        <f>VALUE(MID(N118,6,SEARCH(",",N118,1)-6))</f>
        <v/>
      </c>
      <c r="C118" s="38">
        <f>VALUE(MID($N118,FIND("*",SUBSTITUTE($N118,",","*",1),1)+1,FIND("*",SUBSTITUTE($N118,",","*",2),1)-FIND("*",SUBSTITUTE($N118,",","*",1),1)-1))</f>
        <v/>
      </c>
      <c r="D118" s="38">
        <f>VALUE(MID($N118,FIND("*",SUBSTITUTE($N118,",","*",2),1)+1,FIND("*",SUBSTITUTE($N118,",","*",3),1)-FIND("*",SUBSTITUTE($N118,",","*",2),1)-1))</f>
        <v/>
      </c>
      <c r="E118" s="72">
        <f>((C118/1024)*(D118/1024))</f>
        <v/>
      </c>
      <c r="G118" s="72">
        <f>-LOG(B118*0.000001,2)</f>
        <v/>
      </c>
      <c r="H118" s="72">
        <f>B118*0.000001*3198/0.033333</f>
        <v/>
      </c>
      <c r="I118" s="72" t="n">
        <v>1.7</v>
      </c>
      <c r="J118" s="72">
        <f>LOG((C118/1024)*(D118/1024)*100/3.125,2)</f>
        <v/>
      </c>
      <c r="K118" s="72">
        <f>I118+G118-J118</f>
        <v/>
      </c>
      <c r="L118" s="72">
        <f>K119-K118</f>
        <v/>
      </c>
      <c r="N118" s="39" t="inlineStr">
        <is>
          <t xml:space="preserve">    {24995,4608,1025, 0, 0, 0},  //TV = 5.32(2398 lines)  AV=1.70  SV=7.17  BV=-0.15</t>
        </is>
      </c>
    </row>
    <row r="119">
      <c r="B119" s="38">
        <f>VALUE(MID(N119,6,SEARCH(",",N119,1)-6))</f>
        <v/>
      </c>
      <c r="C119" s="38">
        <f>VALUE(MID($N119,FIND("*",SUBSTITUTE($N119,",","*",1),1)+1,FIND("*",SUBSTITUTE($N119,",","*",2),1)-FIND("*",SUBSTITUTE($N119,",","*",1),1)-1))</f>
        <v/>
      </c>
      <c r="D119" s="38">
        <f>VALUE(MID($N119,FIND("*",SUBSTITUTE($N119,",","*",2),1)+1,FIND("*",SUBSTITUTE($N119,",","*",3),1)-FIND("*",SUBSTITUTE($N119,",","*",2),1)-1))</f>
        <v/>
      </c>
      <c r="E119" s="72">
        <f>((C119/1024)*(D119/1024))</f>
        <v/>
      </c>
      <c r="G119" s="72">
        <f>-LOG(B119*0.000001,2)</f>
        <v/>
      </c>
      <c r="H119" s="72">
        <f>B119*0.000001*3198/0.033333</f>
        <v/>
      </c>
      <c r="I119" s="72" t="n">
        <v>1.7</v>
      </c>
      <c r="J119" s="72">
        <f>LOG((C119/1024)*(D119/1024)*100/3.125,2)</f>
        <v/>
      </c>
      <c r="K119" s="72">
        <f>I119+G119-J119</f>
        <v/>
      </c>
      <c r="L119" s="72">
        <f>K120-K119</f>
        <v/>
      </c>
      <c r="N119" s="39" t="inlineStr">
        <is>
          <t xml:space="preserve">    {33333,3712,1024, 0, 0, 0},  //TV = 4.91(3198 lines)  AV=1.70  SV=6.86  BV=-0.26</t>
        </is>
      </c>
    </row>
    <row r="120">
      <c r="B120" s="38">
        <f>VALUE(MID(N120,6,SEARCH(",",N120,1)-6))</f>
        <v/>
      </c>
      <c r="C120" s="38">
        <f>VALUE(MID($N120,FIND("*",SUBSTITUTE($N120,",","*",1),1)+1,FIND("*",SUBSTITUTE($N120,",","*",2),1)-FIND("*",SUBSTITUTE($N120,",","*",1),1)-1))</f>
        <v/>
      </c>
      <c r="D120" s="38">
        <f>VALUE(MID($N120,FIND("*",SUBSTITUTE($N120,",","*",2),1)+1,FIND("*",SUBSTITUTE($N120,",","*",3),1)-FIND("*",SUBSTITUTE($N120,",","*",2),1)-1))</f>
        <v/>
      </c>
      <c r="E120" s="72">
        <f>((C120/1024)*(D120/1024))</f>
        <v/>
      </c>
      <c r="G120" s="72">
        <f>-LOG(B120*0.000001,2)</f>
        <v/>
      </c>
      <c r="H120" s="72">
        <f>B120*0.000001*3198/0.033333</f>
        <v/>
      </c>
      <c r="I120" s="72" t="n">
        <v>1.7</v>
      </c>
      <c r="J120" s="72">
        <f>LOG((C120/1024)*(D120/1024)*100/3.125,2)</f>
        <v/>
      </c>
      <c r="K120" s="72">
        <f>I120+G120-J120</f>
        <v/>
      </c>
      <c r="L120" s="72">
        <f>K121-K120</f>
        <v/>
      </c>
      <c r="N120" s="39" t="inlineStr">
        <is>
          <t xml:space="preserve">    {33333,3968,1026, 0, 0, 0},  //TV = 4.91(3198 lines)  AV=1.70  SV=6.96  BV=-0.35</t>
        </is>
      </c>
    </row>
    <row r="121">
      <c r="B121" s="38">
        <f>VALUE(MID(N121,6,SEARCH(",",N121,1)-6))</f>
        <v/>
      </c>
      <c r="C121" s="38">
        <f>VALUE(MID($N121,FIND("*",SUBSTITUTE($N121,",","*",1),1)+1,FIND("*",SUBSTITUTE($N121,",","*",2),1)-FIND("*",SUBSTITUTE($N121,",","*",1),1)-1))</f>
        <v/>
      </c>
      <c r="D121" s="38">
        <f>VALUE(MID($N121,FIND("*",SUBSTITUTE($N121,",","*",2),1)+1,FIND("*",SUBSTITUTE($N121,",","*",3),1)-FIND("*",SUBSTITUTE($N121,",","*",2),1)-1))</f>
        <v/>
      </c>
      <c r="E121" s="72">
        <f>((C121/1024)*(D121/1024))</f>
        <v/>
      </c>
      <c r="G121" s="72">
        <f>-LOG(B121*0.000001,2)</f>
        <v/>
      </c>
      <c r="H121" s="72">
        <f>B121*0.000001*3198/0.033333</f>
        <v/>
      </c>
      <c r="I121" s="72" t="n">
        <v>1.7</v>
      </c>
      <c r="J121" s="72">
        <f>LOG((C121/1024)*(D121/1024)*100/3.125,2)</f>
        <v/>
      </c>
      <c r="K121" s="72">
        <f>I121+G121-J121</f>
        <v/>
      </c>
      <c r="L121" s="72">
        <f>K122-K121</f>
        <v/>
      </c>
      <c r="N121" s="39" t="inlineStr">
        <is>
          <t xml:space="preserve">    {33333,4224,1033, 0, 0, 0},  //TV = 4.91(3198 lines)  AV=1.70  SV=7.06  BV=-0.45</t>
        </is>
      </c>
    </row>
    <row r="122">
      <c r="B122" s="38">
        <f>VALUE(MID(N122,6,SEARCH(",",N122,1)-6))</f>
        <v/>
      </c>
      <c r="C122" s="38">
        <f>VALUE(MID($N122,FIND("*",SUBSTITUTE($N122,",","*",1),1)+1,FIND("*",SUBSTITUTE($N122,",","*",2),1)-FIND("*",SUBSTITUTE($N122,",","*",1),1)-1))</f>
        <v/>
      </c>
      <c r="D122" s="38">
        <f>VALUE(MID($N122,FIND("*",SUBSTITUTE($N122,",","*",2),1)+1,FIND("*",SUBSTITUTE($N122,",","*",3),1)-FIND("*",SUBSTITUTE($N122,",","*",2),1)-1))</f>
        <v/>
      </c>
      <c r="E122" s="72">
        <f>((C122/1024)*(D122/1024))</f>
        <v/>
      </c>
      <c r="G122" s="72">
        <f>-LOG(B122*0.000001,2)</f>
        <v/>
      </c>
      <c r="H122" s="72">
        <f>B122*0.000001*3198/0.033333</f>
        <v/>
      </c>
      <c r="I122" s="72" t="n">
        <v>1.7</v>
      </c>
      <c r="J122" s="72">
        <f>LOG((C122/1024)*(D122/1024)*100/3.125,2)</f>
        <v/>
      </c>
      <c r="K122" s="72">
        <f>I122+G122-J122</f>
        <v/>
      </c>
      <c r="L122" s="72">
        <f>K123-K122</f>
        <v/>
      </c>
      <c r="N122" s="39" t="inlineStr">
        <is>
          <t xml:space="preserve">    {33333,4480,1044, 0, 0, 0},  //TV = 4.91(3198 lines)  AV=1.70  SV=7.16  BV=-0.55</t>
        </is>
      </c>
    </row>
    <row r="123">
      <c r="B123" s="38">
        <f>VALUE(MID(N123,6,SEARCH(",",N123,1)-6))</f>
        <v/>
      </c>
      <c r="C123" s="38">
        <f>VALUE(MID($N123,FIND("*",SUBSTITUTE($N123,",","*",1),1)+1,FIND("*",SUBSTITUTE($N123,",","*",2),1)-FIND("*",SUBSTITUTE($N123,",","*",1),1)-1))</f>
        <v/>
      </c>
      <c r="D123" s="38">
        <f>VALUE(MID($N123,FIND("*",SUBSTITUTE($N123,",","*",2),1)+1,FIND("*",SUBSTITUTE($N123,",","*",3),1)-FIND("*",SUBSTITUTE($N123,",","*",2),1)-1))</f>
        <v/>
      </c>
      <c r="E123" s="72">
        <f>((C123/1024)*(D123/1024))</f>
        <v/>
      </c>
      <c r="G123" s="72">
        <f>-LOG(B123*0.000001,2)</f>
        <v/>
      </c>
      <c r="H123" s="72">
        <f>B123*0.000001*3198/0.033333</f>
        <v/>
      </c>
      <c r="I123" s="72" t="n">
        <v>1.7</v>
      </c>
      <c r="J123" s="72">
        <f>LOG((C123/1024)*(D123/1024)*100/3.125,2)</f>
        <v/>
      </c>
      <c r="K123" s="72">
        <f>I123+G123-J123</f>
        <v/>
      </c>
      <c r="L123" s="72">
        <f>K124-K123</f>
        <v/>
      </c>
      <c r="N123" s="39" t="inlineStr">
        <is>
          <t xml:space="preserve">    {33333,4864,1029, 0, 0, 0},  //TV = 4.91(3198 lines)  AV=1.70  SV=7.25  BV=-0.65</t>
        </is>
      </c>
    </row>
    <row r="124">
      <c r="B124" s="38">
        <f>VALUE(MID(N124,6,SEARCH(",",N124,1)-6))</f>
        <v/>
      </c>
      <c r="C124" s="38">
        <f>VALUE(MID($N124,FIND("*",SUBSTITUTE($N124,",","*",1),1)+1,FIND("*",SUBSTITUTE($N124,",","*",2),1)-FIND("*",SUBSTITUTE($N124,",","*",1),1)-1))</f>
        <v/>
      </c>
      <c r="D124" s="38">
        <f>VALUE(MID($N124,FIND("*",SUBSTITUTE($N124,",","*",2),1)+1,FIND("*",SUBSTITUTE($N124,",","*",3),1)-FIND("*",SUBSTITUTE($N124,",","*",2),1)-1))</f>
        <v/>
      </c>
      <c r="E124" s="72">
        <f>((C124/1024)*(D124/1024))</f>
        <v/>
      </c>
      <c r="G124" s="72">
        <f>-LOG(B124*0.000001,2)</f>
        <v/>
      </c>
      <c r="H124" s="72">
        <f>B124*0.000001*3198/0.033333</f>
        <v/>
      </c>
      <c r="I124" s="72" t="n">
        <v>1.7</v>
      </c>
      <c r="J124" s="72">
        <f>LOG((C124/1024)*(D124/1024)*100/3.125,2)</f>
        <v/>
      </c>
      <c r="K124" s="72">
        <f>I124+G124-J124</f>
        <v/>
      </c>
      <c r="L124" s="72">
        <f>K125-K124</f>
        <v/>
      </c>
      <c r="N124" s="39" t="inlineStr">
        <is>
          <t xml:space="preserve">    {33333,5120,1048, 0, 0, 0},  //TV = 4.91(3198 lines)  AV=1.70  SV=7.36  BV=-0.75</t>
        </is>
      </c>
    </row>
    <row r="125">
      <c r="B125" s="38">
        <f>VALUE(MID(N125,6,SEARCH(",",N125,1)-6))</f>
        <v/>
      </c>
      <c r="C125" s="38">
        <f>VALUE(MID($N125,FIND("*",SUBSTITUTE($N125,",","*",1),1)+1,FIND("*",SUBSTITUTE($N125,",","*",2),1)-FIND("*",SUBSTITUTE($N125,",","*",1),1)-1))</f>
        <v/>
      </c>
      <c r="D125" s="38">
        <f>VALUE(MID($N125,FIND("*",SUBSTITUTE($N125,",","*",2),1)+1,FIND("*",SUBSTITUTE($N125,",","*",3),1)-FIND("*",SUBSTITUTE($N125,",","*",2),1)-1))</f>
        <v/>
      </c>
      <c r="E125" s="72">
        <f>((C125/1024)*(D125/1024))</f>
        <v/>
      </c>
      <c r="G125" s="72">
        <f>-LOG(B125*0.000001,2)</f>
        <v/>
      </c>
      <c r="H125" s="72">
        <f>B125*0.000001*3198/0.033333</f>
        <v/>
      </c>
      <c r="I125" s="72" t="n">
        <v>1.7</v>
      </c>
      <c r="J125" s="72">
        <f>LOG((C125/1024)*(D125/1024)*100/3.125,2)</f>
        <v/>
      </c>
      <c r="K125" s="72">
        <f>I125+G125-J125</f>
        <v/>
      </c>
      <c r="L125" s="72">
        <f>K126-K125</f>
        <v/>
      </c>
      <c r="N125" s="39" t="inlineStr">
        <is>
          <t xml:space="preserve">    {33333,5504,1043, 0, 0, 0},  //TV = 4.91(3198 lines)  AV=1.70  SV=7.45  BV=-0.85</t>
        </is>
      </c>
    </row>
    <row r="126">
      <c r="B126" s="38">
        <f>VALUE(MID(N126,6,SEARCH(",",N126,1)-6))</f>
        <v/>
      </c>
      <c r="C126" s="38">
        <f>VALUE(MID($N126,FIND("*",SUBSTITUTE($N126,",","*",1),1)+1,FIND("*",SUBSTITUTE($N126,",","*",2),1)-FIND("*",SUBSTITUTE($N126,",","*",1),1)-1))</f>
        <v/>
      </c>
      <c r="D126" s="38">
        <f>VALUE(MID($N126,FIND("*",SUBSTITUTE($N126,",","*",2),1)+1,FIND("*",SUBSTITUTE($N126,",","*",3),1)-FIND("*",SUBSTITUTE($N126,",","*",2),1)-1))</f>
        <v/>
      </c>
      <c r="E126" s="72">
        <f>((C126/1024)*(D126/1024))</f>
        <v/>
      </c>
      <c r="G126" s="72">
        <f>-LOG(B126*0.000001,2)</f>
        <v/>
      </c>
      <c r="H126" s="72">
        <f>B126*0.000001*3198/0.033333</f>
        <v/>
      </c>
      <c r="I126" s="72" t="n">
        <v>1.7</v>
      </c>
      <c r="J126" s="72">
        <f>LOG((C126/1024)*(D126/1024)*100/3.125,2)</f>
        <v/>
      </c>
      <c r="K126" s="72">
        <f>I126+G126-J126</f>
        <v/>
      </c>
      <c r="L126" s="72">
        <f>K127-K126</f>
        <v/>
      </c>
      <c r="N126" s="39" t="inlineStr">
        <is>
          <t xml:space="preserve">    {33333,6016,1029, 0, 0, 0},  //TV = 4.91(3198 lines)  AV=1.70  SV=7.56  BV=-0.96</t>
        </is>
      </c>
    </row>
    <row r="127">
      <c r="B127" s="38">
        <f>VALUE(MID(N127,6,SEARCH(",",N127,1)-6))</f>
        <v/>
      </c>
      <c r="C127" s="38">
        <f>VALUE(MID($N127,FIND("*",SUBSTITUTE($N127,",","*",1),1)+1,FIND("*",SUBSTITUTE($N127,",","*",2),1)-FIND("*",SUBSTITUTE($N127,",","*",1),1)-1))</f>
        <v/>
      </c>
      <c r="D127" s="38">
        <f>VALUE(MID($N127,FIND("*",SUBSTITUTE($N127,",","*",2),1)+1,FIND("*",SUBSTITUTE($N127,",","*",3),1)-FIND("*",SUBSTITUTE($N127,",","*",2),1)-1))</f>
        <v/>
      </c>
      <c r="E127" s="72">
        <f>((C127/1024)*(D127/1024))</f>
        <v/>
      </c>
      <c r="G127" s="72">
        <f>-LOG(B127*0.000001,2)</f>
        <v/>
      </c>
      <c r="H127" s="72">
        <f>B127*0.000001*3198/0.033333</f>
        <v/>
      </c>
      <c r="I127" s="72" t="n">
        <v>1.7</v>
      </c>
      <c r="J127" s="72">
        <f>LOG((C127/1024)*(D127/1024)*100/3.125,2)</f>
        <v/>
      </c>
      <c r="K127" s="72">
        <f>I127+G127-J127</f>
        <v/>
      </c>
      <c r="L127" s="72">
        <f>K128-K127</f>
        <v/>
      </c>
      <c r="N127" s="39" t="inlineStr">
        <is>
          <t xml:space="preserve">    {33333,6400,1035, 0, 0, 0},  //TV = 4.91(3198 lines)  AV=1.70  SV=7.66  BV=-1.06</t>
        </is>
      </c>
    </row>
    <row r="128">
      <c r="B128" s="38">
        <f>VALUE(MID(N128,6,SEARCH(",",N128,1)-6))</f>
        <v/>
      </c>
      <c r="C128" s="38">
        <f>VALUE(MID($N128,FIND("*",SUBSTITUTE($N128,",","*",1),1)+1,FIND("*",SUBSTITUTE($N128,",","*",2),1)-FIND("*",SUBSTITUTE($N128,",","*",1),1)-1))</f>
        <v/>
      </c>
      <c r="D128" s="38">
        <f>VALUE(MID($N128,FIND("*",SUBSTITUTE($N128,",","*",2),1)+1,FIND("*",SUBSTITUTE($N128,",","*",3),1)-FIND("*",SUBSTITUTE($N128,",","*",2),1)-1))</f>
        <v/>
      </c>
      <c r="E128" s="72">
        <f>((C128/1024)*(D128/1024))</f>
        <v/>
      </c>
      <c r="G128" s="72">
        <f>-LOG(B128*0.000001,2)</f>
        <v/>
      </c>
      <c r="H128" s="72">
        <f>B128*0.000001*3198/0.033333</f>
        <v/>
      </c>
      <c r="I128" s="72" t="n">
        <v>1.7</v>
      </c>
      <c r="J128" s="72">
        <f>LOG((C128/1024)*(D128/1024)*100/3.125,2)</f>
        <v/>
      </c>
      <c r="K128" s="72">
        <f>I128+G128-J128</f>
        <v/>
      </c>
      <c r="L128" s="72">
        <f>K129-K128</f>
        <v/>
      </c>
      <c r="N128" s="39" t="inlineStr">
        <is>
          <t xml:space="preserve">    {33333,6912,1027, 0, 0, 0},  //TV = 4.91(3198 lines)  AV=1.70  SV=7.76  BV=-1.16</t>
        </is>
      </c>
    </row>
    <row r="129">
      <c r="B129" s="38">
        <f>VALUE(MID(N129,6,SEARCH(",",N129,1)-6))</f>
        <v/>
      </c>
      <c r="C129" s="38">
        <f>VALUE(MID($N129,FIND("*",SUBSTITUTE($N129,",","*",1),1)+1,FIND("*",SUBSTITUTE($N129,",","*",2),1)-FIND("*",SUBSTITUTE($N129,",","*",1),1)-1))</f>
        <v/>
      </c>
      <c r="D129" s="38">
        <f>VALUE(MID($N129,FIND("*",SUBSTITUTE($N129,",","*",2),1)+1,FIND("*",SUBSTITUTE($N129,",","*",3),1)-FIND("*",SUBSTITUTE($N129,",","*",2),1)-1))</f>
        <v/>
      </c>
      <c r="E129" s="72">
        <f>((C129/1024)*(D129/1024))</f>
        <v/>
      </c>
      <c r="G129" s="72">
        <f>-LOG(B129*0.000001,2)</f>
        <v/>
      </c>
      <c r="H129" s="72">
        <f>B129*0.000001*3198/0.033333</f>
        <v/>
      </c>
      <c r="I129" s="72" t="n">
        <v>1.7</v>
      </c>
      <c r="J129" s="72">
        <f>LOG((C129/1024)*(D129/1024)*100/3.125,2)</f>
        <v/>
      </c>
      <c r="K129" s="72">
        <f>I129+G129-J129</f>
        <v/>
      </c>
      <c r="L129" s="72">
        <f>K130-K129</f>
        <v/>
      </c>
      <c r="N129" s="39" t="inlineStr">
        <is>
          <t xml:space="preserve">    {33333,7424,1024, 0, 0, 0},  //TV = 4.91(3198 lines)  AV=1.70  SV=7.86  BV=-1.26</t>
        </is>
      </c>
    </row>
    <row r="130">
      <c r="B130" s="38">
        <f>VALUE(MID(N130,6,SEARCH(",",N130,1)-6))</f>
        <v/>
      </c>
      <c r="C130" s="38">
        <f>VALUE(MID($N130,FIND("*",SUBSTITUTE($N130,",","*",1),1)+1,FIND("*",SUBSTITUTE($N130,",","*",2),1)-FIND("*",SUBSTITUTE($N130,",","*",1),1)-1))</f>
        <v/>
      </c>
      <c r="D130" s="38">
        <f>VALUE(MID($N130,FIND("*",SUBSTITUTE($N130,",","*",2),1)+1,FIND("*",SUBSTITUTE($N130,",","*",3),1)-FIND("*",SUBSTITUTE($N130,",","*",2),1)-1))</f>
        <v/>
      </c>
      <c r="E130" s="72">
        <f>((C130/1024)*(D130/1024))</f>
        <v/>
      </c>
      <c r="G130" s="72">
        <f>-LOG(B130*0.000001,2)</f>
        <v/>
      </c>
      <c r="H130" s="72">
        <f>B130*0.000001*3198/0.033333</f>
        <v/>
      </c>
      <c r="I130" s="72" t="n">
        <v>1.7</v>
      </c>
      <c r="J130" s="72">
        <f>LOG((C130/1024)*(D130/1024)*100/3.125,2)</f>
        <v/>
      </c>
      <c r="K130" s="72">
        <f>I130+G130-J130</f>
        <v/>
      </c>
      <c r="L130" s="72">
        <f>K131-K130</f>
        <v/>
      </c>
      <c r="N130" s="39" t="inlineStr">
        <is>
          <t xml:space="preserve">    {33333,7936,1026, 0, 0, 0},  //TV = 4.91(3198 lines)  AV=1.70  SV=7.96  BV=-1.35</t>
        </is>
      </c>
    </row>
    <row r="131">
      <c r="B131" s="38">
        <f>VALUE(MID(N131,6,SEARCH(",",N131,1)-6))</f>
        <v/>
      </c>
      <c r="C131" s="38">
        <f>VALUE(MID($N131,FIND("*",SUBSTITUTE($N131,",","*",1),1)+1,FIND("*",SUBSTITUTE($N131,",","*",2),1)-FIND("*",SUBSTITUTE($N131,",","*",1),1)-1))</f>
        <v/>
      </c>
      <c r="D131" s="38">
        <f>VALUE(MID($N131,FIND("*",SUBSTITUTE($N131,",","*",2),1)+1,FIND("*",SUBSTITUTE($N131,",","*",3),1)-FIND("*",SUBSTITUTE($N131,",","*",2),1)-1))</f>
        <v/>
      </c>
      <c r="E131" s="72">
        <f>((C131/1024)*(D131/1024))</f>
        <v/>
      </c>
      <c r="G131" s="72">
        <f>-LOG(B131*0.000001,2)</f>
        <v/>
      </c>
      <c r="H131" s="72">
        <f>B131*0.000001*3198/0.033333</f>
        <v/>
      </c>
      <c r="I131" s="72" t="n">
        <v>1.7</v>
      </c>
      <c r="J131" s="72">
        <f>LOG((C131/1024)*(D131/1024)*100/3.125,2)</f>
        <v/>
      </c>
      <c r="K131" s="72">
        <f>I131+G131-J131</f>
        <v/>
      </c>
      <c r="L131" s="72">
        <f>K132-K131</f>
        <v/>
      </c>
      <c r="N131" s="39" t="inlineStr">
        <is>
          <t xml:space="preserve">    {33333,8448,1032, 0, 0, 0},  //TV = 4.91(3198 lines)  AV=1.70  SV=8.06  BV=-1.45</t>
        </is>
      </c>
    </row>
    <row r="132">
      <c r="B132" s="38">
        <f>VALUE(MID(N132,6,SEARCH(",",N132,1)-6))</f>
        <v/>
      </c>
      <c r="C132" s="38">
        <f>VALUE(MID($N132,FIND("*",SUBSTITUTE($N132,",","*",1),1)+1,FIND("*",SUBSTITUTE($N132,",","*",2),1)-FIND("*",SUBSTITUTE($N132,",","*",1),1)-1))</f>
        <v/>
      </c>
      <c r="D132" s="38">
        <f>VALUE(MID($N132,FIND("*",SUBSTITUTE($N132,",","*",2),1)+1,FIND("*",SUBSTITUTE($N132,",","*",3),1)-FIND("*",SUBSTITUTE($N132,",","*",2),1)-1))</f>
        <v/>
      </c>
      <c r="E132" s="72">
        <f>((C132/1024)*(D132/1024))</f>
        <v/>
      </c>
      <c r="G132" s="72">
        <f>-LOG(B132*0.000001,2)</f>
        <v/>
      </c>
      <c r="H132" s="72">
        <f>B132*0.000001*3198/0.033333</f>
        <v/>
      </c>
      <c r="I132" s="72" t="n">
        <v>1.7</v>
      </c>
      <c r="J132" s="72">
        <f>LOG((C132/1024)*(D132/1024)*100/3.125,2)</f>
        <v/>
      </c>
      <c r="K132" s="72">
        <f>I132+G132-J132</f>
        <v/>
      </c>
      <c r="L132" s="72">
        <f>K133-K132</f>
        <v/>
      </c>
      <c r="N132" s="39" t="inlineStr">
        <is>
          <t xml:space="preserve">    {33333,9088,1028, 0, 0, 0},  //TV = 4.91(3198 lines)  AV=1.70  SV=8.16  BV=-1.55</t>
        </is>
      </c>
    </row>
    <row r="133">
      <c r="B133" s="38">
        <f>VALUE(MID(N133,6,SEARCH(",",N133,1)-6))</f>
        <v/>
      </c>
      <c r="C133" s="38">
        <f>VALUE(MID($N133,FIND("*",SUBSTITUTE($N133,",","*",1),1)+1,FIND("*",SUBSTITUTE($N133,",","*",2),1)-FIND("*",SUBSTITUTE($N133,",","*",1),1)-1))</f>
        <v/>
      </c>
      <c r="D133" s="38">
        <f>VALUE(MID($N133,FIND("*",SUBSTITUTE($N133,",","*",2),1)+1,FIND("*",SUBSTITUTE($N133,",","*",3),1)-FIND("*",SUBSTITUTE($N133,",","*",2),1)-1))</f>
        <v/>
      </c>
      <c r="E133" s="72">
        <f>((C133/1024)*(D133/1024))</f>
        <v/>
      </c>
      <c r="G133" s="72">
        <f>-LOG(B133*0.000001,2)</f>
        <v/>
      </c>
      <c r="H133" s="72">
        <f>B133*0.000001*3198/0.033333</f>
        <v/>
      </c>
      <c r="I133" s="72" t="n">
        <v>1.7</v>
      </c>
      <c r="J133" s="72">
        <f>LOG((C133/1024)*(D133/1024)*100/3.125,2)</f>
        <v/>
      </c>
      <c r="K133" s="72">
        <f>I133+G133-J133</f>
        <v/>
      </c>
      <c r="L133" s="72">
        <f>K134-K133</f>
        <v/>
      </c>
      <c r="N133" s="39" t="inlineStr">
        <is>
          <t xml:space="preserve">    {33333,9728,1029, 0, 0, 0},  //TV = 4.91(3198 lines)  AV=1.70  SV=8.25  BV=-1.65</t>
        </is>
      </c>
    </row>
    <row r="134">
      <c r="B134" s="38">
        <f>VALUE(MID(N134,6,SEARCH(",",N134,1)-6))</f>
        <v/>
      </c>
      <c r="C134" s="38">
        <f>VALUE(MID($N134,FIND("*",SUBSTITUTE($N134,",","*",1),1)+1,FIND("*",SUBSTITUTE($N134,",","*",2),1)-FIND("*",SUBSTITUTE($N134,",","*",1),1)-1))</f>
        <v/>
      </c>
      <c r="D134" s="38">
        <f>VALUE(MID($N134,FIND("*",SUBSTITUTE($N134,",","*",2),1)+1,FIND("*",SUBSTITUTE($N134,",","*",3),1)-FIND("*",SUBSTITUTE($N134,",","*",2),1)-1))</f>
        <v/>
      </c>
      <c r="E134" s="72">
        <f>((C134/1024)*(D134/1024))</f>
        <v/>
      </c>
      <c r="G134" s="72">
        <f>-LOG(B134*0.000001,2)</f>
        <v/>
      </c>
      <c r="H134" s="72">
        <f>B134*0.000001*3198/0.033333</f>
        <v/>
      </c>
      <c r="I134" s="72" t="n">
        <v>1.7</v>
      </c>
      <c r="J134" s="72">
        <f>LOG((C134/1024)*(D134/1024)*100/3.125,2)</f>
        <v/>
      </c>
      <c r="K134" s="72">
        <f>I134+G134-J134</f>
        <v/>
      </c>
      <c r="L134" s="72">
        <f>K135-K134</f>
        <v/>
      </c>
      <c r="N134" s="39" t="inlineStr">
        <is>
          <t xml:space="preserve">    {33333,10368,1034, 0, 0, 0},  //TV = 4.91(3198 lines)  AV=1.70  SV=8.35  BV=-1.75</t>
        </is>
      </c>
    </row>
    <row r="135">
      <c r="B135" s="38">
        <f>VALUE(MID(N135,6,SEARCH(",",N135,1)-6))</f>
        <v/>
      </c>
      <c r="C135" s="38">
        <f>VALUE(MID($N135,FIND("*",SUBSTITUTE($N135,",","*",1),1)+1,FIND("*",SUBSTITUTE($N135,",","*",2),1)-FIND("*",SUBSTITUTE($N135,",","*",1),1)-1))</f>
        <v/>
      </c>
      <c r="D135" s="38">
        <f>VALUE(MID($N135,FIND("*",SUBSTITUTE($N135,",","*",2),1)+1,FIND("*",SUBSTITUTE($N135,",","*",3),1)-FIND("*",SUBSTITUTE($N135,",","*",2),1)-1))</f>
        <v/>
      </c>
      <c r="E135" s="72">
        <f>((C135/1024)*(D135/1024))</f>
        <v/>
      </c>
      <c r="G135" s="72">
        <f>-LOG(B135*0.000001,2)</f>
        <v/>
      </c>
      <c r="H135" s="72">
        <f>B135*0.000001*3198/0.033333</f>
        <v/>
      </c>
      <c r="I135" s="72" t="n">
        <v>1.7</v>
      </c>
      <c r="J135" s="72">
        <f>LOG((C135/1024)*(D135/1024)*100/3.125,2)</f>
        <v/>
      </c>
      <c r="K135" s="72">
        <f>I135+G135-J135</f>
        <v/>
      </c>
      <c r="L135" s="72">
        <f>K136-K135</f>
        <v/>
      </c>
      <c r="N135" s="39" t="inlineStr">
        <is>
          <t xml:space="preserve">    {33333,11136,1031, 0, 0, 0},  //TV = 4.91(3198 lines)  AV=1.70  SV=8.45  BV=-1.85</t>
        </is>
      </c>
    </row>
    <row r="136">
      <c r="B136" s="38">
        <f>VALUE(MID(N136,6,SEARCH(",",N136,1)-6))</f>
        <v/>
      </c>
      <c r="C136" s="38">
        <f>VALUE(MID($N136,FIND("*",SUBSTITUTE($N136,",","*",1),1)+1,FIND("*",SUBSTITUTE($N136,",","*",2),1)-FIND("*",SUBSTITUTE($N136,",","*",1),1)-1))</f>
        <v/>
      </c>
      <c r="D136" s="38">
        <f>VALUE(MID($N136,FIND("*",SUBSTITUTE($N136,",","*",2),1)+1,FIND("*",SUBSTITUTE($N136,",","*",3),1)-FIND("*",SUBSTITUTE($N136,",","*",2),1)-1))</f>
        <v/>
      </c>
      <c r="E136" s="72">
        <f>((C136/1024)*(D136/1024))</f>
        <v/>
      </c>
      <c r="G136" s="72">
        <f>-LOG(B136*0.000001,2)</f>
        <v/>
      </c>
      <c r="H136" s="72">
        <f>B136*0.000001*3198/0.033333</f>
        <v/>
      </c>
      <c r="I136" s="72" t="n">
        <v>1.7</v>
      </c>
      <c r="J136" s="72">
        <f>LOG((C136/1024)*(D136/1024)*100/3.125,2)</f>
        <v/>
      </c>
      <c r="K136" s="72">
        <f>I136+G136-J136</f>
        <v/>
      </c>
      <c r="L136" s="72">
        <f>K137-K136</f>
        <v/>
      </c>
      <c r="N136" s="39" t="inlineStr">
        <is>
          <t xml:space="preserve">    {33333,12032,1029, 0, 0, 0},  //TV = 4.91(3198 lines)  AV=1.70  SV=8.56  BV=-1.96</t>
        </is>
      </c>
    </row>
    <row r="137">
      <c r="B137" s="38">
        <f>VALUE(MID(N137,6,SEARCH(",",N137,1)-6))</f>
        <v/>
      </c>
      <c r="C137" s="38">
        <f>VALUE(MID($N137,FIND("*",SUBSTITUTE($N137,",","*",1),1)+1,FIND("*",SUBSTITUTE($N137,",","*",2),1)-FIND("*",SUBSTITUTE($N137,",","*",1),1)-1))</f>
        <v/>
      </c>
      <c r="D137" s="38">
        <f>VALUE(MID($N137,FIND("*",SUBSTITUTE($N137,",","*",2),1)+1,FIND("*",SUBSTITUTE($N137,",","*",3),1)-FIND("*",SUBSTITUTE($N137,",","*",2),1)-1))</f>
        <v/>
      </c>
      <c r="E137" s="72">
        <f>((C137/1024)*(D137/1024))</f>
        <v/>
      </c>
      <c r="G137" s="72">
        <f>-LOG(B137*0.000001,2)</f>
        <v/>
      </c>
      <c r="H137" s="72">
        <f>B137*0.000001*3198/0.033333</f>
        <v/>
      </c>
      <c r="I137" s="72" t="n">
        <v>1.7</v>
      </c>
      <c r="J137" s="72">
        <f>LOG((C137/1024)*(D137/1024)*100/3.125,2)</f>
        <v/>
      </c>
      <c r="K137" s="72">
        <f>I137+G137-J137</f>
        <v/>
      </c>
      <c r="L137" s="72">
        <f>K138-K137</f>
        <v/>
      </c>
      <c r="N137" s="39" t="inlineStr">
        <is>
          <t xml:space="preserve">    {33333,12800,1031, 0, 0, 0},  //TV = 4.91(3198 lines)  AV=1.70  SV=8.65  BV=-2.05</t>
        </is>
      </c>
    </row>
    <row r="138">
      <c r="B138" s="38">
        <f>VALUE(MID(N138,6,SEARCH(",",N138,1)-6))</f>
        <v/>
      </c>
      <c r="C138" s="38">
        <f>VALUE(MID($N138,FIND("*",SUBSTITUTE($N138,",","*",1),1)+1,FIND("*",SUBSTITUTE($N138,",","*",2),1)-FIND("*",SUBSTITUTE($N138,",","*",1),1)-1))</f>
        <v/>
      </c>
      <c r="D138" s="38">
        <f>VALUE(MID($N138,FIND("*",SUBSTITUTE($N138,",","*",2),1)+1,FIND("*",SUBSTITUTE($N138,",","*",3),1)-FIND("*",SUBSTITUTE($N138,",","*",2),1)-1))</f>
        <v/>
      </c>
      <c r="E138" s="72">
        <f>((C138/1024)*(D138/1024))</f>
        <v/>
      </c>
      <c r="G138" s="72">
        <f>-LOG(B138*0.000001,2)</f>
        <v/>
      </c>
      <c r="H138" s="72">
        <f>B138*0.000001*3198/0.033333</f>
        <v/>
      </c>
      <c r="I138" s="72" t="n">
        <v>1.7</v>
      </c>
      <c r="J138" s="72">
        <f>LOG((C138/1024)*(D138/1024)*100/3.125,2)</f>
        <v/>
      </c>
      <c r="K138" s="72">
        <f>I138+G138-J138</f>
        <v/>
      </c>
      <c r="L138" s="72">
        <f>K139-K138</f>
        <v/>
      </c>
      <c r="N138" s="39" t="inlineStr">
        <is>
          <t xml:space="preserve">    {33333,13824,1024, 0, 0, 0},  //TV = 4.91(3198 lines)  AV=1.70  SV=8.75  BV=-2.15</t>
        </is>
      </c>
    </row>
    <row r="139">
      <c r="B139" s="38">
        <f>VALUE(MID(N139,6,SEARCH(",",N139,1)-6))</f>
        <v/>
      </c>
      <c r="C139" s="38">
        <f>VALUE(MID($N139,FIND("*",SUBSTITUTE($N139,",","*",1),1)+1,FIND("*",SUBSTITUTE($N139,",","*",2),1)-FIND("*",SUBSTITUTE($N139,",","*",1),1)-1))</f>
        <v/>
      </c>
      <c r="D139" s="38">
        <f>VALUE(MID($N139,FIND("*",SUBSTITUTE($N139,",","*",2),1)+1,FIND("*",SUBSTITUTE($N139,",","*",3),1)-FIND("*",SUBSTITUTE($N139,",","*",2),1)-1))</f>
        <v/>
      </c>
      <c r="E139" s="72">
        <f>((C139/1024)*(D139/1024))</f>
        <v/>
      </c>
      <c r="G139" s="72">
        <f>-LOG(B139*0.000001,2)</f>
        <v/>
      </c>
      <c r="H139" s="72">
        <f>B139*0.000001*3198/0.033333</f>
        <v/>
      </c>
      <c r="I139" s="72" t="n">
        <v>1.7</v>
      </c>
      <c r="J139" s="72">
        <f>LOG((C139/1024)*(D139/1024)*100/3.125,2)</f>
        <v/>
      </c>
      <c r="K139" s="72">
        <f>I139+G139-J139</f>
        <v/>
      </c>
      <c r="L139" s="72">
        <f>K140-K139</f>
        <v/>
      </c>
      <c r="N139" s="39" t="inlineStr">
        <is>
          <t xml:space="preserve">    {41661,11776,1030, 0, 0, 0},  //TV = 4.59(3997 lines)  AV=1.70  SV=8.53  BV=-2.25</t>
        </is>
      </c>
    </row>
    <row r="140">
      <c r="B140" s="38">
        <f>VALUE(MID(N140,6,SEARCH(",",N140,1)-6))</f>
        <v/>
      </c>
      <c r="C140" s="38">
        <f>VALUE(MID($N140,FIND("*",SUBSTITUTE($N140,",","*",1),1)+1,FIND("*",SUBSTITUTE($N140,",","*",2),1)-FIND("*",SUBSTITUTE($N140,",","*",1),1)-1))</f>
        <v/>
      </c>
      <c r="D140" s="38">
        <f>VALUE(MID($N140,FIND("*",SUBSTITUTE($N140,",","*",2),1)+1,FIND("*",SUBSTITUTE($N140,",","*",3),1)-FIND("*",SUBSTITUTE($N140,",","*",2),1)-1))</f>
        <v/>
      </c>
      <c r="E140" s="72">
        <f>((C140/1024)*(D140/1024))</f>
        <v/>
      </c>
      <c r="G140" s="72">
        <f>-LOG(B140*0.000001,2)</f>
        <v/>
      </c>
      <c r="H140" s="72">
        <f>B140*0.000001*3198/0.033333</f>
        <v/>
      </c>
      <c r="I140" s="72" t="n">
        <v>1.7</v>
      </c>
      <c r="J140" s="72">
        <f>LOG((C140/1024)*(D140/1024)*100/3.125,2)</f>
        <v/>
      </c>
      <c r="K140" s="72">
        <f>I140+G140-J140</f>
        <v/>
      </c>
      <c r="L140" s="72">
        <f>K141-K140</f>
        <v/>
      </c>
      <c r="N140" s="39" t="inlineStr">
        <is>
          <t xml:space="preserve">    {41661,12672,1026, 0, 0, 0},  //TV = 4.59(3997 lines)  AV=1.70  SV=8.63  BV=-2.35</t>
        </is>
      </c>
    </row>
    <row r="141">
      <c r="B141" s="38">
        <f>VALUE(MID(N141,6,SEARCH(",",N141,1)-6))</f>
        <v/>
      </c>
      <c r="C141" s="38">
        <f>VALUE(MID($N141,FIND("*",SUBSTITUTE($N141,",","*",1),1)+1,FIND("*",SUBSTITUTE($N141,",","*",2),1)-FIND("*",SUBSTITUTE($N141,",","*",1),1)-1))</f>
        <v/>
      </c>
      <c r="D141" s="38">
        <f>VALUE(MID($N141,FIND("*",SUBSTITUTE($N141,",","*",2),1)+1,FIND("*",SUBSTITUTE($N141,",","*",3),1)-FIND("*",SUBSTITUTE($N141,",","*",2),1)-1))</f>
        <v/>
      </c>
      <c r="E141" s="72">
        <f>((C141/1024)*(D141/1024))</f>
        <v/>
      </c>
      <c r="G141" s="72">
        <f>-LOG(B141*0.000001,2)</f>
        <v/>
      </c>
      <c r="H141" s="72">
        <f>B141*0.000001*3198/0.033333</f>
        <v/>
      </c>
      <c r="I141" s="72" t="n">
        <v>1.7</v>
      </c>
      <c r="J141" s="72">
        <f>LOG((C141/1024)*(D141/1024)*100/3.125,2)</f>
        <v/>
      </c>
      <c r="K141" s="72">
        <f>I141+G141-J141</f>
        <v/>
      </c>
      <c r="L141" s="72">
        <f>K142-K141</f>
        <v/>
      </c>
      <c r="N141" s="39" t="inlineStr">
        <is>
          <t xml:space="preserve">    {50000,11264,1031, 0, 0, 0},  //TV = 4.32(4797 lines)  AV=1.70  SV=8.47  BV=-2.45</t>
        </is>
      </c>
    </row>
    <row r="142">
      <c r="B142" s="38">
        <f>VALUE(MID(N142,6,SEARCH(",",N142,1)-6))</f>
        <v/>
      </c>
      <c r="C142" s="38">
        <f>VALUE(MID($N142,FIND("*",SUBSTITUTE($N142,",","*",1),1)+1,FIND("*",SUBSTITUTE($N142,",","*",2),1)-FIND("*",SUBSTITUTE($N142,",","*",1),1)-1))</f>
        <v/>
      </c>
      <c r="D142" s="38">
        <f>VALUE(MID($N142,FIND("*",SUBSTITUTE($N142,",","*",2),1)+1,FIND("*",SUBSTITUTE($N142,",","*",3),1)-FIND("*",SUBSTITUTE($N142,",","*",2),1)-1))</f>
        <v/>
      </c>
      <c r="E142" s="72">
        <f>((C142/1024)*(D142/1024))</f>
        <v/>
      </c>
      <c r="G142" s="72">
        <f>-LOG(B142*0.000001,2)</f>
        <v/>
      </c>
      <c r="H142" s="72">
        <f>B142*0.000001*3198/0.033333</f>
        <v/>
      </c>
      <c r="I142" s="72" t="n">
        <v>1.7</v>
      </c>
      <c r="J142" s="72">
        <f>LOG((C142/1024)*(D142/1024)*100/3.125,2)</f>
        <v/>
      </c>
      <c r="K142" s="72">
        <f>I142+G142-J142</f>
        <v/>
      </c>
      <c r="L142" s="72">
        <f>K143-K142</f>
        <v/>
      </c>
      <c r="N142" s="39" t="inlineStr">
        <is>
          <t xml:space="preserve">    {50000,12032,1034, 0, 0, 0},  //TV = 4.32(4797 lines)  AV=1.70  SV=8.57  BV=-2.55</t>
        </is>
      </c>
    </row>
    <row r="143">
      <c r="B143" s="38">
        <f>VALUE(MID(N143,6,SEARCH(",",N143,1)-6))</f>
        <v/>
      </c>
      <c r="C143" s="38">
        <f>VALUE(MID($N143,FIND("*",SUBSTITUTE($N143,",","*",1),1)+1,FIND("*",SUBSTITUTE($N143,",","*",2),1)-FIND("*",SUBSTITUTE($N143,",","*",1),1)-1))</f>
        <v/>
      </c>
      <c r="D143" s="38">
        <f>VALUE(MID($N143,FIND("*",SUBSTITUTE($N143,",","*",2),1)+1,FIND("*",SUBSTITUTE($N143,",","*",3),1)-FIND("*",SUBSTITUTE($N143,",","*",2),1)-1))</f>
        <v/>
      </c>
      <c r="E143" s="72">
        <f>((C143/1024)*(D143/1024))</f>
        <v/>
      </c>
      <c r="G143" s="72">
        <f>-LOG(B143*0.000001,2)</f>
        <v/>
      </c>
      <c r="H143" s="72">
        <f>B143*0.000001*3198/0.033333</f>
        <v/>
      </c>
      <c r="I143" s="72" t="n">
        <v>1.7</v>
      </c>
      <c r="J143" s="72">
        <f>LOG((C143/1024)*(D143/1024)*100/3.125,2)</f>
        <v/>
      </c>
      <c r="K143" s="72">
        <f>I143+G143-J143</f>
        <v/>
      </c>
      <c r="L143" s="72">
        <f>K144-K143</f>
        <v/>
      </c>
      <c r="N143" s="39" t="inlineStr">
        <is>
          <t xml:space="preserve">    {50000,12928,1031, 0, 0, 0},  //TV = 4.32(4797 lines)  AV=1.70  SV=8.67  BV=-2.65</t>
        </is>
      </c>
    </row>
    <row r="144">
      <c r="B144" s="38">
        <f>VALUE(MID(N144,6,SEARCH(",",N144,1)-6))</f>
        <v/>
      </c>
      <c r="C144" s="38">
        <f>VALUE(MID($N144,FIND("*",SUBSTITUTE($N144,",","*",1),1)+1,FIND("*",SUBSTITUTE($N144,",","*",2),1)-FIND("*",SUBSTITUTE($N144,",","*",1),1)-1))</f>
        <v/>
      </c>
      <c r="D144" s="38">
        <f>VALUE(MID($N144,FIND("*",SUBSTITUTE($N144,",","*",2),1)+1,FIND("*",SUBSTITUTE($N144,",","*",3),1)-FIND("*",SUBSTITUTE($N144,",","*",2),1)-1))</f>
        <v/>
      </c>
      <c r="E144" s="72">
        <f>((C144/1024)*(D144/1024))</f>
        <v/>
      </c>
      <c r="G144" s="72">
        <f>-LOG(B144*0.000001,2)</f>
        <v/>
      </c>
      <c r="H144" s="72">
        <f>B144*0.000001*3198/0.033333</f>
        <v/>
      </c>
      <c r="I144" s="72" t="n">
        <v>1.7</v>
      </c>
      <c r="J144" s="72">
        <f>LOG((C144/1024)*(D144/1024)*100/3.125,2)</f>
        <v/>
      </c>
      <c r="K144" s="72">
        <f>I144+G144-J144</f>
        <v/>
      </c>
      <c r="L144" s="72">
        <f>K145-K144</f>
        <v/>
      </c>
      <c r="N144" s="39" t="inlineStr">
        <is>
          <t xml:space="preserve">    {58328,11904,1029, 0, 0, 0},  //TV = 4.10(5596 lines)  AV=1.70  SV=8.55  BV=-2.75</t>
        </is>
      </c>
    </row>
    <row r="145">
      <c r="B145" s="38">
        <f>VALUE(MID(N145,6,SEARCH(",",N145,1)-6))</f>
        <v/>
      </c>
      <c r="C145" s="38">
        <f>VALUE(MID($N145,FIND("*",SUBSTITUTE($N145,",","*",1),1)+1,FIND("*",SUBSTITUTE($N145,",","*",2),1)-FIND("*",SUBSTITUTE($N145,",","*",1),1)-1))</f>
        <v/>
      </c>
      <c r="D145" s="38">
        <f>VALUE(MID($N145,FIND("*",SUBSTITUTE($N145,",","*",2),1)+1,FIND("*",SUBSTITUTE($N145,",","*",3),1)-FIND("*",SUBSTITUTE($N145,",","*",2),1)-1))</f>
        <v/>
      </c>
      <c r="E145" s="72">
        <f>((C145/1024)*(D145/1024))</f>
        <v/>
      </c>
      <c r="G145" s="72">
        <f>-LOG(B145*0.000001,2)</f>
        <v/>
      </c>
      <c r="H145" s="72">
        <f>B145*0.000001*3198/0.033333</f>
        <v/>
      </c>
      <c r="I145" s="72" t="n">
        <v>1.7</v>
      </c>
      <c r="J145" s="72">
        <f>LOG((C145/1024)*(D145/1024)*100/3.125,2)</f>
        <v/>
      </c>
      <c r="K145" s="72">
        <f>I145+G145-J145</f>
        <v/>
      </c>
      <c r="L145" s="72">
        <f>K146-K145</f>
        <v/>
      </c>
      <c r="N145" s="39" t="inlineStr">
        <is>
          <t xml:space="preserve">    {58328,12800,1025, 0, 0, 0},  //TV = 4.10(5596 lines)  AV=1.70  SV=8.65  BV=-2.85</t>
        </is>
      </c>
    </row>
    <row r="146">
      <c r="B146" s="38">
        <f>VALUE(MID(N146,6,SEARCH(",",N146,1)-6))</f>
        <v/>
      </c>
      <c r="C146" s="38">
        <f>VALUE(MID($N146,FIND("*",SUBSTITUTE($N146,",","*",1),1)+1,FIND("*",SUBSTITUTE($N146,",","*",2),1)-FIND("*",SUBSTITUTE($N146,",","*",1),1)-1))</f>
        <v/>
      </c>
      <c r="D146" s="38">
        <f>VALUE(MID($N146,FIND("*",SUBSTITUTE($N146,",","*",2),1)+1,FIND("*",SUBSTITUTE($N146,",","*",3),1)-FIND("*",SUBSTITUTE($N146,",","*",2),1)-1))</f>
        <v/>
      </c>
      <c r="E146" s="72">
        <f>((C146/1024)*(D146/1024))</f>
        <v/>
      </c>
      <c r="G146" s="72">
        <f>-LOG(B146*0.000001,2)</f>
        <v/>
      </c>
      <c r="H146" s="72">
        <f>B146*0.000001*3198/0.033333</f>
        <v/>
      </c>
      <c r="I146" s="72" t="n">
        <v>1.7</v>
      </c>
      <c r="J146" s="72">
        <f>LOG((C146/1024)*(D146/1024)*100/3.125,2)</f>
        <v/>
      </c>
      <c r="K146" s="72">
        <f>I146+G146-J146</f>
        <v/>
      </c>
      <c r="L146" s="72">
        <f>K147-K146</f>
        <v/>
      </c>
      <c r="N146" s="39" t="inlineStr">
        <is>
          <t xml:space="preserve">    {66666,11904,1034, 0, 0, 0},  //TV = 3.91(6396 lines)  AV=1.70  SV=8.55  BV=-2.95</t>
        </is>
      </c>
    </row>
    <row r="147">
      <c r="B147" s="38">
        <f>VALUE(MID(N147,6,SEARCH(",",N147,1)-6))</f>
        <v/>
      </c>
      <c r="C147" s="38">
        <f>VALUE(MID($N147,FIND("*",SUBSTITUTE($N147,",","*",1),1)+1,FIND("*",SUBSTITUTE($N147,",","*",2),1)-FIND("*",SUBSTITUTE($N147,",","*",1),1)-1))</f>
        <v/>
      </c>
      <c r="D147" s="38">
        <f>VALUE(MID($N147,FIND("*",SUBSTITUTE($N147,",","*",2),1)+1,FIND("*",SUBSTITUTE($N147,",","*",3),1)-FIND("*",SUBSTITUTE($N147,",","*",2),1)-1))</f>
        <v/>
      </c>
      <c r="E147" s="72">
        <f>((C147/1024)*(D147/1024))</f>
        <v/>
      </c>
      <c r="G147" s="72">
        <f>-LOG(B147*0.000001,2)</f>
        <v/>
      </c>
      <c r="H147" s="72">
        <f>B147*0.000001*3198/0.033333</f>
        <v/>
      </c>
      <c r="I147" s="72" t="n">
        <v>1.7</v>
      </c>
      <c r="J147" s="72">
        <f>LOG((C147/1024)*(D147/1024)*100/3.125,2)</f>
        <v/>
      </c>
      <c r="K147" s="72">
        <f>I147+G147-J147</f>
        <v/>
      </c>
      <c r="L147" s="72">
        <f>K148-K147</f>
        <v/>
      </c>
      <c r="N147" s="39" t="inlineStr">
        <is>
          <t xml:space="preserve">    {66666,12800,1031, 0, 0, 0},  //TV = 3.91(6396 lines)  AV=1.70  SV=8.65  BV=-3.05</t>
        </is>
      </c>
    </row>
    <row r="148">
      <c r="B148" s="38">
        <f>VALUE(MID(N148,6,SEARCH(",",N148,1)-6))</f>
        <v/>
      </c>
      <c r="C148" s="38">
        <f>VALUE(MID($N148,FIND("*",SUBSTITUTE($N148,",","*",1),1)+1,FIND("*",SUBSTITUTE($N148,",","*",2),1)-FIND("*",SUBSTITUTE($N148,",","*",1),1)-1))</f>
        <v/>
      </c>
      <c r="D148" s="38">
        <f>VALUE(MID($N148,FIND("*",SUBSTITUTE($N148,",","*",2),1)+1,FIND("*",SUBSTITUTE($N148,",","*",3),1)-FIND("*",SUBSTITUTE($N148,",","*",2),1)-1))</f>
        <v/>
      </c>
      <c r="E148" s="72">
        <f>((C148/1024)*(D148/1024))</f>
        <v/>
      </c>
      <c r="G148" s="72">
        <f>-LOG(B148*0.000001,2)</f>
        <v/>
      </c>
      <c r="H148" s="72">
        <f>B148*0.000001*3198/0.033333</f>
        <v/>
      </c>
      <c r="I148" s="72" t="n">
        <v>1.7</v>
      </c>
      <c r="J148" s="72">
        <f>LOG((C148/1024)*(D148/1024)*100/3.125,2)</f>
        <v/>
      </c>
      <c r="K148" s="72">
        <f>I148+G148-J148</f>
        <v/>
      </c>
      <c r="L148" s="72">
        <f>K149-K148</f>
        <v/>
      </c>
      <c r="N148" s="39" t="inlineStr">
        <is>
          <t xml:space="preserve">    {66666,13696,1032, 0, 0, 0},  //TV = 3.91(6396 lines)  AV=1.70  SV=8.75  BV=-3.15</t>
        </is>
      </c>
    </row>
    <row r="149">
      <c r="B149" s="38">
        <f>VALUE(MID(N149,6,SEARCH(",",N149,1)-6))</f>
        <v/>
      </c>
      <c r="C149" s="38">
        <f>VALUE(MID($N149,FIND("*",SUBSTITUTE($N149,",","*",1),1)+1,FIND("*",SUBSTITUTE($N149,",","*",2),1)-FIND("*",SUBSTITUTE($N149,",","*",1),1)-1))</f>
        <v/>
      </c>
      <c r="D149" s="38">
        <f>VALUE(MID($N149,FIND("*",SUBSTITUTE($N149,",","*",2),1)+1,FIND("*",SUBSTITUTE($N149,",","*",3),1)-FIND("*",SUBSTITUTE($N149,",","*",2),1)-1))</f>
        <v/>
      </c>
      <c r="E149" s="72">
        <f>((C149/1024)*(D149/1024))</f>
        <v/>
      </c>
      <c r="G149" s="72">
        <f>-LOG(B149*0.000001,2)</f>
        <v/>
      </c>
      <c r="H149" s="72">
        <f>B149*0.000001*3198/0.033333</f>
        <v/>
      </c>
      <c r="I149" s="72" t="n">
        <v>1.7</v>
      </c>
      <c r="J149" s="72">
        <f>LOG((C149/1024)*(D149/1024)*100/3.125,2)</f>
        <v/>
      </c>
      <c r="K149" s="72">
        <f>I149+G149-J149</f>
        <v/>
      </c>
      <c r="L149" s="72">
        <f>K150-K149</f>
        <v/>
      </c>
      <c r="N149" s="39" t="inlineStr">
        <is>
          <t xml:space="preserve">    {66666,14720,1029, 0, 0, 0},  //TV = 3.91(6396 lines)  AV=1.70  SV=8.85  BV=-3.25</t>
        </is>
      </c>
    </row>
    <row r="150">
      <c r="B150" s="38">
        <f>VALUE(MID(N150,6,SEARCH(",",N150,1)-6))</f>
        <v/>
      </c>
      <c r="C150" s="38">
        <f>VALUE(MID($N150,FIND("*",SUBSTITUTE($N150,",","*",1),1)+1,FIND("*",SUBSTITUTE($N150,",","*",2),1)-FIND("*",SUBSTITUTE($N150,",","*",1),1)-1))</f>
        <v/>
      </c>
      <c r="D150" s="38">
        <f>VALUE(MID($N150,FIND("*",SUBSTITUTE($N150,",","*",2),1)+1,FIND("*",SUBSTITUTE($N150,",","*",3),1)-FIND("*",SUBSTITUTE($N150,",","*",2),1)-1))</f>
        <v/>
      </c>
      <c r="E150" s="72">
        <f>((C150/1024)*(D150/1024))</f>
        <v/>
      </c>
      <c r="G150" s="72">
        <f>-LOG(B150*0.000001,2)</f>
        <v/>
      </c>
      <c r="H150" s="72">
        <f>B150*0.000001*3198/0.033333</f>
        <v/>
      </c>
      <c r="I150" s="72" t="n">
        <v>1.7</v>
      </c>
      <c r="J150" s="72">
        <f>LOG((C150/1024)*(D150/1024)*100/3.125,2)</f>
        <v/>
      </c>
      <c r="K150" s="72">
        <f>I150+G150-J150</f>
        <v/>
      </c>
      <c r="L150" s="72">
        <f>K151-K150</f>
        <v/>
      </c>
      <c r="N150" s="39" t="inlineStr">
        <is>
          <t xml:space="preserve">    {66666,15744,1031, 0, 0, 0},  //TV = 3.91(6396 lines)  AV=1.70  SV=8.95  BV=-3.35</t>
        </is>
      </c>
    </row>
    <row r="151">
      <c r="B151" s="38">
        <f>VALUE(MID(N151,6,SEARCH(",",N151,1)-6))</f>
        <v/>
      </c>
      <c r="C151" s="38">
        <f>VALUE(MID($N151,FIND("*",SUBSTITUTE($N151,",","*",1),1)+1,FIND("*",SUBSTITUTE($N151,",","*",2),1)-FIND("*",SUBSTITUTE($N151,",","*",1),1)-1))</f>
        <v/>
      </c>
      <c r="D151" s="38">
        <f>VALUE(MID($N151,FIND("*",SUBSTITUTE($N151,",","*",2),1)+1,FIND("*",SUBSTITUTE($N151,",","*",3),1)-FIND("*",SUBSTITUTE($N151,",","*",2),1)-1))</f>
        <v/>
      </c>
      <c r="E151" s="72">
        <f>((C151/1024)*(D151/1024))</f>
        <v/>
      </c>
      <c r="G151" s="72">
        <f>-LOG(B151*0.000001,2)</f>
        <v/>
      </c>
      <c r="H151" s="72">
        <f>B151*0.000001*3198/0.033333</f>
        <v/>
      </c>
      <c r="I151" s="72" t="n">
        <v>1.7</v>
      </c>
      <c r="J151" s="72">
        <f>LOG((C151/1024)*(D151/1024)*100/3.125,2)</f>
        <v/>
      </c>
      <c r="K151" s="72">
        <f>I151+G151-J151</f>
        <v/>
      </c>
      <c r="L151" s="72">
        <f>K152-K151</f>
        <v/>
      </c>
      <c r="N151" s="39" t="inlineStr">
        <is>
          <t xml:space="preserve">    {66666,16384,1069, 0, 0, 0},  //TV = 3.91(6396 lines)  AV=1.70  SV=9.06  BV=-3.46</t>
        </is>
      </c>
    </row>
    <row r="152">
      <c r="B152" s="38">
        <f>VALUE(MID(N152,6,SEARCH(",",N152,1)-6))</f>
        <v/>
      </c>
      <c r="C152" s="38">
        <f>VALUE(MID($N152,FIND("*",SUBSTITUTE($N152,",","*",1),1)+1,FIND("*",SUBSTITUTE($N152,",","*",2),1)-FIND("*",SUBSTITUTE($N152,",","*",1),1)-1))</f>
        <v/>
      </c>
      <c r="D152" s="38">
        <f>VALUE(MID($N152,FIND("*",SUBSTITUTE($N152,",","*",2),1)+1,FIND("*",SUBSTITUTE($N152,",","*",3),1)-FIND("*",SUBSTITUTE($N152,",","*",2),1)-1))</f>
        <v/>
      </c>
      <c r="E152" s="72">
        <f>((C152/1024)*(D152/1024))</f>
        <v/>
      </c>
      <c r="G152" s="72">
        <f>-LOG(B152*0.000001,2)</f>
        <v/>
      </c>
      <c r="H152" s="72">
        <f>B152*0.000001*3198/0.033333</f>
        <v/>
      </c>
      <c r="I152" s="72" t="n">
        <v>1.7</v>
      </c>
      <c r="J152" s="72">
        <f>LOG((C152/1024)*(D152/1024)*100/3.125,2)</f>
        <v/>
      </c>
      <c r="K152" s="72">
        <f>I152+G152-J152</f>
        <v/>
      </c>
      <c r="L152" s="72">
        <f>K153-K152</f>
        <v/>
      </c>
      <c r="N152" s="39" t="inlineStr">
        <is>
          <t xml:space="preserve">    {66666,16384,1146, 0, 0, 0},  //TV = 3.91(6396 lines)  AV=1.70  SV=9.16  BV=-3.56</t>
        </is>
      </c>
    </row>
    <row r="153">
      <c r="B153" s="38">
        <f>VALUE(MID(N153,6,SEARCH(",",N153,1)-6))</f>
        <v/>
      </c>
      <c r="C153" s="38">
        <f>VALUE(MID($N153,FIND("*",SUBSTITUTE($N153,",","*",1),1)+1,FIND("*",SUBSTITUTE($N153,",","*",2),1)-FIND("*",SUBSTITUTE($N153,",","*",1),1)-1))</f>
        <v/>
      </c>
      <c r="D153" s="38">
        <f>VALUE(MID($N153,FIND("*",SUBSTITUTE($N153,",","*",2),1)+1,FIND("*",SUBSTITUTE($N153,",","*",3),1)-FIND("*",SUBSTITUTE($N153,",","*",2),1)-1))</f>
        <v/>
      </c>
      <c r="E153" s="72">
        <f>((C153/1024)*(D153/1024))</f>
        <v/>
      </c>
      <c r="G153" s="72">
        <f>-LOG(B153*0.000001,2)</f>
        <v/>
      </c>
      <c r="H153" s="72">
        <f>B153*0.000001*3198/0.033333</f>
        <v/>
      </c>
      <c r="I153" s="72" t="n">
        <v>1.7</v>
      </c>
      <c r="J153" s="72">
        <f>LOG((C153/1024)*(D153/1024)*100/3.125,2)</f>
        <v/>
      </c>
      <c r="K153" s="72">
        <f>I153+G153-J153</f>
        <v/>
      </c>
      <c r="L153" s="72">
        <f>K154-K153</f>
        <v/>
      </c>
      <c r="N153" s="39" t="inlineStr">
        <is>
          <t xml:space="preserve">    {66666,16384,1228, 0, 0, 0},  //TV = 3.91(6396 lines)  AV=1.70  SV=9.26  BV=-3.66</t>
        </is>
      </c>
    </row>
    <row r="154">
      <c r="B154" s="38">
        <f>VALUE(MID(N154,6,SEARCH(",",N154,1)-6))</f>
        <v/>
      </c>
      <c r="C154" s="38">
        <f>VALUE(MID($N154,FIND("*",SUBSTITUTE($N154,",","*",1),1)+1,FIND("*",SUBSTITUTE($N154,",","*",2),1)-FIND("*",SUBSTITUTE($N154,",","*",1),1)-1))</f>
        <v/>
      </c>
      <c r="D154" s="38">
        <f>VALUE(MID($N154,FIND("*",SUBSTITUTE($N154,",","*",2),1)+1,FIND("*",SUBSTITUTE($N154,",","*",3),1)-FIND("*",SUBSTITUTE($N154,",","*",2),1)-1))</f>
        <v/>
      </c>
      <c r="E154" s="72">
        <f>((C154/1024)*(D154/1024))</f>
        <v/>
      </c>
      <c r="G154" s="72">
        <f>-LOG(B154*0.000001,2)</f>
        <v/>
      </c>
      <c r="H154" s="72">
        <f>B154*0.000001*3198/0.033333</f>
        <v/>
      </c>
      <c r="I154" s="72" t="n">
        <v>1.7</v>
      </c>
      <c r="J154" s="72">
        <f>LOG((C154/1024)*(D154/1024)*100/3.125,2)</f>
        <v/>
      </c>
      <c r="K154" s="72">
        <f>I154+G154-J154</f>
        <v/>
      </c>
      <c r="L154" s="72">
        <f>K155-K154</f>
        <v/>
      </c>
      <c r="N154" s="39" t="inlineStr">
        <is>
          <t xml:space="preserve">    {66666,16384,1315, 0, 0, 0},  //TV = 3.91(6396 lines)  AV=1.70  SV=9.36  BV=-3.76</t>
        </is>
      </c>
    </row>
    <row r="155">
      <c r="B155" s="38">
        <f>VALUE(MID(N155,6,SEARCH(",",N155,1)-6))</f>
        <v/>
      </c>
      <c r="C155" s="38">
        <f>VALUE(MID($N155,FIND("*",SUBSTITUTE($N155,",","*",1),1)+1,FIND("*",SUBSTITUTE($N155,",","*",2),1)-FIND("*",SUBSTITUTE($N155,",","*",1),1)-1))</f>
        <v/>
      </c>
      <c r="D155" s="38">
        <f>VALUE(MID($N155,FIND("*",SUBSTITUTE($N155,",","*",2),1)+1,FIND("*",SUBSTITUTE($N155,",","*",3),1)-FIND("*",SUBSTITUTE($N155,",","*",2),1)-1))</f>
        <v/>
      </c>
      <c r="E155" s="72">
        <f>((C155/1024)*(D155/1024))</f>
        <v/>
      </c>
      <c r="G155" s="72">
        <f>-LOG(B155*0.000001,2)</f>
        <v/>
      </c>
      <c r="H155" s="72">
        <f>B155*0.000001*3198/0.033333</f>
        <v/>
      </c>
      <c r="I155" s="72" t="n">
        <v>1.7</v>
      </c>
      <c r="J155" s="72">
        <f>LOG((C155/1024)*(D155/1024)*100/3.125,2)</f>
        <v/>
      </c>
      <c r="K155" s="72">
        <f>I155+G155-J155</f>
        <v/>
      </c>
      <c r="L155" s="72">
        <f>K156-K155</f>
        <v/>
      </c>
      <c r="N155" s="39" t="inlineStr">
        <is>
          <t xml:space="preserve">    {66666,16384,1409, 0, 0, 0},  //TV = 3.91(6396 lines)  AV=1.70  SV=9.46  BV=-3.86</t>
        </is>
      </c>
    </row>
    <row r="156">
      <c r="B156" s="38">
        <f>VALUE(MID(N156,6,SEARCH(",",N156,1)-6))</f>
        <v/>
      </c>
      <c r="C156" s="38">
        <f>VALUE(MID($N156,FIND("*",SUBSTITUTE($N156,",","*",1),1)+1,FIND("*",SUBSTITUTE($N156,",","*",2),1)-FIND("*",SUBSTITUTE($N156,",","*",1),1)-1))</f>
        <v/>
      </c>
      <c r="D156" s="38">
        <f>VALUE(MID($N156,FIND("*",SUBSTITUTE($N156,",","*",2),1)+1,FIND("*",SUBSTITUTE($N156,",","*",3),1)-FIND("*",SUBSTITUTE($N156,",","*",2),1)-1))</f>
        <v/>
      </c>
      <c r="E156" s="72">
        <f>((C156/1024)*(D156/1024))</f>
        <v/>
      </c>
      <c r="G156" s="72">
        <f>-LOG(B156*0.000001,2)</f>
        <v/>
      </c>
      <c r="H156" s="72">
        <f>B156*0.000001*3198/0.033333</f>
        <v/>
      </c>
      <c r="I156" s="72" t="n">
        <v>1.7</v>
      </c>
      <c r="J156" s="72">
        <f>LOG((C156/1024)*(D156/1024)*100/3.125,2)</f>
        <v/>
      </c>
      <c r="K156" s="72">
        <f>I156+G156-J156</f>
        <v/>
      </c>
      <c r="L156" s="72">
        <f>K157-K156</f>
        <v/>
      </c>
      <c r="N156" s="39" t="inlineStr">
        <is>
          <t xml:space="preserve">    {66666,16384,1510, 0, 0, 0},  //TV = 3.91(6396 lines)  AV=1.70  SV=9.56  BV=-3.96</t>
        </is>
      </c>
    </row>
    <row r="157">
      <c r="B157" s="38">
        <f>VALUE(MID(N157,6,SEARCH(",",N157,1)-6))</f>
        <v/>
      </c>
      <c r="C157" s="38">
        <f>VALUE(MID($N157,FIND("*",SUBSTITUTE($N157,",","*",1),1)+1,FIND("*",SUBSTITUTE($N157,",","*",2),1)-FIND("*",SUBSTITUTE($N157,",","*",1),1)-1))</f>
        <v/>
      </c>
      <c r="D157" s="38">
        <f>VALUE(MID($N157,FIND("*",SUBSTITUTE($N157,",","*",2),1)+1,FIND("*",SUBSTITUTE($N157,",","*",3),1)-FIND("*",SUBSTITUTE($N157,",","*",2),1)-1))</f>
        <v/>
      </c>
      <c r="E157" s="72">
        <f>((C157/1024)*(D157/1024))</f>
        <v/>
      </c>
      <c r="G157" s="72">
        <f>-LOG(B157*0.000001,2)</f>
        <v/>
      </c>
      <c r="H157" s="72">
        <f>B157*0.000001*3198/0.033333</f>
        <v/>
      </c>
      <c r="I157" s="72" t="n">
        <v>1.7</v>
      </c>
      <c r="J157" s="72">
        <f>LOG((C157/1024)*(D157/1024)*100/3.125,2)</f>
        <v/>
      </c>
      <c r="K157" s="72">
        <f>I157+G157-J157</f>
        <v/>
      </c>
      <c r="L157" s="72">
        <f>K158-K157</f>
        <v/>
      </c>
      <c r="N157" s="39" t="inlineStr">
        <is>
          <t xml:space="preserve">    {66666,16384,1618, 0, 0, 0},  //TV = 3.91(6396 lines)  AV=1.70  SV=9.66  BV=-4.06</t>
        </is>
      </c>
    </row>
    <row r="158">
      <c r="B158" s="38">
        <f>VALUE(MID(N158,6,SEARCH(",",N158,1)-6))</f>
        <v/>
      </c>
      <c r="C158" s="38">
        <f>VALUE(MID($N158,FIND("*",SUBSTITUTE($N158,",","*",1),1)+1,FIND("*",SUBSTITUTE($N158,",","*",2),1)-FIND("*",SUBSTITUTE($N158,",","*",1),1)-1))</f>
        <v/>
      </c>
      <c r="D158" s="38">
        <f>VALUE(MID($N158,FIND("*",SUBSTITUTE($N158,",","*",2),1)+1,FIND("*",SUBSTITUTE($N158,",","*",3),1)-FIND("*",SUBSTITUTE($N158,",","*",2),1)-1))</f>
        <v/>
      </c>
      <c r="E158" s="72">
        <f>((C158/1024)*(D158/1024))</f>
        <v/>
      </c>
      <c r="G158" s="72">
        <f>-LOG(B158*0.000001,2)</f>
        <v/>
      </c>
      <c r="H158" s="72">
        <f>B158*0.000001*3198/0.033333</f>
        <v/>
      </c>
      <c r="I158" s="72" t="n">
        <v>1.7</v>
      </c>
      <c r="J158" s="72">
        <f>LOG((C158/1024)*(D158/1024)*100/3.125,2)</f>
        <v/>
      </c>
      <c r="K158" s="72">
        <f>I158+G158-J158</f>
        <v/>
      </c>
      <c r="L158" s="72">
        <f>K159-K158</f>
        <v/>
      </c>
      <c r="N158" s="39" t="inlineStr">
        <is>
          <t xml:space="preserve">    {66666,16384,1734, 0, 0, 0},  //TV = 3.91(6396 lines)  AV=1.70  SV=9.76  BV=-4.16</t>
        </is>
      </c>
    </row>
    <row r="159">
      <c r="B159" s="38">
        <f>VALUE(MID(N159,6,SEARCH(",",N159,1)-6))</f>
        <v/>
      </c>
      <c r="C159" s="38">
        <f>VALUE(MID($N159,FIND("*",SUBSTITUTE($N159,",","*",1),1)+1,FIND("*",SUBSTITUTE($N159,",","*",2),1)-FIND("*",SUBSTITUTE($N159,",","*",1),1)-1))</f>
        <v/>
      </c>
      <c r="D159" s="38">
        <f>VALUE(MID($N159,FIND("*",SUBSTITUTE($N159,",","*",2),1)+1,FIND("*",SUBSTITUTE($N159,",","*",3),1)-FIND("*",SUBSTITUTE($N159,",","*",2),1)-1))</f>
        <v/>
      </c>
      <c r="E159" s="72">
        <f>((C159/1024)*(D159/1024))</f>
        <v/>
      </c>
      <c r="G159" s="72">
        <f>-LOG(B159*0.000001,2)</f>
        <v/>
      </c>
      <c r="H159" s="72">
        <f>B159*0.000001*3198/0.033333</f>
        <v/>
      </c>
      <c r="I159" s="72" t="n">
        <v>1.7</v>
      </c>
      <c r="J159" s="72">
        <f>LOG((C159/1024)*(D159/1024)*100/3.125,2)</f>
        <v/>
      </c>
      <c r="K159" s="72">
        <f>I159+G159-J159</f>
        <v/>
      </c>
      <c r="L159" s="72">
        <f>K160-K159</f>
        <v/>
      </c>
      <c r="N159" s="39" t="inlineStr">
        <is>
          <t xml:space="preserve">    {66666,16384,1859, 0, 0, 0},  //TV = 3.91(6396 lines)  AV=1.70  SV=9.86  BV=-4.26</t>
        </is>
      </c>
    </row>
    <row r="160">
      <c r="B160" s="38">
        <f>VALUE(MID(N160,6,SEARCH(",",N160,1)-6))</f>
        <v/>
      </c>
      <c r="C160" s="38">
        <f>VALUE(MID($N160,FIND("*",SUBSTITUTE($N160,",","*",1),1)+1,FIND("*",SUBSTITUTE($N160,",","*",2),1)-FIND("*",SUBSTITUTE($N160,",","*",1),1)-1))</f>
        <v/>
      </c>
      <c r="D160" s="38">
        <f>VALUE(MID($N160,FIND("*",SUBSTITUTE($N160,",","*",2),1)+1,FIND("*",SUBSTITUTE($N160,",","*",3),1)-FIND("*",SUBSTITUTE($N160,",","*",2),1)-1))</f>
        <v/>
      </c>
      <c r="E160" s="72">
        <f>((C160/1024)*(D160/1024))</f>
        <v/>
      </c>
      <c r="G160" s="72">
        <f>-LOG(B160*0.000001,2)</f>
        <v/>
      </c>
      <c r="H160" s="72">
        <f>B160*0.000001*3198/0.033333</f>
        <v/>
      </c>
      <c r="I160" s="72" t="n">
        <v>1.7</v>
      </c>
      <c r="J160" s="72">
        <f>LOG((C160/1024)*(D160/1024)*100/3.125,2)</f>
        <v/>
      </c>
      <c r="K160" s="72">
        <f>I160+G160-J160</f>
        <v/>
      </c>
      <c r="L160" s="72">
        <f>K161-K160</f>
        <v/>
      </c>
      <c r="N160" s="39" t="inlineStr">
        <is>
          <t xml:space="preserve">    {66666,16384,1992, 0, 0, 0},  //TV = 3.91(6396 lines)  AV=1.70  SV=9.96  BV=-4.36</t>
        </is>
      </c>
    </row>
    <row r="161">
      <c r="B161" s="38">
        <f>VALUE(MID(N161,6,SEARCH(",",N161,1)-6))</f>
        <v/>
      </c>
      <c r="C161" s="38">
        <f>VALUE(MID($N161,FIND("*",SUBSTITUTE($N161,",","*",1),1)+1,FIND("*",SUBSTITUTE($N161,",","*",2),1)-FIND("*",SUBSTITUTE($N161,",","*",1),1)-1))</f>
        <v/>
      </c>
      <c r="D161" s="38">
        <f>VALUE(MID($N161,FIND("*",SUBSTITUTE($N161,",","*",2),1)+1,FIND("*",SUBSTITUTE($N161,",","*",3),1)-FIND("*",SUBSTITUTE($N161,",","*",2),1)-1))</f>
        <v/>
      </c>
      <c r="E161" s="72">
        <f>((C161/1024)*(D161/1024))</f>
        <v/>
      </c>
      <c r="G161" s="72">
        <f>-LOG(B161*0.000001,2)</f>
        <v/>
      </c>
      <c r="H161" s="72">
        <f>B161*0.000001*3198/0.033333</f>
        <v/>
      </c>
      <c r="I161" s="72" t="n">
        <v>1.7</v>
      </c>
      <c r="J161" s="72">
        <f>LOG((C161/1024)*(D161/1024)*100/3.125,2)</f>
        <v/>
      </c>
      <c r="K161" s="72">
        <f>I161+G161-J161</f>
        <v/>
      </c>
      <c r="L161" s="72">
        <f>K162-K161</f>
        <v/>
      </c>
      <c r="N161" s="39" t="inlineStr">
        <is>
          <t xml:space="preserve">    {66666,16384,2134, 0, 0, 0},  //TV = 3.91(6396 lines)  AV=1.70  SV=10.06  BV=-4.46</t>
        </is>
      </c>
    </row>
    <row r="162">
      <c r="B162" s="38">
        <f>VALUE(MID(N162,6,SEARCH(",",N162,1)-6))</f>
        <v/>
      </c>
      <c r="C162" s="38">
        <f>VALUE(MID($N162,FIND("*",SUBSTITUTE($N162,",","*",1),1)+1,FIND("*",SUBSTITUTE($N162,",","*",2),1)-FIND("*",SUBSTITUTE($N162,",","*",1),1)-1))</f>
        <v/>
      </c>
      <c r="D162" s="38">
        <f>VALUE(MID($N162,FIND("*",SUBSTITUTE($N162,",","*",2),1)+1,FIND("*",SUBSTITUTE($N162,",","*",3),1)-FIND("*",SUBSTITUTE($N162,",","*",2),1)-1))</f>
        <v/>
      </c>
      <c r="E162" s="72">
        <f>((C162/1024)*(D162/1024))</f>
        <v/>
      </c>
      <c r="G162" s="72">
        <f>-LOG(B162*0.000001,2)</f>
        <v/>
      </c>
      <c r="H162" s="72">
        <f>B162*0.000001*3198/0.033333</f>
        <v/>
      </c>
      <c r="I162" s="72" t="n">
        <v>1.7</v>
      </c>
      <c r="J162" s="72">
        <f>LOG((C162/1024)*(D162/1024)*100/3.125,2)</f>
        <v/>
      </c>
      <c r="K162" s="72">
        <f>I162+G162-J162</f>
        <v/>
      </c>
      <c r="L162" s="72">
        <f>K163-K162</f>
        <v/>
      </c>
      <c r="N162" s="39" t="inlineStr">
        <is>
          <t xml:space="preserve">    {66666,16384,2287, 0, 0, 0},  //TV = 3.91(6396 lines)  AV=1.70  SV=10.16  BV=-4.56</t>
        </is>
      </c>
    </row>
    <row r="163">
      <c r="B163" s="38">
        <f>VALUE(MID(N163,6,SEARCH(",",N163,1)-6))</f>
        <v/>
      </c>
      <c r="C163" s="38">
        <f>VALUE(MID($N163,FIND("*",SUBSTITUTE($N163,",","*",1),1)+1,FIND("*",SUBSTITUTE($N163,",","*",2),1)-FIND("*",SUBSTITUTE($N163,",","*",1),1)-1))</f>
        <v/>
      </c>
      <c r="D163" s="38">
        <f>VALUE(MID($N163,FIND("*",SUBSTITUTE($N163,",","*",2),1)+1,FIND("*",SUBSTITUTE($N163,",","*",3),1)-FIND("*",SUBSTITUTE($N163,",","*",2),1)-1))</f>
        <v/>
      </c>
      <c r="E163" s="72">
        <f>((C163/1024)*(D163/1024))</f>
        <v/>
      </c>
      <c r="G163" s="72">
        <f>-LOG(B163*0.000001,2)</f>
        <v/>
      </c>
      <c r="H163" s="72">
        <f>B163*0.000001*3198/0.033333</f>
        <v/>
      </c>
      <c r="I163" s="72" t="n">
        <v>1.7</v>
      </c>
      <c r="J163" s="72">
        <f>LOG((C163/1024)*(D163/1024)*100/3.125,2)</f>
        <v/>
      </c>
      <c r="K163" s="72">
        <f>I163+G163-J163</f>
        <v/>
      </c>
      <c r="L163" s="72">
        <f>K164-K163</f>
        <v/>
      </c>
      <c r="N163" s="39" t="inlineStr">
        <is>
          <t xml:space="preserve">    {66666,16384,2451, 0, 0, 0},  //TV = 3.91(6396 lines)  AV=1.70  SV=10.26  BV=-4.66</t>
        </is>
      </c>
    </row>
    <row r="164">
      <c r="B164" s="38">
        <f>VALUE(MID(N164,6,SEARCH(",",N164,1)-6))</f>
        <v/>
      </c>
      <c r="C164" s="38">
        <f>VALUE(MID($N164,FIND("*",SUBSTITUTE($N164,",","*",1),1)+1,FIND("*",SUBSTITUTE($N164,",","*",2),1)-FIND("*",SUBSTITUTE($N164,",","*",1),1)-1))</f>
        <v/>
      </c>
      <c r="D164" s="38">
        <f>VALUE(MID($N164,FIND("*",SUBSTITUTE($N164,",","*",2),1)+1,FIND("*",SUBSTITUTE($N164,",","*",3),1)-FIND("*",SUBSTITUTE($N164,",","*",2),1)-1))</f>
        <v/>
      </c>
      <c r="E164" s="72">
        <f>((C164/1024)*(D164/1024))</f>
        <v/>
      </c>
      <c r="G164" s="72">
        <f>-LOG(B164*0.000001,2)</f>
        <v/>
      </c>
      <c r="H164" s="72">
        <f>B164*0.000001*3198/0.033333</f>
        <v/>
      </c>
      <c r="I164" s="72" t="n">
        <v>1.7</v>
      </c>
      <c r="J164" s="72">
        <f>LOG((C164/1024)*(D164/1024)*100/3.125,2)</f>
        <v/>
      </c>
      <c r="K164" s="72">
        <f>I164+G164-J164</f>
        <v/>
      </c>
      <c r="L164" s="72">
        <f>K165-K164</f>
        <v/>
      </c>
      <c r="N164" s="39" t="inlineStr">
        <is>
          <t xml:space="preserve">    {66666,16384,2627, 0, 0, 0},  //TV = 3.91(6396 lines)  AV=1.70  SV=10.36  BV=-4.76</t>
        </is>
      </c>
    </row>
    <row r="165">
      <c r="B165" s="38">
        <f>VALUE(MID(N165,6,SEARCH(",",N165,1)-6))</f>
        <v/>
      </c>
      <c r="C165" s="38">
        <f>VALUE(MID($N165,FIND("*",SUBSTITUTE($N165,",","*",1),1)+1,FIND("*",SUBSTITUTE($N165,",","*",2),1)-FIND("*",SUBSTITUTE($N165,",","*",1),1)-1))</f>
        <v/>
      </c>
      <c r="D165" s="38">
        <f>VALUE(MID($N165,FIND("*",SUBSTITUTE($N165,",","*",2),1)+1,FIND("*",SUBSTITUTE($N165,",","*",3),1)-FIND("*",SUBSTITUTE($N165,",","*",2),1)-1))</f>
        <v/>
      </c>
      <c r="E165" s="72">
        <f>((C165/1024)*(D165/1024))</f>
        <v/>
      </c>
      <c r="G165" s="72">
        <f>-LOG(B165*0.000001,2)</f>
        <v/>
      </c>
      <c r="H165" s="72">
        <f>B165*0.000001*3198/0.033333</f>
        <v/>
      </c>
      <c r="I165" s="72" t="n">
        <v>1.7</v>
      </c>
      <c r="J165" s="72">
        <f>LOG((C165/1024)*(D165/1024)*100/3.125,2)</f>
        <v/>
      </c>
      <c r="K165" s="72">
        <f>I165+G165-J165</f>
        <v/>
      </c>
      <c r="L165" s="72">
        <f>K166-K165</f>
        <v/>
      </c>
      <c r="N165" s="39" t="inlineStr">
        <is>
          <t xml:space="preserve">    {66666,16384,2815, 0, 0, 0},  //TV = 3.91(6396 lines)  AV=1.70  SV=10.46  BV=-4.86</t>
        </is>
      </c>
    </row>
    <row r="166">
      <c r="B166" s="38">
        <f>VALUE(MID(N166,6,SEARCH(",",N166,1)-6))</f>
        <v/>
      </c>
      <c r="C166" s="38">
        <f>VALUE(MID($N166,FIND("*",SUBSTITUTE($N166,",","*",1),1)+1,FIND("*",SUBSTITUTE($N166,",","*",2),1)-FIND("*",SUBSTITUTE($N166,",","*",1),1)-1))</f>
        <v/>
      </c>
      <c r="D166" s="38">
        <f>VALUE(MID($N166,FIND("*",SUBSTITUTE($N166,",","*",2),1)+1,FIND("*",SUBSTITUTE($N166,",","*",3),1)-FIND("*",SUBSTITUTE($N166,",","*",2),1)-1))</f>
        <v/>
      </c>
      <c r="E166" s="72">
        <f>((C166/1024)*(D166/1024))</f>
        <v/>
      </c>
      <c r="G166" s="72">
        <f>-LOG(B166*0.000001,2)</f>
        <v/>
      </c>
      <c r="H166" s="72">
        <f>B166*0.000001*3198/0.033333</f>
        <v/>
      </c>
      <c r="I166" s="72" t="n">
        <v>1.7</v>
      </c>
      <c r="J166" s="72">
        <f>LOG((C166/1024)*(D166/1024)*100/3.125,2)</f>
        <v/>
      </c>
      <c r="K166" s="72">
        <f>I166+G166-J166</f>
        <v/>
      </c>
      <c r="L166" s="72">
        <f>K167-K166</f>
        <v/>
      </c>
      <c r="N166" s="39" t="inlineStr">
        <is>
          <t xml:space="preserve">    {66666,16384,3023, 0, 0, 0},  //TV = 3.91(6396 lines)  AV=1.70  SV=10.56  BV=-4.96</t>
        </is>
      </c>
    </row>
    <row r="167">
      <c r="B167" s="38">
        <f>VALUE(MID(N167,6,SEARCH(",",N167,1)-6))</f>
        <v/>
      </c>
      <c r="C167" s="38">
        <f>VALUE(MID($N167,FIND("*",SUBSTITUTE($N167,",","*",1),1)+1,FIND("*",SUBSTITUTE($N167,",","*",2),1)-FIND("*",SUBSTITUTE($N167,",","*",1),1)-1))</f>
        <v/>
      </c>
      <c r="D167" s="38">
        <f>VALUE(MID($N167,FIND("*",SUBSTITUTE($N167,",","*",2),1)+1,FIND("*",SUBSTITUTE($N167,",","*",3),1)-FIND("*",SUBSTITUTE($N167,",","*",2),1)-1))</f>
        <v/>
      </c>
      <c r="E167" s="72">
        <f>((C167/1024)*(D167/1024))</f>
        <v/>
      </c>
      <c r="G167" s="72">
        <f>-LOG(B167*0.000001,2)</f>
        <v/>
      </c>
      <c r="H167" s="72">
        <f>B167*0.000001*3198/0.033333</f>
        <v/>
      </c>
      <c r="I167" s="72" t="n">
        <v>1.7</v>
      </c>
      <c r="J167" s="72">
        <f>LOG((C167/1024)*(D167/1024)*100/3.125,2)</f>
        <v/>
      </c>
      <c r="K167" s="72">
        <f>I167+G167-J167</f>
        <v/>
      </c>
      <c r="L167" s="72">
        <f>K168-K167</f>
        <v/>
      </c>
      <c r="N167" s="39" t="inlineStr">
        <is>
          <t xml:space="preserve">    {74994,16384,2880, 0, 0, 0},  //TV = 3.74(7195 lines)  AV=1.70  SV=10.49  BV=-5.06</t>
        </is>
      </c>
    </row>
    <row r="168">
      <c r="B168" s="38">
        <f>VALUE(MID(N168,6,SEARCH(",",N168,1)-6))</f>
        <v/>
      </c>
      <c r="C168" s="38">
        <f>VALUE(MID($N168,FIND("*",SUBSTITUTE($N168,",","*",1),1)+1,FIND("*",SUBSTITUTE($N168,",","*",2),1)-FIND("*",SUBSTITUTE($N168,",","*",1),1)-1))</f>
        <v/>
      </c>
      <c r="D168" s="38">
        <f>VALUE(MID($N168,FIND("*",SUBSTITUTE($N168,",","*",2),1)+1,FIND("*",SUBSTITUTE($N168,",","*",3),1)-FIND("*",SUBSTITUTE($N168,",","*",2),1)-1))</f>
        <v/>
      </c>
      <c r="E168" s="72">
        <f>((C168/1024)*(D168/1024))</f>
        <v/>
      </c>
      <c r="G168" s="72">
        <f>-LOG(B168*0.000001,2)</f>
        <v/>
      </c>
      <c r="H168" s="72">
        <f>B168*0.000001*3198/0.033333</f>
        <v/>
      </c>
      <c r="I168" s="72" t="n">
        <v>1.7</v>
      </c>
      <c r="J168" s="72">
        <f>LOG((C168/1024)*(D168/1024)*100/3.125,2)</f>
        <v/>
      </c>
      <c r="K168" s="72">
        <f>I168+G168-J168</f>
        <v/>
      </c>
      <c r="L168" s="72">
        <f>K169-K168</f>
        <v/>
      </c>
      <c r="N168" s="39" t="inlineStr">
        <is>
          <t xml:space="preserve">    {83332,16384,2777, 0, 0, 0},  //TV = 3.58(7995 lines)  AV=1.70  SV=10.44  BV=-5.16</t>
        </is>
      </c>
    </row>
    <row r="169">
      <c r="B169" s="38">
        <f>VALUE(MID(N169,6,SEARCH(",",N169,1)-6))</f>
        <v/>
      </c>
      <c r="C169" s="38">
        <f>VALUE(MID($N169,FIND("*",SUBSTITUTE($N169,",","*",1),1)+1,FIND("*",SUBSTITUTE($N169,",","*",2),1)-FIND("*",SUBSTITUTE($N169,",","*",1),1)-1))</f>
        <v/>
      </c>
      <c r="D169" s="38">
        <f>VALUE(MID($N169,FIND("*",SUBSTITUTE($N169,",","*",2),1)+1,FIND("*",SUBSTITUTE($N169,",","*",3),1)-FIND("*",SUBSTITUTE($N169,",","*",2),1)-1))</f>
        <v/>
      </c>
      <c r="E169" s="72">
        <f>((C169/1024)*(D169/1024))</f>
        <v/>
      </c>
      <c r="G169" s="72">
        <f>-LOG(B169*0.000001,2)</f>
        <v/>
      </c>
      <c r="H169" s="72">
        <f>B169*0.000001*3198/0.033333</f>
        <v/>
      </c>
      <c r="I169" s="72" t="n">
        <v>1.7</v>
      </c>
      <c r="J169" s="72">
        <f>LOG((C169/1024)*(D169/1024)*100/3.125,2)</f>
        <v/>
      </c>
      <c r="K169" s="72">
        <f>I169+G169-J169</f>
        <v/>
      </c>
      <c r="L169" s="72">
        <f>K170-K169</f>
        <v/>
      </c>
      <c r="N169" s="39" t="inlineStr">
        <is>
          <t xml:space="preserve">    {83332,16384,2977, 0, 0, 0},  //TV = 3.58(7995 lines)  AV=1.70  SV=10.54  BV=-5.26</t>
        </is>
      </c>
    </row>
    <row r="170">
      <c r="B170" s="38">
        <f>VALUE(MID(N170,6,SEARCH(",",N170,1)-6))</f>
        <v/>
      </c>
      <c r="C170" s="38">
        <f>VALUE(MID($N170,FIND("*",SUBSTITUTE($N170,",","*",1),1)+1,FIND("*",SUBSTITUTE($N170,",","*",2),1)-FIND("*",SUBSTITUTE($N170,",","*",1),1)-1))</f>
        <v/>
      </c>
      <c r="D170" s="38">
        <f>VALUE(MID($N170,FIND("*",SUBSTITUTE($N170,",","*",2),1)+1,FIND("*",SUBSTITUTE($N170,",","*",3),1)-FIND("*",SUBSTITUTE($N170,",","*",2),1)-1))</f>
        <v/>
      </c>
      <c r="E170" s="72">
        <f>((C170/1024)*(D170/1024))</f>
        <v/>
      </c>
      <c r="G170" s="72">
        <f>-LOG(B170*0.000001,2)</f>
        <v/>
      </c>
      <c r="H170" s="72">
        <f>B170*0.000001*3198/0.033333</f>
        <v/>
      </c>
      <c r="I170" s="72" t="n">
        <v>1.7</v>
      </c>
      <c r="J170" s="72">
        <f>LOG((C170/1024)*(D170/1024)*100/3.125,2)</f>
        <v/>
      </c>
      <c r="K170" s="72">
        <f>I170+G170-J170</f>
        <v/>
      </c>
      <c r="L170" s="72">
        <f>K171-K170</f>
        <v/>
      </c>
      <c r="N170" s="39" t="inlineStr">
        <is>
          <t xml:space="preserve">    {91660,16384,2900, 0, 0, 0},  //TV = 3.45(8794 lines)  AV=1.70  SV=10.50  BV=-5.36</t>
        </is>
      </c>
    </row>
    <row r="171">
      <c r="B171" s="38">
        <f>VALUE(MID(N171,6,SEARCH(",",N171,1)-6))</f>
        <v/>
      </c>
      <c r="C171" s="38">
        <f>VALUE(MID($N171,FIND("*",SUBSTITUTE($N171,",","*",1),1)+1,FIND("*",SUBSTITUTE($N171,",","*",2),1)-FIND("*",SUBSTITUTE($N171,",","*",1),1)-1))</f>
        <v/>
      </c>
      <c r="D171" s="38">
        <f>VALUE(MID($N171,FIND("*",SUBSTITUTE($N171,",","*",2),1)+1,FIND("*",SUBSTITUTE($N171,",","*",3),1)-FIND("*",SUBSTITUTE($N171,",","*",2),1)-1))</f>
        <v/>
      </c>
      <c r="E171" s="72">
        <f>((C171/1024)*(D171/1024))</f>
        <v/>
      </c>
      <c r="G171" s="72">
        <f>-LOG(B171*0.000001,2)</f>
        <v/>
      </c>
      <c r="H171" s="72">
        <f>B171*0.000001*3198/0.033333</f>
        <v/>
      </c>
      <c r="I171" s="72" t="n">
        <v>1.7</v>
      </c>
      <c r="J171" s="72">
        <f>LOG((C171/1024)*(D171/1024)*100/3.125,2)</f>
        <v/>
      </c>
      <c r="K171" s="72">
        <f>I171+G171-J171</f>
        <v/>
      </c>
      <c r="L171" s="72">
        <f>K172-K171</f>
        <v/>
      </c>
      <c r="N171" s="39" t="inlineStr">
        <is>
          <t xml:space="preserve">    {99999,16384,2849, 0, 0, 0},  //TV = 3.32(9594 lines)  AV=1.70  SV=10.48  BV=-5.46</t>
        </is>
      </c>
    </row>
    <row r="172">
      <c r="B172" s="38">
        <f>VALUE(MID(N172,6,SEARCH(",",N172,1)-6))</f>
        <v/>
      </c>
      <c r="C172" s="38">
        <f>VALUE(MID($N172,FIND("*",SUBSTITUTE($N172,",","*",1),1)+1,FIND("*",SUBSTITUTE($N172,",","*",2),1)-FIND("*",SUBSTITUTE($N172,",","*",1),1)-1))</f>
        <v/>
      </c>
      <c r="D172" s="38">
        <f>VALUE(MID($N172,FIND("*",SUBSTITUTE($N172,",","*",2),1)+1,FIND("*",SUBSTITUTE($N172,",","*",3),1)-FIND("*",SUBSTITUTE($N172,",","*",2),1)-1))</f>
        <v/>
      </c>
      <c r="E172" s="72">
        <f>((C172/1024)*(D172/1024))</f>
        <v/>
      </c>
      <c r="G172" s="72">
        <f>-LOG(B172*0.000001,2)</f>
        <v/>
      </c>
      <c r="H172" s="72">
        <f>B172*0.000001*3198/0.033333</f>
        <v/>
      </c>
      <c r="I172" s="72" t="n">
        <v>1.7</v>
      </c>
      <c r="J172" s="72">
        <f>LOG((C172/1024)*(D172/1024)*100/3.125,2)</f>
        <v/>
      </c>
      <c r="K172" s="72">
        <f>I172+G172-J172</f>
        <v/>
      </c>
      <c r="L172" s="72">
        <f>K173-K172</f>
        <v/>
      </c>
      <c r="N172" s="39" t="inlineStr">
        <is>
          <t xml:space="preserve">    {99999,16384,3044, 0, 0, 0},  //TV = 3.32(9594 lines)  AV=1.70  SV=10.57  BV=-5.55</t>
        </is>
      </c>
    </row>
    <row r="173">
      <c r="B173" s="38">
        <f>VALUE(MID(N173,6,SEARCH(",",N173,1)-6))</f>
        <v/>
      </c>
      <c r="C173" s="38">
        <f>VALUE(MID($N173,FIND("*",SUBSTITUTE($N173,",","*",1),1)+1,FIND("*",SUBSTITUTE($N173,",","*",2),1)-FIND("*",SUBSTITUTE($N173,",","*",1),1)-1))</f>
        <v/>
      </c>
      <c r="D173" s="38">
        <f>VALUE(MID($N173,FIND("*",SUBSTITUTE($N173,",","*",2),1)+1,FIND("*",SUBSTITUTE($N173,",","*",3),1)-FIND("*",SUBSTITUTE($N173,",","*",2),1)-1))</f>
        <v/>
      </c>
      <c r="E173" s="72">
        <f>((C173/1024)*(D173/1024))</f>
        <v/>
      </c>
      <c r="G173" s="72">
        <f>-LOG(B173*0.000001,2)</f>
        <v/>
      </c>
      <c r="H173" s="72">
        <f>B173*0.000001*3198/0.033333</f>
        <v/>
      </c>
      <c r="I173" s="72" t="n">
        <v>1.7</v>
      </c>
      <c r="J173" s="72">
        <f>LOG((C173/1024)*(D173/1024)*100/3.125,2)</f>
        <v/>
      </c>
      <c r="K173" s="72">
        <f>I173+G173-J173</f>
        <v/>
      </c>
      <c r="L173" s="72">
        <f>K174-K173</f>
        <v/>
      </c>
      <c r="N173" s="39" t="inlineStr">
        <is>
          <t xml:space="preserve">    {99999,16384,3262, 0, 0, 0},  //TV = 3.32(9594 lines)  AV=1.70  SV=10.67  BV=-5.65</t>
        </is>
      </c>
    </row>
    <row r="174">
      <c r="B174" s="38">
        <f>VALUE(MID(N174,6,SEARCH(",",N174,1)-6))</f>
        <v/>
      </c>
      <c r="C174" s="38">
        <f>VALUE(MID($N174,FIND("*",SUBSTITUTE($N174,",","*",1),1)+1,FIND("*",SUBSTITUTE($N174,",","*",2),1)-FIND("*",SUBSTITUTE($N174,",","*",1),1)-1))</f>
        <v/>
      </c>
      <c r="D174" s="38">
        <f>VALUE(MID($N174,FIND("*",SUBSTITUTE($N174,",","*",2),1)+1,FIND("*",SUBSTITUTE($N174,",","*",3),1)-FIND("*",SUBSTITUTE($N174,",","*",2),1)-1))</f>
        <v/>
      </c>
      <c r="E174" s="72">
        <f>((C174/1024)*(D174/1024))</f>
        <v/>
      </c>
      <c r="G174" s="72">
        <f>-LOG(B174*0.000001,2)</f>
        <v/>
      </c>
      <c r="H174" s="72">
        <f>B174*0.000001*3198/0.033333</f>
        <v/>
      </c>
      <c r="I174" s="72" t="n">
        <v>1.7</v>
      </c>
      <c r="J174" s="72">
        <f>LOG((C174/1024)*(D174/1024)*100/3.125,2)</f>
        <v/>
      </c>
      <c r="K174" s="72">
        <f>I174+G174-J174</f>
        <v/>
      </c>
      <c r="L174" s="72">
        <f>K175-K174</f>
        <v/>
      </c>
      <c r="N174" s="39" t="inlineStr">
        <is>
          <t xml:space="preserve">    {99999,16384,3496, 0, 0, 0},  //TV = 3.32(9594 lines)  AV=1.70  SV=10.77  BV=-5.75</t>
        </is>
      </c>
    </row>
    <row r="175">
      <c r="B175" s="38">
        <f>VALUE(MID(N175,6,SEARCH(",",N175,1)-6))</f>
        <v/>
      </c>
      <c r="C175" s="38">
        <f>VALUE(MID($N175,FIND("*",SUBSTITUTE($N175,",","*",1),1)+1,FIND("*",SUBSTITUTE($N175,",","*",2),1)-FIND("*",SUBSTITUTE($N175,",","*",1),1)-1))</f>
        <v/>
      </c>
      <c r="D175" s="38">
        <f>VALUE(MID($N175,FIND("*",SUBSTITUTE($N175,",","*",2),1)+1,FIND("*",SUBSTITUTE($N175,",","*",3),1)-FIND("*",SUBSTITUTE($N175,",","*",2),1)-1))</f>
        <v/>
      </c>
      <c r="E175" s="72">
        <f>((C175/1024)*(D175/1024))</f>
        <v/>
      </c>
      <c r="G175" s="72">
        <f>-LOG(B175*0.000001,2)</f>
        <v/>
      </c>
      <c r="H175" s="72">
        <f>B175*0.000001*3198/0.033333</f>
        <v/>
      </c>
      <c r="I175" s="72" t="n">
        <v>1.7</v>
      </c>
      <c r="J175" s="72">
        <f>LOG((C175/1024)*(D175/1024)*100/3.125,2)</f>
        <v/>
      </c>
      <c r="K175" s="72">
        <f>I175+G175-J175</f>
        <v/>
      </c>
      <c r="L175" s="72">
        <f>K176-K175</f>
        <v/>
      </c>
      <c r="N175" s="39" t="inlineStr">
        <is>
          <t xml:space="preserve">    {99999,16384,3746, 0, 0, 0},  //TV = 3.32(9594 lines)  AV=1.70  SV=10.87  BV=-5.85</t>
        </is>
      </c>
    </row>
    <row r="176">
      <c r="B176" s="38">
        <f>VALUE(MID(N176,6,SEARCH(",",N176,1)-6))</f>
        <v/>
      </c>
      <c r="C176" s="38">
        <f>VALUE(MID($N176,FIND("*",SUBSTITUTE($N176,",","*",1),1)+1,FIND("*",SUBSTITUTE($N176,",","*",2),1)-FIND("*",SUBSTITUTE($N176,",","*",1),1)-1))</f>
        <v/>
      </c>
      <c r="D176" s="38">
        <f>VALUE(MID($N176,FIND("*",SUBSTITUTE($N176,",","*",2),1)+1,FIND("*",SUBSTITUTE($N176,",","*",3),1)-FIND("*",SUBSTITUTE($N176,",","*",2),1)-1))</f>
        <v/>
      </c>
      <c r="E176" s="72">
        <f>((C176/1024)*(D176/1024))</f>
        <v/>
      </c>
      <c r="G176" s="72">
        <f>-LOG(B176*0.000001,2)</f>
        <v/>
      </c>
      <c r="H176" s="72">
        <f>B176*0.000001*3198/0.033333</f>
        <v/>
      </c>
      <c r="I176" s="72" t="n">
        <v>1.7</v>
      </c>
      <c r="J176" s="72">
        <f>LOG((C176/1024)*(D176/1024)*100/3.125,2)</f>
        <v/>
      </c>
      <c r="K176" s="72">
        <f>I176+G176-J176</f>
        <v/>
      </c>
      <c r="L176" s="72">
        <f>K177-K176</f>
        <v/>
      </c>
      <c r="N176" s="39" t="inlineStr">
        <is>
          <t xml:space="preserve">    {99999,16384,4015, 0, 0, 0},  //TV = 3.32(9594 lines)  AV=1.70  SV=10.97  BV=-5.95</t>
        </is>
      </c>
    </row>
    <row r="177">
      <c r="B177" s="38">
        <f>VALUE(MID(N177,6,SEARCH(",",N177,1)-6))</f>
        <v/>
      </c>
      <c r="C177" s="38">
        <f>VALUE(MID($N177,FIND("*",SUBSTITUTE($N177,",","*",1),1)+1,FIND("*",SUBSTITUTE($N177,",","*",2),1)-FIND("*",SUBSTITUTE($N177,",","*",1),1)-1))</f>
        <v/>
      </c>
      <c r="D177" s="38">
        <f>VALUE(MID($N177,FIND("*",SUBSTITUTE($N177,",","*",2),1)+1,FIND("*",SUBSTITUTE($N177,",","*",3),1)-FIND("*",SUBSTITUTE($N177,",","*",2),1)-1))</f>
        <v/>
      </c>
      <c r="E177" s="72">
        <f>((C177/1024)*(D177/1024))</f>
        <v/>
      </c>
      <c r="G177" s="72">
        <f>-LOG(B177*0.000001,2)</f>
        <v/>
      </c>
      <c r="H177" s="72">
        <f>B177*0.000001*3198/0.033333</f>
        <v/>
      </c>
      <c r="I177" s="72" t="n">
        <v>1.7</v>
      </c>
      <c r="J177" s="72">
        <f>LOG((C177/1024)*(D177/1024)*100/3.125,2)</f>
        <v/>
      </c>
      <c r="K177" s="72">
        <f>I177+G177-J177</f>
        <v/>
      </c>
      <c r="N177" s="39" t="inlineStr">
        <is>
          <t xml:space="preserve">    {99999,16384,4096, 0, 0, 0},  /* TV = 3.32(9594 lines)  AV=1.70  SV=11.00  BV=-5.98 */</t>
        </is>
      </c>
    </row>
    <row r="178">
      <c r="N178" s="39" t="inlineStr">
        <is>
          <t xml:space="preserve">    {0, 0, 0, 0, 0, 0},  //reserved no used</t>
        </is>
      </c>
    </row>
    <row r="179">
      <c r="N179" s="39" t="inlineStr">
        <is>
          <t xml:space="preserve">    {0, 0, 0, 0, 0, 0},  //reserved no used</t>
        </is>
      </c>
    </row>
    <row r="180">
      <c r="N180" s="39" t="inlineStr">
        <is>
          <t xml:space="preserve">    {0, 0, 0, 0, 0, 0},  //reserved no used</t>
        </is>
      </c>
    </row>
    <row r="181">
      <c r="N181" s="39" t="inlineStr">
        <is>
          <t xml:space="preserve">    {0, 0, 0, 0, 0, 0},  //reserved no used</t>
        </is>
      </c>
    </row>
    <row r="182">
      <c r="N182" s="39" t="inlineStr">
        <is>
          <t xml:space="preserve">    {0, 0, 0, 0, 0, 0},  //reserved no used</t>
        </is>
      </c>
    </row>
    <row r="183">
      <c r="N183" s="39" t="inlineStr">
        <is>
          <t xml:space="preserve">    {0, 0, 0, 0, 0, 0},  //reserved no used</t>
        </is>
      </c>
    </row>
    <row r="184">
      <c r="N184" s="39" t="inlineStr">
        <is>
          <t xml:space="preserve">    {0, 0, 0, 0, 0, 0},  //reserved no used</t>
        </is>
      </c>
    </row>
    <row r="185">
      <c r="N185" s="39" t="inlineStr">
        <is>
          <t xml:space="preserve">    {0, 0, 0, 0, 0, 0},  //reserved no used</t>
        </is>
      </c>
    </row>
    <row r="186">
      <c r="N186" s="39" t="inlineStr">
        <is>
          <t xml:space="preserve">    {0, 0, 0, 0, 0, 0},  //reserved no used</t>
        </is>
      </c>
    </row>
    <row r="187">
      <c r="N187" s="39" t="inlineStr">
        <is>
          <t xml:space="preserve">    {0, 0, 0, 0, 0, 0},  //reserved no used</t>
        </is>
      </c>
    </row>
    <row r="188">
      <c r="N188" s="39" t="inlineStr">
        <is>
          <t xml:space="preserve">    {0, 0, 0, 0, 0, 0},  //reserved no used</t>
        </is>
      </c>
    </row>
    <row r="189">
      <c r="N189" s="39" t="inlineStr">
        <is>
          <t xml:space="preserve">    {0, 0, 0, 0, 0, 0},  //reserved no used</t>
        </is>
      </c>
    </row>
    <row r="190">
      <c r="N190" s="39" t="inlineStr">
        <is>
          <t xml:space="preserve">    {0, 0, 0, 0, 0, 0},  //reserved no used</t>
        </is>
      </c>
    </row>
    <row r="191">
      <c r="N191" s="39" t="inlineStr">
        <is>
          <t xml:space="preserve">    {0, 0, 0, 0, 0, 0},  //reserved no used</t>
        </is>
      </c>
    </row>
    <row r="192">
      <c r="N192" s="39" t="inlineStr">
        <is>
          <t xml:space="preserve">    {0, 0, 0, 0, 0, 0},  //reserved no used</t>
        </is>
      </c>
    </row>
    <row r="193">
      <c r="N193" s="39" t="inlineStr">
        <is>
          <t xml:space="preserve">    {0, 0, 0, 0, 0, 0},  //reserved no used</t>
        </is>
      </c>
    </row>
    <row r="194">
      <c r="N194" s="39" t="inlineStr">
        <is>
          <t xml:space="preserve">    {0, 0, 0, 0, 0, 0},  //reserved no used</t>
        </is>
      </c>
    </row>
    <row r="195">
      <c r="N195" s="39" t="inlineStr">
        <is>
          <t xml:space="preserve">    {0, 0, 0, 0, 0, 0},  //reserved no used</t>
        </is>
      </c>
    </row>
    <row r="196">
      <c r="N196" s="39" t="inlineStr">
        <is>
          <t xml:space="preserve">    {0, 0, 0, 0, 0, 0},  //reserved no used</t>
        </is>
      </c>
    </row>
    <row r="197">
      <c r="N197" s="39" t="inlineStr">
        <is>
          <t xml:space="preserve">    {0, 0, 0, 0, 0, 0},  //reserved no used</t>
        </is>
      </c>
    </row>
    <row r="198">
      <c r="N198" s="39" t="inlineStr">
        <is>
          <t xml:space="preserve">    {0, 0, 0, 0, 0, 0},  //reserved no used</t>
        </is>
      </c>
    </row>
    <row r="199">
      <c r="N199" s="39" t="inlineStr">
        <is>
          <t xml:space="preserve">    {0, 0, 0, 0, 0, 0},  //reserved no used</t>
        </is>
      </c>
    </row>
    <row r="200">
      <c r="N200" s="39" t="inlineStr">
        <is>
          <t xml:space="preserve">    {0, 0, 0, 0, 0, 0},  //reserved no used</t>
        </is>
      </c>
    </row>
    <row r="201">
      <c r="N201" s="39" t="inlineStr">
        <is>
          <t xml:space="preserve">    {0, 0, 0, 0, 0, 0},  //reserved no used</t>
        </is>
      </c>
    </row>
    <row r="202">
      <c r="N202" s="39" t="inlineStr">
        <is>
          <t xml:space="preserve">    {0, 0, 0, 0, 0, 0},  //reserved no used</t>
        </is>
      </c>
    </row>
  </sheetData>
  <pageMargins left="0.7" right="0.7" top="0.75" bottom="0.75" header="0.3" footer="0.3"/>
  <pageSetup orientation="portrait" paperSize="9"/>
</worksheet>
</file>

<file path=xl/worksheets/sheet3.xml><?xml version="1.0" encoding="utf-8"?>
<worksheet xmlns="http://schemas.openxmlformats.org/spreadsheetml/2006/main">
  <sheetPr codeName="工作表1">
    <outlinePr summaryBelow="1" summaryRight="1"/>
    <pageSetUpPr/>
  </sheetPr>
  <dimension ref="B2:BI51"/>
  <sheetViews>
    <sheetView workbookViewId="0">
      <selection activeCell="A1" sqref="A1"/>
    </sheetView>
  </sheetViews>
  <sheetFormatPr baseColWidth="8" defaultRowHeight="15.75"/>
  <cols>
    <col width="3.85546875" customWidth="1" min="1" max="1"/>
    <col width="4.28515625" bestFit="1" customWidth="1" style="13" min="2" max="2"/>
    <col width="10.7109375" customWidth="1" style="13" min="3" max="7"/>
    <col width="10.7109375" customWidth="1" min="8" max="8"/>
    <col width="10.7109375" customWidth="1" style="13" min="9" max="19"/>
    <col width="3.85546875" customWidth="1" min="20" max="20"/>
    <col width="10.7109375" customWidth="1" style="13" min="21" max="26"/>
    <col width="10.7109375" customWidth="1" min="27" max="31"/>
    <col width="3.85546875" customWidth="1" min="32" max="32"/>
    <col width="3.85546875" customWidth="1" min="47" max="47"/>
  </cols>
  <sheetData>
    <row r="2" ht="15.75" customHeight="1">
      <c r="B2" s="60" t="inlineStr">
        <is>
          <t>MTK face AE calculator</t>
        </is>
      </c>
      <c r="C2" s="49" t="n"/>
      <c r="D2" s="49" t="n"/>
      <c r="E2" s="49" t="n"/>
      <c r="F2" s="50" t="n"/>
      <c r="G2" s="48" t="inlineStr">
        <is>
          <t>No.</t>
        </is>
      </c>
      <c r="H2" s="42">
        <f>VLOOKUP(G4,B19:BI51,36)</f>
        <v/>
      </c>
      <c r="I2" s="48" t="inlineStr">
        <is>
          <t>Face Link Target (Normal light)</t>
        </is>
      </c>
      <c r="J2" s="49" t="n"/>
      <c r="K2" s="49" t="n"/>
      <c r="L2" s="49" t="n"/>
      <c r="M2" s="49" t="n"/>
      <c r="N2" s="49" t="n"/>
      <c r="O2" s="49" t="n"/>
      <c r="P2" s="49" t="n"/>
      <c r="Q2" s="49" t="n"/>
      <c r="R2" s="49" t="n"/>
      <c r="S2" s="50" t="n"/>
      <c r="U2" s="48" t="inlineStr">
        <is>
          <t>Face Link Target (Low light)</t>
        </is>
      </c>
      <c r="V2" s="49" t="n"/>
      <c r="W2" s="49" t="n"/>
      <c r="X2" s="49" t="n"/>
      <c r="Y2" s="49" t="n"/>
      <c r="Z2" s="49" t="n"/>
      <c r="AA2" s="49" t="n"/>
      <c r="AB2" s="49" t="n"/>
      <c r="AC2" s="49" t="n"/>
      <c r="AD2" s="49" t="n"/>
      <c r="AE2" s="50" t="n"/>
    </row>
    <row r="3">
      <c r="B3" s="65" t="n"/>
      <c r="F3" s="66" t="n"/>
      <c r="G3" s="46" t="n"/>
      <c r="H3" s="42">
        <f>VLOOKUP(G4,B19:BI51,37)</f>
        <v/>
      </c>
      <c r="I3" s="51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3" t="n"/>
      <c r="U3" s="51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3" t="n"/>
    </row>
    <row r="4">
      <c r="B4" s="65" t="n"/>
      <c r="F4" s="66" t="n"/>
      <c r="G4" s="62" t="n"/>
      <c r="H4" s="42">
        <f>VLOOKUP(G4,B19:BI51,40)</f>
        <v/>
      </c>
      <c r="I4" s="21" t="inlineStr">
        <is>
          <t>BV</t>
        </is>
      </c>
      <c r="J4" s="1" t="n">
        <v>-2000</v>
      </c>
      <c r="K4" s="2" t="n">
        <v>-1000</v>
      </c>
      <c r="L4" s="2" t="n">
        <v>0</v>
      </c>
      <c r="M4" s="2" t="n">
        <v>1500</v>
      </c>
      <c r="N4" s="2" t="n">
        <v>3000</v>
      </c>
      <c r="O4" s="2" t="n">
        <v>4500</v>
      </c>
      <c r="P4" s="2" t="n">
        <v>6000</v>
      </c>
      <c r="Q4" s="2" t="n">
        <v>7500</v>
      </c>
      <c r="R4" s="2" t="n">
        <v>8500</v>
      </c>
      <c r="S4" s="3" t="n">
        <v>9500</v>
      </c>
      <c r="U4" s="21" t="inlineStr">
        <is>
          <t>BV</t>
        </is>
      </c>
      <c r="V4" s="1" t="n">
        <v>-4500</v>
      </c>
      <c r="W4" s="2" t="n">
        <v>-4000</v>
      </c>
      <c r="X4" s="2" t="n">
        <v>-3400</v>
      </c>
      <c r="Y4" s="2" t="n">
        <v>-3000</v>
      </c>
      <c r="Z4" s="2" t="n">
        <v>-2500</v>
      </c>
      <c r="AA4" s="2" t="n">
        <v>-2000</v>
      </c>
      <c r="AB4" s="2" t="n">
        <v>-1000</v>
      </c>
      <c r="AC4" s="2" t="n">
        <v>0</v>
      </c>
      <c r="AD4" s="2" t="n">
        <v>1000</v>
      </c>
      <c r="AE4" s="3" t="n">
        <v>2000</v>
      </c>
    </row>
    <row r="5">
      <c r="B5" s="51" t="n"/>
      <c r="C5" s="52" t="n"/>
      <c r="D5" s="52" t="n"/>
      <c r="E5" s="52" t="n"/>
      <c r="F5" s="53" t="n"/>
      <c r="G5" s="46" t="n"/>
      <c r="H5" s="42">
        <f>VLOOKUP(G4,B19:BI51,41)</f>
        <v/>
      </c>
      <c r="I5" s="21" t="inlineStr">
        <is>
          <t>DR</t>
        </is>
      </c>
      <c r="J5" s="4" t="n">
        <v>-1500</v>
      </c>
      <c r="K5" s="5" t="n">
        <v>-800</v>
      </c>
      <c r="L5" s="5" t="n">
        <v>0</v>
      </c>
      <c r="M5" s="5" t="n">
        <v>1000</v>
      </c>
      <c r="N5" s="5" t="n">
        <v>1800</v>
      </c>
      <c r="O5" s="5" t="n">
        <v>2400</v>
      </c>
      <c r="P5" s="5" t="n">
        <v>2800</v>
      </c>
      <c r="Q5" s="5" t="n">
        <v>3200</v>
      </c>
      <c r="R5" s="5" t="n">
        <v>3500</v>
      </c>
      <c r="S5" s="6" t="n">
        <v>4200</v>
      </c>
      <c r="U5" s="21" t="inlineStr">
        <is>
          <t>DR</t>
        </is>
      </c>
      <c r="V5" s="4" t="n">
        <v>-1500</v>
      </c>
      <c r="W5" s="5" t="n">
        <v>-1000</v>
      </c>
      <c r="X5" s="5" t="n">
        <v>-500</v>
      </c>
      <c r="Y5" s="5" t="n">
        <v>300</v>
      </c>
      <c r="Z5" s="5" t="n">
        <v>800</v>
      </c>
      <c r="AA5" s="5" t="n">
        <v>1800</v>
      </c>
      <c r="AB5" s="5" t="n">
        <v>2400</v>
      </c>
      <c r="AC5" s="5" t="n">
        <v>2800</v>
      </c>
      <c r="AD5" s="5" t="n">
        <v>3200</v>
      </c>
      <c r="AE5" s="6" t="n">
        <v>4000</v>
      </c>
    </row>
    <row r="6" ht="15.75" customHeight="1">
      <c r="B6" s="56" t="inlineStr">
        <is>
          <t>9.mtkFaceAEdetect</t>
        </is>
      </c>
      <c r="C6" s="57" t="n"/>
      <c r="D6" s="57" t="n"/>
      <c r="E6" s="57" t="n"/>
      <c r="F6" s="57" t="n"/>
      <c r="G6" s="58" t="n"/>
      <c r="H6" s="28">
        <f>VLOOKUP(G4,B19:BI51,51)</f>
        <v/>
      </c>
      <c r="I6" s="28" t="inlineStr">
        <is>
          <t>index</t>
        </is>
      </c>
      <c r="J6" s="29" t="n">
        <v>1</v>
      </c>
      <c r="K6" s="29" t="n">
        <v>2</v>
      </c>
      <c r="L6" s="29" t="n">
        <v>3</v>
      </c>
      <c r="M6" s="29" t="n">
        <v>4</v>
      </c>
      <c r="N6" s="29" t="n">
        <v>5</v>
      </c>
      <c r="O6" s="29" t="n">
        <v>6</v>
      </c>
      <c r="P6" s="29" t="n">
        <v>7</v>
      </c>
      <c r="Q6" s="29" t="n">
        <v>8</v>
      </c>
      <c r="R6" s="29" t="n">
        <v>9</v>
      </c>
      <c r="S6" s="29" t="n">
        <v>10</v>
      </c>
      <c r="U6" s="28" t="inlineStr">
        <is>
          <t>index</t>
        </is>
      </c>
      <c r="V6" s="29" t="n">
        <v>1</v>
      </c>
      <c r="W6" s="29" t="n">
        <v>2</v>
      </c>
      <c r="X6" s="29" t="n">
        <v>3</v>
      </c>
      <c r="Y6" s="29" t="n">
        <v>4</v>
      </c>
      <c r="Z6" s="29" t="n">
        <v>5</v>
      </c>
      <c r="AA6" s="29" t="n">
        <v>6</v>
      </c>
      <c r="AB6" s="29" t="n">
        <v>7</v>
      </c>
      <c r="AC6" s="29" t="n">
        <v>8</v>
      </c>
      <c r="AD6" s="29" t="n">
        <v>9</v>
      </c>
      <c r="AE6" s="29" t="n">
        <v>10</v>
      </c>
    </row>
    <row r="7" ht="15.75" customHeight="1">
      <c r="H7" s="28">
        <f>VLOOKUP(G4,B19:BI51,52)</f>
        <v/>
      </c>
      <c r="I7" s="48" t="inlineStr">
        <is>
          <t>BV \ DR</t>
        </is>
      </c>
      <c r="J7" s="24">
        <f>J5</f>
        <v/>
      </c>
      <c r="K7" s="24">
        <f>K5</f>
        <v/>
      </c>
      <c r="L7" s="24">
        <f>L5</f>
        <v/>
      </c>
      <c r="M7" s="24">
        <f>M5</f>
        <v/>
      </c>
      <c r="N7" s="24">
        <f>N5</f>
        <v/>
      </c>
      <c r="O7" s="24">
        <f>O5</f>
        <v/>
      </c>
      <c r="P7" s="24">
        <f>P5</f>
        <v/>
      </c>
      <c r="Q7" s="24">
        <f>Q5</f>
        <v/>
      </c>
      <c r="R7" s="24">
        <f>R5</f>
        <v/>
      </c>
      <c r="S7" s="24">
        <f>S5</f>
        <v/>
      </c>
      <c r="U7" s="48" t="inlineStr">
        <is>
          <t>BV \ DR</t>
        </is>
      </c>
      <c r="V7" s="24">
        <f>V5</f>
        <v/>
      </c>
      <c r="W7" s="24">
        <f>W5</f>
        <v/>
      </c>
      <c r="X7" s="24">
        <f>X5</f>
        <v/>
      </c>
      <c r="Y7" s="24">
        <f>Y5</f>
        <v/>
      </c>
      <c r="Z7" s="24">
        <f>Z5</f>
        <v/>
      </c>
      <c r="AA7" s="24">
        <f>AA5</f>
        <v/>
      </c>
      <c r="AB7" s="24">
        <f>AB5</f>
        <v/>
      </c>
      <c r="AC7" s="24">
        <f>AC5</f>
        <v/>
      </c>
      <c r="AD7" s="24">
        <f>AD5</f>
        <v/>
      </c>
      <c r="AE7" s="24">
        <f>AE5</f>
        <v/>
      </c>
    </row>
    <row r="8" ht="15.75" customHeight="1">
      <c r="B8" s="67" t="inlineStr">
        <is>
          <t>crtl + o: zero</t>
        </is>
      </c>
      <c r="D8" s="63" t="inlineStr">
        <is>
          <t>1. 調整參數，使Diff接近0
2. No.輸入圖片編號，可以畫出參數所在區間</t>
        </is>
      </c>
      <c r="H8" s="28">
        <f>VLOOKUP(G4,B19:BI51,55)</f>
        <v/>
      </c>
      <c r="I8" s="20">
        <f>J4</f>
        <v/>
      </c>
      <c r="J8" s="1" t="n">
        <v>880</v>
      </c>
      <c r="K8" s="2" t="n">
        <v>980</v>
      </c>
      <c r="L8" s="2" t="n">
        <v>856</v>
      </c>
      <c r="M8" s="2" t="n">
        <v>750</v>
      </c>
      <c r="N8" s="2" t="n">
        <v>660</v>
      </c>
      <c r="O8" s="2" t="n">
        <v>637</v>
      </c>
      <c r="P8" s="2" t="n">
        <v>620</v>
      </c>
      <c r="Q8" s="2" t="n">
        <v>660</v>
      </c>
      <c r="R8" s="2" t="n">
        <v>660</v>
      </c>
      <c r="S8" s="3" t="n">
        <v>660</v>
      </c>
      <c r="U8" s="20">
        <f>V4</f>
        <v/>
      </c>
      <c r="V8" s="1" t="n">
        <v>720</v>
      </c>
      <c r="W8" s="2" t="n">
        <v>720</v>
      </c>
      <c r="X8" s="2" t="n">
        <v>691</v>
      </c>
      <c r="Y8" s="2" t="n">
        <v>650</v>
      </c>
      <c r="Z8" s="2" t="n">
        <v>650</v>
      </c>
      <c r="AA8" s="8" t="n">
        <v>720</v>
      </c>
      <c r="AB8" s="8" t="n">
        <v>720</v>
      </c>
      <c r="AC8" s="8" t="n">
        <v>820</v>
      </c>
      <c r="AD8" s="8" t="n">
        <v>820</v>
      </c>
      <c r="AE8" s="9" t="n">
        <v>820</v>
      </c>
    </row>
    <row r="9" ht="15.75" customHeight="1">
      <c r="H9" s="28">
        <f>VLOOKUP(G4,B19:BI51,56)</f>
        <v/>
      </c>
      <c r="I9" s="20">
        <f>K4</f>
        <v/>
      </c>
      <c r="J9" s="25" t="n">
        <v>880</v>
      </c>
      <c r="K9" s="7" t="n">
        <v>980</v>
      </c>
      <c r="L9" s="7" t="n">
        <v>875</v>
      </c>
      <c r="M9" s="7" t="n">
        <v>761</v>
      </c>
      <c r="N9" s="7" t="n">
        <v>757</v>
      </c>
      <c r="O9" s="7" t="n">
        <v>637</v>
      </c>
      <c r="P9" s="7" t="n">
        <v>641</v>
      </c>
      <c r="Q9" s="7" t="n">
        <v>641</v>
      </c>
      <c r="R9" s="7" t="n">
        <v>687</v>
      </c>
      <c r="S9" s="26" t="n">
        <v>687</v>
      </c>
      <c r="U9" s="20">
        <f>W4</f>
        <v/>
      </c>
      <c r="V9" s="25" t="n">
        <v>720</v>
      </c>
      <c r="W9" s="7" t="n">
        <v>720</v>
      </c>
      <c r="X9" s="7" t="n">
        <v>791</v>
      </c>
      <c r="Y9" s="7" t="n">
        <v>768</v>
      </c>
      <c r="Z9" s="7" t="n">
        <v>700</v>
      </c>
      <c r="AA9" s="7" t="n">
        <v>720</v>
      </c>
      <c r="AB9" s="7" t="n">
        <v>720</v>
      </c>
      <c r="AC9" s="7" t="n">
        <v>720</v>
      </c>
      <c r="AD9" s="7" t="n">
        <v>791</v>
      </c>
      <c r="AE9" s="10" t="n">
        <v>791</v>
      </c>
    </row>
    <row r="10">
      <c r="B10" s="16" t="n"/>
      <c r="C10" s="16" t="n"/>
      <c r="D10" s="16" t="n"/>
      <c r="E10" s="16" t="n"/>
      <c r="F10" s="16" t="n"/>
      <c r="G10" s="16" t="n"/>
      <c r="I10" s="20">
        <f>L4</f>
        <v/>
      </c>
      <c r="J10" s="25" t="n">
        <v>980</v>
      </c>
      <c r="K10" s="7" t="n">
        <v>1192</v>
      </c>
      <c r="L10" s="7" t="n">
        <v>980</v>
      </c>
      <c r="M10" s="7" t="n">
        <v>821</v>
      </c>
      <c r="N10" s="7" t="n">
        <v>777</v>
      </c>
      <c r="O10" s="7" t="n">
        <v>612</v>
      </c>
      <c r="P10" s="7" t="n">
        <v>641</v>
      </c>
      <c r="Q10" s="7" t="n">
        <v>641</v>
      </c>
      <c r="R10" s="7" t="n">
        <v>668</v>
      </c>
      <c r="S10" s="26" t="n">
        <v>668</v>
      </c>
      <c r="U10" s="20">
        <f>X4</f>
        <v/>
      </c>
      <c r="V10" s="25" t="n">
        <v>720</v>
      </c>
      <c r="W10" s="7" t="n">
        <v>720</v>
      </c>
      <c r="X10" s="7" t="n">
        <v>891</v>
      </c>
      <c r="Y10" s="7" t="n">
        <v>868</v>
      </c>
      <c r="Z10" s="7" t="n">
        <v>750</v>
      </c>
      <c r="AA10" s="7" t="n">
        <v>625</v>
      </c>
      <c r="AB10" s="7" t="n">
        <v>625</v>
      </c>
      <c r="AC10" s="7" t="n">
        <v>691</v>
      </c>
      <c r="AD10" s="7" t="n">
        <v>720</v>
      </c>
      <c r="AE10" s="10" t="n">
        <v>720</v>
      </c>
    </row>
    <row r="11">
      <c r="B11" s="16" t="n"/>
      <c r="C11" s="16" t="n"/>
      <c r="D11" s="16" t="n"/>
      <c r="E11" s="16" t="n"/>
      <c r="F11" s="16" t="n"/>
      <c r="G11" s="16" t="n"/>
      <c r="I11" s="20">
        <f>M4</f>
        <v/>
      </c>
      <c r="J11" s="25" t="n">
        <v>1080</v>
      </c>
      <c r="K11" s="7" t="n">
        <v>1380</v>
      </c>
      <c r="L11" s="7" t="n">
        <v>1077</v>
      </c>
      <c r="M11" s="7" t="n">
        <v>871</v>
      </c>
      <c r="N11" s="7" t="n">
        <v>721</v>
      </c>
      <c r="O11" s="7" t="n">
        <v>668</v>
      </c>
      <c r="P11" s="7" t="n">
        <v>668</v>
      </c>
      <c r="Q11" s="7" t="n">
        <v>668</v>
      </c>
      <c r="R11" s="7" t="n">
        <v>668</v>
      </c>
      <c r="S11" s="26" t="n">
        <v>668</v>
      </c>
      <c r="U11" s="20">
        <f>Y4</f>
        <v/>
      </c>
      <c r="V11" s="25" t="n">
        <v>720</v>
      </c>
      <c r="W11" s="7" t="n">
        <v>720</v>
      </c>
      <c r="X11" s="7" t="n">
        <v>891</v>
      </c>
      <c r="Y11" s="7" t="n">
        <v>891</v>
      </c>
      <c r="Z11" s="7" t="n">
        <v>720</v>
      </c>
      <c r="AA11" s="7" t="n">
        <v>585</v>
      </c>
      <c r="AB11" s="7" t="n">
        <v>625</v>
      </c>
      <c r="AC11" s="7" t="n">
        <v>650</v>
      </c>
      <c r="AD11" s="7" t="n">
        <v>720</v>
      </c>
      <c r="AE11" s="10" t="n">
        <v>720</v>
      </c>
    </row>
    <row r="12">
      <c r="I12" s="20">
        <f>N4</f>
        <v/>
      </c>
      <c r="J12" s="25" t="n">
        <v>1155</v>
      </c>
      <c r="K12" s="7" t="n">
        <v>1427</v>
      </c>
      <c r="L12" s="7" t="n">
        <v>1227</v>
      </c>
      <c r="M12" s="7" t="n">
        <v>1025</v>
      </c>
      <c r="N12" s="7" t="n">
        <v>833</v>
      </c>
      <c r="O12" s="7" t="n">
        <v>712</v>
      </c>
      <c r="P12" s="7" t="n">
        <v>668</v>
      </c>
      <c r="Q12" s="7" t="n">
        <v>668</v>
      </c>
      <c r="R12" s="7" t="n">
        <v>768</v>
      </c>
      <c r="S12" s="26" t="n">
        <v>768</v>
      </c>
      <c r="U12" s="20">
        <f>Z4</f>
        <v/>
      </c>
      <c r="V12" s="25" t="n">
        <v>720</v>
      </c>
      <c r="W12" s="7" t="n">
        <v>720</v>
      </c>
      <c r="X12" s="7" t="n">
        <v>820</v>
      </c>
      <c r="Y12" s="7" t="n">
        <v>820</v>
      </c>
      <c r="Z12" s="7" t="n">
        <v>761</v>
      </c>
      <c r="AA12" s="7" t="n">
        <v>625</v>
      </c>
      <c r="AB12" s="7" t="n">
        <v>650</v>
      </c>
      <c r="AC12" s="7" t="n">
        <v>691</v>
      </c>
      <c r="AD12" s="7" t="n">
        <v>720</v>
      </c>
      <c r="AE12" s="10" t="n">
        <v>720</v>
      </c>
    </row>
    <row r="13">
      <c r="I13" s="20">
        <f>O4</f>
        <v/>
      </c>
      <c r="J13" s="25" t="n">
        <v>1188</v>
      </c>
      <c r="K13" s="7" t="n">
        <v>1458</v>
      </c>
      <c r="L13" s="7" t="n">
        <v>1308</v>
      </c>
      <c r="M13" s="7" t="n">
        <v>1125</v>
      </c>
      <c r="N13" s="7" t="n">
        <v>933</v>
      </c>
      <c r="O13" s="7" t="n">
        <v>720</v>
      </c>
      <c r="P13" s="7" t="n">
        <v>768</v>
      </c>
      <c r="Q13" s="7" t="n">
        <v>768</v>
      </c>
      <c r="R13" s="7" t="n">
        <v>868</v>
      </c>
      <c r="S13" s="26" t="n">
        <v>868</v>
      </c>
      <c r="U13" s="20">
        <f>AA4</f>
        <v/>
      </c>
      <c r="V13" s="25" t="n">
        <v>720</v>
      </c>
      <c r="W13" s="7" t="n">
        <v>720</v>
      </c>
      <c r="X13" s="7" t="n">
        <v>720</v>
      </c>
      <c r="Y13" s="7" t="n">
        <v>720</v>
      </c>
      <c r="Z13" s="7" t="n">
        <v>730</v>
      </c>
      <c r="AA13" s="7" t="n">
        <v>650</v>
      </c>
      <c r="AB13" s="7" t="n">
        <v>650</v>
      </c>
      <c r="AC13" s="7" t="n">
        <v>720</v>
      </c>
      <c r="AD13" s="7" t="n">
        <v>720</v>
      </c>
      <c r="AE13" s="10" t="n">
        <v>720</v>
      </c>
    </row>
    <row r="14">
      <c r="I14" s="20">
        <f>P4</f>
        <v/>
      </c>
      <c r="J14" s="25" t="n">
        <v>1088</v>
      </c>
      <c r="K14" s="7" t="n">
        <v>1282</v>
      </c>
      <c r="L14" s="7" t="n">
        <v>1182</v>
      </c>
      <c r="M14" s="7" t="n">
        <v>1025</v>
      </c>
      <c r="N14" s="7" t="n">
        <v>867</v>
      </c>
      <c r="O14" s="7" t="n">
        <v>739</v>
      </c>
      <c r="P14" s="7" t="n">
        <v>723</v>
      </c>
      <c r="Q14" s="7" t="n">
        <v>868</v>
      </c>
      <c r="R14" s="7" t="n">
        <v>968</v>
      </c>
      <c r="S14" s="26" t="n">
        <v>987</v>
      </c>
      <c r="U14" s="20">
        <f>AB4</f>
        <v/>
      </c>
      <c r="V14" s="25" t="n">
        <v>720</v>
      </c>
      <c r="W14" s="7" t="n">
        <v>720</v>
      </c>
      <c r="X14" s="7" t="n">
        <v>720</v>
      </c>
      <c r="Y14" s="7" t="n">
        <v>720</v>
      </c>
      <c r="Z14" s="7" t="n">
        <v>720</v>
      </c>
      <c r="AA14" s="7" t="n">
        <v>720</v>
      </c>
      <c r="AB14" s="7" t="n">
        <v>720</v>
      </c>
      <c r="AC14" s="7" t="n">
        <v>720</v>
      </c>
      <c r="AD14" s="7" t="n">
        <v>720</v>
      </c>
      <c r="AE14" s="10" t="n">
        <v>720</v>
      </c>
    </row>
    <row r="15">
      <c r="I15" s="20">
        <f>Q4</f>
        <v/>
      </c>
      <c r="J15" s="25" t="n">
        <v>999</v>
      </c>
      <c r="K15" s="7" t="n">
        <v>1182</v>
      </c>
      <c r="L15" s="7" t="n">
        <v>1082</v>
      </c>
      <c r="M15" s="7" t="n">
        <v>1085</v>
      </c>
      <c r="N15" s="7" t="n">
        <v>868</v>
      </c>
      <c r="O15" s="7" t="n">
        <v>739</v>
      </c>
      <c r="P15" s="7" t="n">
        <v>768</v>
      </c>
      <c r="Q15" s="7" t="n">
        <v>887</v>
      </c>
      <c r="R15" s="7" t="n">
        <v>887</v>
      </c>
      <c r="S15" s="26" t="n">
        <v>887</v>
      </c>
      <c r="U15" s="20">
        <f>AC4</f>
        <v/>
      </c>
      <c r="V15" s="25" t="n">
        <v>720</v>
      </c>
      <c r="W15" s="7" t="n">
        <v>720</v>
      </c>
      <c r="X15" s="7" t="n">
        <v>720</v>
      </c>
      <c r="Y15" s="7" t="n">
        <v>720</v>
      </c>
      <c r="Z15" s="7" t="n">
        <v>720</v>
      </c>
      <c r="AA15" s="7" t="n">
        <v>720</v>
      </c>
      <c r="AB15" s="7" t="n">
        <v>720</v>
      </c>
      <c r="AC15" s="7" t="n">
        <v>720</v>
      </c>
      <c r="AD15" s="7" t="n">
        <v>720</v>
      </c>
      <c r="AE15" s="10" t="n">
        <v>720</v>
      </c>
    </row>
    <row r="16">
      <c r="I16" s="20">
        <f>R4</f>
        <v/>
      </c>
      <c r="J16" s="25" t="n">
        <v>985</v>
      </c>
      <c r="K16" s="7" t="n">
        <v>1185</v>
      </c>
      <c r="L16" s="7" t="n">
        <v>1068</v>
      </c>
      <c r="M16" s="7" t="n">
        <v>1068</v>
      </c>
      <c r="N16" s="7" t="n">
        <v>868</v>
      </c>
      <c r="O16" s="7" t="n">
        <v>768</v>
      </c>
      <c r="P16" s="7" t="n">
        <v>787</v>
      </c>
      <c r="Q16" s="7" t="n">
        <v>787</v>
      </c>
      <c r="R16" s="7" t="n">
        <v>787</v>
      </c>
      <c r="S16" s="26" t="n">
        <v>787</v>
      </c>
      <c r="U16" s="20">
        <f>AD4</f>
        <v/>
      </c>
      <c r="V16" s="25" t="n">
        <v>720</v>
      </c>
      <c r="W16" s="7" t="n">
        <v>720</v>
      </c>
      <c r="X16" s="7" t="n">
        <v>720</v>
      </c>
      <c r="Y16" s="7" t="n">
        <v>720</v>
      </c>
      <c r="Z16" s="7" t="n">
        <v>720</v>
      </c>
      <c r="AA16" s="7" t="n">
        <v>720</v>
      </c>
      <c r="AB16" s="7" t="n">
        <v>720</v>
      </c>
      <c r="AC16" s="7" t="n">
        <v>720</v>
      </c>
      <c r="AD16" s="7" t="n">
        <v>720</v>
      </c>
      <c r="AE16" s="10" t="n">
        <v>720</v>
      </c>
    </row>
    <row r="17">
      <c r="I17" s="20">
        <f>S4</f>
        <v/>
      </c>
      <c r="J17" s="4" t="n">
        <v>968</v>
      </c>
      <c r="K17" s="5" t="n">
        <v>1168</v>
      </c>
      <c r="L17" s="5" t="n">
        <v>1039</v>
      </c>
      <c r="M17" s="5" t="n">
        <v>939</v>
      </c>
      <c r="N17" s="5" t="n">
        <v>768</v>
      </c>
      <c r="O17" s="5" t="n">
        <v>668</v>
      </c>
      <c r="P17" s="5" t="n">
        <v>639</v>
      </c>
      <c r="Q17" s="5" t="n">
        <v>687</v>
      </c>
      <c r="R17" s="5" t="n">
        <v>687</v>
      </c>
      <c r="S17" s="6" t="n">
        <v>687</v>
      </c>
      <c r="U17" s="20">
        <f>AE4</f>
        <v/>
      </c>
      <c r="V17" s="4" t="n">
        <v>720</v>
      </c>
      <c r="W17" s="5" t="n">
        <v>720</v>
      </c>
      <c r="X17" s="5" t="n">
        <v>720</v>
      </c>
      <c r="Y17" s="5" t="n">
        <v>720</v>
      </c>
      <c r="Z17" s="5" t="n">
        <v>720</v>
      </c>
      <c r="AA17" s="11" t="n">
        <v>720</v>
      </c>
      <c r="AB17" s="11" t="n">
        <v>720</v>
      </c>
      <c r="AC17" s="11" t="n">
        <v>720</v>
      </c>
      <c r="AD17" s="11" t="n">
        <v>720</v>
      </c>
      <c r="AE17" s="12" t="n">
        <v>720</v>
      </c>
    </row>
    <row r="19" customFormat="1" s="7">
      <c r="B19" s="48" t="inlineStr">
        <is>
          <t>type</t>
        </is>
      </c>
      <c r="C19" s="57" t="n"/>
      <c r="D19" s="57" t="n"/>
      <c r="E19" s="58" t="n"/>
      <c r="F19" s="44" t="inlineStr">
        <is>
          <t>stable</t>
        </is>
      </c>
      <c r="G19" s="44" t="inlineStr">
        <is>
          <t>stable</t>
        </is>
      </c>
      <c r="H19" s="44" t="inlineStr">
        <is>
          <t>cwv</t>
        </is>
      </c>
      <c r="I19" s="44" t="inlineStr">
        <is>
          <t>cwr</t>
        </is>
      </c>
      <c r="J19" s="44" t="inlineStr">
        <is>
          <t>cwr</t>
        </is>
      </c>
      <c r="K19" s="44" t="inlineStr">
        <is>
          <t>prob</t>
        </is>
      </c>
      <c r="L19" s="44" t="inlineStr">
        <is>
          <t>cwr</t>
        </is>
      </c>
      <c r="M19" s="44" t="inlineStr">
        <is>
          <t>x</t>
        </is>
      </c>
      <c r="N19" s="44" t="inlineStr">
        <is>
          <t>cwr</t>
        </is>
      </c>
      <c r="O19" s="44" t="inlineStr">
        <is>
          <t>bv</t>
        </is>
      </c>
      <c r="P19" s="44" t="inlineStr">
        <is>
          <t>flt</t>
        </is>
      </c>
      <c r="Q19" s="44" t="inlineStr">
        <is>
          <t>flt</t>
        </is>
      </c>
      <c r="R19" s="44" t="inlineStr">
        <is>
          <t>x</t>
        </is>
      </c>
      <c r="S19" s="44" t="inlineStr">
        <is>
          <t>x</t>
        </is>
      </c>
      <c r="U19" s="44" t="inlineStr">
        <is>
          <t>8bit</t>
        </is>
      </c>
      <c r="V19" s="44" t="inlineStr">
        <is>
          <t>Ratio</t>
        </is>
      </c>
      <c r="W19" s="55" t="inlineStr">
        <is>
          <t>Target_TH</t>
        </is>
      </c>
      <c r="X19" s="44" t="inlineStr">
        <is>
          <t>Day</t>
        </is>
      </c>
      <c r="Y19" s="44" t="inlineStr">
        <is>
          <t>NS</t>
        </is>
      </c>
      <c r="Z19" s="44" t="inlineStr">
        <is>
          <t>Total</t>
        </is>
      </c>
      <c r="AA19" s="54" t="inlineStr">
        <is>
          <t>THD diff</t>
        </is>
      </c>
    </row>
    <row r="20" ht="45" customFormat="1" customHeight="1" s="13">
      <c r="B20" s="48" t="inlineStr">
        <is>
          <t>tag</t>
        </is>
      </c>
      <c r="C20" s="57" t="n"/>
      <c r="D20" s="57" t="n"/>
      <c r="E20" s="58" t="n"/>
      <c r="F20" s="18" t="inlineStr">
        <is>
          <t>AE_TAG_FACE_20_FACE_AE_STABLE</t>
        </is>
      </c>
      <c r="G20" s="18" t="inlineStr">
        <is>
          <t>AE_TAG_FACE_20_FACE_AE_1STSTABLE</t>
        </is>
      </c>
      <c r="H20" s="18" t="inlineStr">
        <is>
          <t>AE_TAG_CWV</t>
        </is>
      </c>
      <c r="I20" s="18" t="inlineStr">
        <is>
          <t>AE_TAG_PURE_AE_CWR_STABLE</t>
        </is>
      </c>
      <c r="J20" s="18" t="inlineStr">
        <is>
          <t>AE_TAG_LINK_AE_CWR_STABLE</t>
        </is>
      </c>
      <c r="K20" s="18" t="inlineStr">
        <is>
          <t>AE_TAG_NS_PROB</t>
        </is>
      </c>
      <c r="L20" s="18" t="inlineStr">
        <is>
          <t>AE_TAG_LINK_FACE_CWR_STABLE</t>
        </is>
      </c>
      <c r="M20" s="19" t="inlineStr">
        <is>
          <t>Face_Link / AE_CWR</t>
        </is>
      </c>
      <c r="N20" s="18" t="inlineStr">
        <is>
          <t>AE_TAG_LINK_FACE_CWR_MIN</t>
        </is>
      </c>
      <c r="O20" s="18" t="inlineStr">
        <is>
          <t>AE_TAG_REALBVX1000</t>
        </is>
      </c>
      <c r="P20" s="18" t="inlineStr">
        <is>
          <t>AE_TAG_FLT_DR</t>
        </is>
      </c>
      <c r="Q20" s="18" t="inlineStr">
        <is>
          <t>AE_TAG_FLT_TARGET</t>
        </is>
      </c>
      <c r="R20" s="47" t="inlineStr">
        <is>
          <t>jpg_FD_MTK</t>
        </is>
      </c>
      <c r="S20" s="47" t="inlineStr">
        <is>
          <t>jpg_FD_TarPhone</t>
        </is>
      </c>
      <c r="U20" s="45" t="n"/>
      <c r="V20" s="45" t="n"/>
      <c r="W20" s="45" t="n"/>
      <c r="X20" s="45" t="n"/>
      <c r="Y20" s="45" t="n"/>
      <c r="Z20" s="45" t="n"/>
      <c r="AA20" s="45" t="n"/>
      <c r="AB20" s="16" t="n"/>
      <c r="AF20" s="16" t="n"/>
      <c r="AG20" s="16" t="n"/>
      <c r="AH20" s="16" t="n"/>
      <c r="AI20" s="16" t="n"/>
      <c r="AJ20" s="16" t="n"/>
      <c r="AK20" s="16" t="n"/>
      <c r="AL20" s="16" t="n"/>
      <c r="AM20" s="16" t="n"/>
      <c r="AN20" s="16" t="n"/>
      <c r="AO20" s="16" t="n"/>
      <c r="AP20" s="16" t="n"/>
      <c r="AQ20" s="16" t="n"/>
      <c r="AR20" s="16" t="n"/>
      <c r="AS20" s="16" t="n"/>
    </row>
    <row r="21" ht="31.5" customFormat="1" customHeight="1" s="14">
      <c r="B21" s="15" t="inlineStr">
        <is>
          <t>No.</t>
        </is>
      </c>
      <c r="C21" s="15" t="inlineStr">
        <is>
          <t>Pic</t>
        </is>
      </c>
      <c r="D21" s="15" t="inlineStr">
        <is>
          <t>Crop</t>
        </is>
      </c>
      <c r="E21" s="15" t="inlineStr">
        <is>
          <t>ref.Crop</t>
        </is>
      </c>
      <c r="F21" s="15" t="inlineStr">
        <is>
          <t>FDStable</t>
        </is>
      </c>
      <c r="G21" s="15" t="inlineStr">
        <is>
          <t>1stFDStable</t>
        </is>
      </c>
      <c r="H21" s="15" t="inlineStr">
        <is>
          <t>CWV</t>
        </is>
      </c>
      <c r="I21" s="15" t="inlineStr">
        <is>
          <t>Normal_CWR</t>
        </is>
      </c>
      <c r="J21" s="15" t="inlineStr">
        <is>
          <t>AE_CWR</t>
        </is>
      </c>
      <c r="K21" s="15" t="inlineStr">
        <is>
          <t>NS_Prob</t>
        </is>
      </c>
      <c r="L21" s="15" t="inlineStr">
        <is>
          <t>Face_Link</t>
        </is>
      </c>
      <c r="M21" s="23" t="inlineStr">
        <is>
          <t>Gain</t>
        </is>
      </c>
      <c r="N21" s="15" t="inlineStr">
        <is>
          <t>fdMinCWR</t>
        </is>
      </c>
      <c r="O21" s="15" t="inlineStr">
        <is>
          <t>BV</t>
        </is>
      </c>
      <c r="P21" s="15" t="inlineStr">
        <is>
          <t>DR</t>
        </is>
      </c>
      <c r="Q21" s="15" t="inlineStr">
        <is>
          <t>TH</t>
        </is>
      </c>
      <c r="R21" s="46" t="n"/>
      <c r="S21" s="46" t="n"/>
      <c r="U21" s="46" t="n"/>
      <c r="V21" s="46" t="n"/>
      <c r="W21" s="46" t="n"/>
      <c r="X21" s="46" t="n"/>
      <c r="Y21" s="46" t="n"/>
      <c r="Z21" s="46" t="n"/>
      <c r="AA21" s="46" t="n"/>
      <c r="AB21" s="16" t="n"/>
      <c r="AF21" s="16" t="n"/>
      <c r="AG21" s="16" t="n"/>
      <c r="AH21" s="16" t="n"/>
      <c r="AI21" s="16" t="n"/>
      <c r="AJ21" s="16" t="n"/>
      <c r="AK21" s="16" t="n"/>
      <c r="AL21" s="16" t="n"/>
      <c r="AM21" s="16" t="n"/>
      <c r="AN21" s="16" t="n"/>
      <c r="AO21" s="16" t="n"/>
      <c r="AP21" s="16" t="n"/>
      <c r="AQ21" s="16" t="n"/>
      <c r="AR21" s="16" t="n"/>
      <c r="AS21" s="16" t="n"/>
    </row>
    <row r="22" ht="75" customFormat="1" customHeight="1" s="13">
      <c r="B22" s="62" t="n"/>
      <c r="C22" s="62" t="n"/>
      <c r="D22" s="62" t="n"/>
      <c r="E22" s="44" t="n"/>
      <c r="F22" s="44" t="n"/>
      <c r="G22" s="44" t="n"/>
      <c r="H22" s="44" t="n"/>
      <c r="I22" s="44" t="n"/>
      <c r="J22" s="44" t="n"/>
      <c r="K22" s="44" t="n"/>
      <c r="L22" s="44" t="n"/>
      <c r="M22" s="44">
        <f>L22/J22</f>
        <v/>
      </c>
      <c r="N22" s="44" t="n"/>
      <c r="O22" s="44" t="n"/>
      <c r="P22" s="44" t="n"/>
      <c r="Q22" s="44" t="n"/>
      <c r="R22" s="68" t="n"/>
      <c r="S22" s="68" t="n"/>
      <c r="U22" s="44">
        <f>Q22/16</f>
        <v/>
      </c>
      <c r="V22" s="44">
        <f>R22/U22</f>
        <v/>
      </c>
      <c r="W22" s="69">
        <f>S22/V22*16</f>
        <v/>
      </c>
      <c r="X22" s="44">
        <f>INT((AQ22+((AR22-AQ22)*(AG22-AK22)/(AL22-AK22)))+(((AS22+((AT22-AS22)*(AG22-AK22)/(AL22-AK22)))-(AQ22+((AR22-AQ22)*(AG22-AK22)/(AL22-AK22))))*(AH22-AO22)/(AP22-AO22)))</f>
        <v/>
      </c>
      <c r="Y22" s="44">
        <f>INT((BF22+((BG22-BF22)*(AV22-AZ22)/(BA22-AZ22)))+(((BH22+((BI22-BH22)*(AV22-AZ22)/(BA22-AZ22)))-(BF22+((BG22-BF22)*(AV22-AZ22)/(BA22-AZ22))))*(AW22-BD22)/(BE22-BD22)))</f>
        <v/>
      </c>
      <c r="Z22" s="44">
        <f>(X22*(1024-K22)+Y22*K22)/1024</f>
        <v/>
      </c>
      <c r="AA22" s="70">
        <f>W22-Z22</f>
        <v/>
      </c>
      <c r="AG22" s="71">
        <f>IF(O22&gt;MAX($J$4:$S$4),MAX($J$4:$S$4)-0.1,IF(O22&lt;MIN($J$4:$S$4),MIN($J$4:$S$4)+0.1,O22))</f>
        <v/>
      </c>
      <c r="AH22" s="71">
        <f>IF(P22&gt;MAX($J$5:$S$5),MAX($J$5:$S$5)-0.1,IF(P22&lt;MIN($J$5:$S$5),MIN($J$5:$S$5)+0.1,P22))</f>
        <v/>
      </c>
      <c r="AI22" s="28">
        <f>_xlfn.XLOOKUP(AK22,$J$4:$S$4,$J$6:$S$6)</f>
        <v/>
      </c>
      <c r="AJ22" s="28">
        <f>AI22+1</f>
        <v/>
      </c>
      <c r="AK22" s="28">
        <f>HLOOKUP(ROUNDUP(AG22,1),$J$4:$S$4,1,TRUE)</f>
        <v/>
      </c>
      <c r="AL22" s="28">
        <f>_xlfn.XLOOKUP(AJ22,$J$6:$S$6,$J$4:$S$4)</f>
        <v/>
      </c>
      <c r="AM22" s="28">
        <f>_xlfn.XLOOKUP(AO22,$J$5:$S$5,$J$6:$S$6)</f>
        <v/>
      </c>
      <c r="AN22" s="28">
        <f>AM22+1</f>
        <v/>
      </c>
      <c r="AO22" s="28">
        <f>HLOOKUP(AH22,$J$5:$S$5,1,TRUE)</f>
        <v/>
      </c>
      <c r="AP22" s="28">
        <f>_xlfn.XLOOKUP(AN22,$J$6:$S$6,$J$5:$S$5)</f>
        <v/>
      </c>
      <c r="AQ22" s="28">
        <f>VLOOKUP(AK22,$I$8:$S$17,AM22+1,FALSE)</f>
        <v/>
      </c>
      <c r="AR22" s="28">
        <f>VLOOKUP(AL22,$I$8:$S$17,AM22+1,FALSE)</f>
        <v/>
      </c>
      <c r="AS22" s="28">
        <f>VLOOKUP(AK22,$I$8:$S$17,AN22+1,FALSE)</f>
        <v/>
      </c>
      <c r="AT22" s="28">
        <f>VLOOKUP(AL22,$I$8:$S$17,AN22+1,FALSE)</f>
        <v/>
      </c>
      <c r="AU22" s="28" t="n"/>
      <c r="AV22" s="71">
        <f>IF(O22&gt;MAX($V$4:$AE$4),MAX($V$4:$AE$4)-0.1,IF(O22&lt;MIN($V$4:$AE4),MIN($V$4:$AE$4)+0.1,O22))</f>
        <v/>
      </c>
      <c r="AW22" s="71">
        <f>IF(P22&gt;MAX($V$5:$AE$5),MAX($V$5:$AE$5)-0.1,IF(P22&lt;MIN($V$5:$AE$5),MIN($V$5:$AE$5)+0.1,P22))</f>
        <v/>
      </c>
      <c r="AX22" s="28">
        <f>_xlfn.XLOOKUP(AZ22,$V$4:$AE$4,$V$6:$AE$6)</f>
        <v/>
      </c>
      <c r="AY22" s="28">
        <f>AX22+1</f>
        <v/>
      </c>
      <c r="AZ22" s="28">
        <f>HLOOKUP(ROUNDUP(AV22,1),$V$4:$AE$4,1,TRUE)</f>
        <v/>
      </c>
      <c r="BA22" s="28">
        <f>_xlfn.XLOOKUP(AY22,$V$6:$AE$6,$V$4:$AE$4)</f>
        <v/>
      </c>
      <c r="BB22" s="28">
        <f>_xlfn.XLOOKUP(BD22,$V$5:$AE$5,$V$6:$AE$6)</f>
        <v/>
      </c>
      <c r="BC22" s="28">
        <f>BB22+1</f>
        <v/>
      </c>
      <c r="BD22" s="28">
        <f>HLOOKUP(AW22,$V$5:$AE$5,1,TRUE)</f>
        <v/>
      </c>
      <c r="BE22" s="28">
        <f>_xlfn.XLOOKUP(BC22,$V$6:$AE$6,$V$5:$AE$5)</f>
        <v/>
      </c>
      <c r="BF22" s="28">
        <f>VLOOKUP(AZ22,$U$8:$AE$17,BB22+1,FALSE)</f>
        <v/>
      </c>
      <c r="BG22" s="28">
        <f>VLOOKUP(BA22,$U$8:$AE$17,BB22+1,FALSE)</f>
        <v/>
      </c>
      <c r="BH22" s="28">
        <f>VLOOKUP(AZ22,$U$8:$AE$17,BC22+1,FALSE)</f>
        <v/>
      </c>
      <c r="BI22" s="28">
        <f>VLOOKUP(BA22,$U$8:$AE$17,BC22+1,FALSE)</f>
        <v/>
      </c>
    </row>
    <row r="23" ht="75" customFormat="1" customHeight="1" s="13">
      <c r="B23" s="44" t="n"/>
      <c r="C23" s="44" t="n"/>
      <c r="D23" s="44" t="n"/>
      <c r="E23" s="44" t="n"/>
      <c r="F23" s="44" t="n"/>
      <c r="G23" s="44" t="n"/>
      <c r="H23" s="44" t="n"/>
      <c r="I23" s="44" t="n"/>
      <c r="J23" s="44" t="n"/>
      <c r="K23" s="44" t="n"/>
      <c r="L23" s="44" t="n"/>
      <c r="M23" s="44">
        <f>L23/J23</f>
        <v/>
      </c>
      <c r="N23" s="44" t="n"/>
      <c r="O23" s="44" t="n"/>
      <c r="P23" s="44" t="n"/>
      <c r="Q23" s="44" t="n"/>
      <c r="R23" s="68" t="n"/>
      <c r="S23" s="68" t="n"/>
      <c r="U23" s="44">
        <f>Q23/16</f>
        <v/>
      </c>
      <c r="V23" s="44">
        <f>R23/U23</f>
        <v/>
      </c>
      <c r="W23" s="69">
        <f>S23/V23*16</f>
        <v/>
      </c>
      <c r="X23" s="44">
        <f>INT((AQ23+((AR23-AQ23)*(AG23-AK23)/(AL23-AK23)))+(((AS23+((AT23-AS23)*(AG23-AK23)/(AL23-AK23)))-(AQ23+((AR23-AQ23)*(AG23-AK23)/(AL23-AK23))))*(AH23-AO23)/(AP23-AO23)))</f>
        <v/>
      </c>
      <c r="Y23" s="44">
        <f>INT((BF23+((BG23-BF23)*(AV23-AZ23)/(BA23-AZ23)))+(((BH23+((BI23-BH23)*(AV23-AZ23)/(BA23-AZ23)))-(BF23+((BG23-BF23)*(AV23-AZ23)/(BA23-AZ23))))*(AW23-BD23)/(BE23-BD23)))</f>
        <v/>
      </c>
      <c r="Z23" s="44">
        <f>(X23*(1024-K23)+Y23*K23)/1024</f>
        <v/>
      </c>
      <c r="AA23" s="70">
        <f>W23-Z23</f>
        <v/>
      </c>
      <c r="AG23" s="71">
        <f>IF(O23&gt;MAX($J$4:$S$4),MAX($J$4:$S$4)-0.1,IF(O23&lt;MIN($J$4:$S$4),MIN($J$4:$S$4)+0.1,O23))</f>
        <v/>
      </c>
      <c r="AH23" s="71">
        <f>IF(P23&gt;MAX($J$5:$S$5),MAX($J$5:$S$5)-0.1,IF(P23&lt;MIN($J$5:$S$5),MIN($J$5:$S$5)+0.1,P23))</f>
        <v/>
      </c>
      <c r="AI23" s="28">
        <f>_xlfn.XLOOKUP(AK23,$J$4:$S$4,$J$6:$S$6)</f>
        <v/>
      </c>
      <c r="AJ23" s="28">
        <f>AI23+1</f>
        <v/>
      </c>
      <c r="AK23" s="28">
        <f>HLOOKUP(ROUNDUP(AG23,1),$J$4:$S$4,1,TRUE)</f>
        <v/>
      </c>
      <c r="AL23" s="28">
        <f>_xlfn.XLOOKUP(AJ23,$J$6:$S$6,$J$4:$S$4)</f>
        <v/>
      </c>
      <c r="AM23" s="28">
        <f>_xlfn.XLOOKUP(AO23,$J$5:$S$5,$J$6:$S$6)</f>
        <v/>
      </c>
      <c r="AN23" s="28">
        <f>AM23+1</f>
        <v/>
      </c>
      <c r="AO23" s="28">
        <f>HLOOKUP(AH23,$J$5:$S$5,1,TRUE)</f>
        <v/>
      </c>
      <c r="AP23" s="28">
        <f>_xlfn.XLOOKUP(AN23,$J$6:$S$6,$J$5:$S$5)</f>
        <v/>
      </c>
      <c r="AQ23" s="28">
        <f>VLOOKUP(AK23,$I$8:$S$17,AM23+1,FALSE)</f>
        <v/>
      </c>
      <c r="AR23" s="28">
        <f>VLOOKUP(AL23,$I$8:$S$17,AM23+1,FALSE)</f>
        <v/>
      </c>
      <c r="AS23" s="28">
        <f>VLOOKUP(AK23,$I$8:$S$17,AN23+1,FALSE)</f>
        <v/>
      </c>
      <c r="AT23" s="28">
        <f>VLOOKUP(AL23,$I$8:$S$17,AN23+1,FALSE)</f>
        <v/>
      </c>
      <c r="AU23" s="28" t="n"/>
      <c r="AV23" s="71">
        <f>IF(O23&gt;MAX($V$4:$AE$4),MAX($V$4:$AE$4)-0.1,IF(O23&lt;MIN($V$4:$AE5),MIN($V$4:$AE$4)+0.1,O23))</f>
        <v/>
      </c>
      <c r="AW23" s="71">
        <f>IF(P23&gt;MAX($V$5:$AE$5),MAX($V$5:$AE$5)-0.1,IF(P23&lt;MIN($V$5:$AE$5),MIN($V$5:$AE$5)+0.1,P23))</f>
        <v/>
      </c>
      <c r="AX23" s="28">
        <f>_xlfn.XLOOKUP(AZ23,$V$4:$AE$4,$V$6:$AE$6)</f>
        <v/>
      </c>
      <c r="AY23" s="28">
        <f>AX23+1</f>
        <v/>
      </c>
      <c r="AZ23" s="28">
        <f>HLOOKUP(ROUNDUP(AV23,1),$V$4:$AE$4,1,TRUE)</f>
        <v/>
      </c>
      <c r="BA23" s="28">
        <f>_xlfn.XLOOKUP(AY23,$V$6:$AE$6,$V$4:$AE$4)</f>
        <v/>
      </c>
      <c r="BB23" s="28">
        <f>_xlfn.XLOOKUP(BD23,$V$5:$AE$5,$V$6:$AE$6)</f>
        <v/>
      </c>
      <c r="BC23" s="28">
        <f>BB23+1</f>
        <v/>
      </c>
      <c r="BD23" s="28">
        <f>HLOOKUP(AW23,$V$5:$AE$5,1,TRUE)</f>
        <v/>
      </c>
      <c r="BE23" s="28">
        <f>_xlfn.XLOOKUP(BC23,$V$6:$AE$6,$V$5:$AE$5)</f>
        <v/>
      </c>
      <c r="BF23" s="28">
        <f>VLOOKUP(AZ23,$U$8:$AE$17,BB23+1,FALSE)</f>
        <v/>
      </c>
      <c r="BG23" s="28">
        <f>VLOOKUP(BA23,$U$8:$AE$17,BB23+1,FALSE)</f>
        <v/>
      </c>
      <c r="BH23" s="28">
        <f>VLOOKUP(AZ23,$U$8:$AE$17,BC23+1,FALSE)</f>
        <v/>
      </c>
      <c r="BI23" s="28">
        <f>VLOOKUP(BA23,$U$8:$AE$17,BC23+1,FALSE)</f>
        <v/>
      </c>
    </row>
    <row r="24" ht="75" customFormat="1" customHeight="1" s="13">
      <c r="B24" s="44" t="n"/>
      <c r="C24" s="44" t="n"/>
      <c r="D24" s="44" t="n"/>
      <c r="E24" s="44" t="n"/>
      <c r="F24" s="44" t="n"/>
      <c r="G24" s="44" t="n"/>
      <c r="H24" s="44" t="n"/>
      <c r="I24" s="44" t="n"/>
      <c r="J24" s="44" t="n"/>
      <c r="K24" s="44" t="n"/>
      <c r="L24" s="44" t="n"/>
      <c r="M24" s="44">
        <f>L24/J24</f>
        <v/>
      </c>
      <c r="N24" s="44" t="n"/>
      <c r="O24" s="44" t="n"/>
      <c r="P24" s="44" t="n"/>
      <c r="Q24" s="44" t="n"/>
      <c r="R24" s="68" t="n"/>
      <c r="S24" s="68" t="n"/>
      <c r="U24" s="44">
        <f>Q24/16</f>
        <v/>
      </c>
      <c r="V24" s="44">
        <f>R24/U24</f>
        <v/>
      </c>
      <c r="W24" s="69">
        <f>S24/V24*16</f>
        <v/>
      </c>
      <c r="X24" s="44">
        <f>INT((AQ24+((AR24-AQ24)*(AG24-AK24)/(AL24-AK24)))+(((AS24+((AT24-AS24)*(AG24-AK24)/(AL24-AK24)))-(AQ24+((AR24-AQ24)*(AG24-AK24)/(AL24-AK24))))*(AH24-AO24)/(AP24-AO24)))</f>
        <v/>
      </c>
      <c r="Y24" s="44">
        <f>INT((BF24+((BG24-BF24)*(AV24-AZ24)/(BA24-AZ24)))+(((BH24+((BI24-BH24)*(AV24-AZ24)/(BA24-AZ24)))-(BF24+((BG24-BF24)*(AV24-AZ24)/(BA24-AZ24))))*(AW24-BD24)/(BE24-BD24)))</f>
        <v/>
      </c>
      <c r="Z24" s="44">
        <f>(X24*(1024-K24)+Y24*K24)/1024</f>
        <v/>
      </c>
      <c r="AA24" s="70">
        <f>W24-Z24</f>
        <v/>
      </c>
      <c r="AG24" s="71">
        <f>IF(O24&gt;MAX($J$4:$S$4),MAX($J$4:$S$4)-0.1,IF(O24&lt;MIN($J$4:$S$4),MIN($J$4:$S$4)+0.1,O24))</f>
        <v/>
      </c>
      <c r="AH24" s="71">
        <f>IF(P24&gt;MAX($J$5:$S$5),MAX($J$5:$S$5)-0.1,IF(P24&lt;MIN($J$5:$S$5),MIN($J$5:$S$5)+0.1,P24))</f>
        <v/>
      </c>
      <c r="AI24" s="28">
        <f>_xlfn.XLOOKUP(AK24,$J$4:$S$4,$J$6:$S$6)</f>
        <v/>
      </c>
      <c r="AJ24" s="28">
        <f>AI24+1</f>
        <v/>
      </c>
      <c r="AK24" s="28">
        <f>HLOOKUP(ROUNDUP(AG24,1),$J$4:$S$4,1,TRUE)</f>
        <v/>
      </c>
      <c r="AL24" s="28">
        <f>_xlfn.XLOOKUP(AJ24,$J$6:$S$6,$J$4:$S$4)</f>
        <v/>
      </c>
      <c r="AM24" s="28">
        <f>_xlfn.XLOOKUP(AO24,$J$5:$S$5,$J$6:$S$6)</f>
        <v/>
      </c>
      <c r="AN24" s="28">
        <f>AM24+1</f>
        <v/>
      </c>
      <c r="AO24" s="28">
        <f>HLOOKUP(AH24,$J$5:$S$5,1,TRUE)</f>
        <v/>
      </c>
      <c r="AP24" s="28">
        <f>_xlfn.XLOOKUP(AN24,$J$6:$S$6,$J$5:$S$5)</f>
        <v/>
      </c>
      <c r="AQ24" s="28">
        <f>VLOOKUP(AK24,$I$8:$S$17,AM24+1,FALSE)</f>
        <v/>
      </c>
      <c r="AR24" s="28">
        <f>VLOOKUP(AL24,$I$8:$S$17,AM24+1,FALSE)</f>
        <v/>
      </c>
      <c r="AS24" s="28">
        <f>VLOOKUP(AK24,$I$8:$S$17,AN24+1,FALSE)</f>
        <v/>
      </c>
      <c r="AT24" s="28">
        <f>VLOOKUP(AL24,$I$8:$S$17,AN24+1,FALSE)</f>
        <v/>
      </c>
      <c r="AU24" s="28" t="n"/>
      <c r="AV24" s="71">
        <f>IF(O24&gt;MAX($V$4:$AE$4),MAX($V$4:$AE$4)-0.1,IF(O24&lt;MIN($V$4:$AE6),MIN($V$4:$AE$4)+0.1,O24))</f>
        <v/>
      </c>
      <c r="AW24" s="71">
        <f>IF(P24&gt;MAX($V$5:$AE$5),MAX($V$5:$AE$5)-0.1,IF(P24&lt;MIN($V$5:$AE$5),MIN($V$5:$AE$5)+0.1,P24))</f>
        <v/>
      </c>
      <c r="AX24" s="28">
        <f>_xlfn.XLOOKUP(AZ24,$V$4:$AE$4,$V$6:$AE$6)</f>
        <v/>
      </c>
      <c r="AY24" s="28">
        <f>AX24+1</f>
        <v/>
      </c>
      <c r="AZ24" s="28">
        <f>HLOOKUP(ROUNDUP(AV24,1),$V$4:$AE$4,1,TRUE)</f>
        <v/>
      </c>
      <c r="BA24" s="28">
        <f>_xlfn.XLOOKUP(AY24,$V$6:$AE$6,$V$4:$AE$4)</f>
        <v/>
      </c>
      <c r="BB24" s="28">
        <f>_xlfn.XLOOKUP(BD24,$V$5:$AE$5,$V$6:$AE$6)</f>
        <v/>
      </c>
      <c r="BC24" s="28">
        <f>BB24+1</f>
        <v/>
      </c>
      <c r="BD24" s="28">
        <f>HLOOKUP(AW24,$V$5:$AE$5,1,TRUE)</f>
        <v/>
      </c>
      <c r="BE24" s="28">
        <f>_xlfn.XLOOKUP(BC24,$V$6:$AE$6,$V$5:$AE$5)</f>
        <v/>
      </c>
      <c r="BF24" s="28">
        <f>VLOOKUP(AZ24,$U$8:$AE$17,BB24+1,FALSE)</f>
        <v/>
      </c>
      <c r="BG24" s="28">
        <f>VLOOKUP(BA24,$U$8:$AE$17,BB24+1,FALSE)</f>
        <v/>
      </c>
      <c r="BH24" s="28">
        <f>VLOOKUP(AZ24,$U$8:$AE$17,BC24+1,FALSE)</f>
        <v/>
      </c>
      <c r="BI24" s="28">
        <f>VLOOKUP(BA24,$U$8:$AE$17,BC24+1,FALSE)</f>
        <v/>
      </c>
    </row>
    <row r="25" ht="75" customFormat="1" customHeight="1" s="13">
      <c r="B25" s="44" t="n"/>
      <c r="C25" s="44" t="n"/>
      <c r="D25" s="44" t="n"/>
      <c r="E25" s="44" t="n"/>
      <c r="F25" s="44" t="n"/>
      <c r="G25" s="44" t="n"/>
      <c r="H25" s="44" t="n"/>
      <c r="I25" s="44" t="n"/>
      <c r="J25" s="44" t="n"/>
      <c r="K25" s="44" t="n"/>
      <c r="L25" s="44" t="n"/>
      <c r="M25" s="44">
        <f>L25/J25</f>
        <v/>
      </c>
      <c r="N25" s="44" t="n"/>
      <c r="O25" s="44" t="n"/>
      <c r="P25" s="44" t="n"/>
      <c r="Q25" s="44" t="n"/>
      <c r="R25" s="68" t="n"/>
      <c r="S25" s="68" t="n"/>
      <c r="U25" s="44">
        <f>Q25/16</f>
        <v/>
      </c>
      <c r="V25" s="44">
        <f>R25/U25</f>
        <v/>
      </c>
      <c r="W25" s="69">
        <f>S25/V25*16</f>
        <v/>
      </c>
      <c r="X25" s="44">
        <f>INT((AQ25+((AR25-AQ25)*(AG25-AK25)/(AL25-AK25)))+(((AS25+((AT25-AS25)*(AG25-AK25)/(AL25-AK25)))-(AQ25+((AR25-AQ25)*(AG25-AK25)/(AL25-AK25))))*(AH25-AO25)/(AP25-AO25)))</f>
        <v/>
      </c>
      <c r="Y25" s="44">
        <f>INT((BF25+((BG25-BF25)*(AV25-AZ25)/(BA25-AZ25)))+(((BH25+((BI25-BH25)*(AV25-AZ25)/(BA25-AZ25)))-(BF25+((BG25-BF25)*(AV25-AZ25)/(BA25-AZ25))))*(AW25-BD25)/(BE25-BD25)))</f>
        <v/>
      </c>
      <c r="Z25" s="44">
        <f>(X25*(1024-K25)+Y25*K25)/1024</f>
        <v/>
      </c>
      <c r="AA25" s="70">
        <f>W25-Z25</f>
        <v/>
      </c>
      <c r="AG25" s="71">
        <f>IF(O25&gt;MAX($J$4:$S$4),MAX($J$4:$S$4)-0.1,IF(O25&lt;MIN($J$4:$S$4),MIN($J$4:$S$4)+0.1,O25))</f>
        <v/>
      </c>
      <c r="AH25" s="71">
        <f>IF(P25&gt;MAX($J$5:$S$5),MAX($J$5:$S$5)-0.1,IF(P25&lt;MIN($J$5:$S$5),MIN($J$5:$S$5)+0.1,P25))</f>
        <v/>
      </c>
      <c r="AI25" s="28">
        <f>_xlfn.XLOOKUP(AK25,$J$4:$S$4,$J$6:$S$6)</f>
        <v/>
      </c>
      <c r="AJ25" s="28">
        <f>AI25+1</f>
        <v/>
      </c>
      <c r="AK25" s="28">
        <f>HLOOKUP(ROUNDUP(AG25,1),$J$4:$S$4,1,TRUE)</f>
        <v/>
      </c>
      <c r="AL25" s="28">
        <f>_xlfn.XLOOKUP(AJ25,$J$6:$S$6,$J$4:$S$4)</f>
        <v/>
      </c>
      <c r="AM25" s="28">
        <f>_xlfn.XLOOKUP(AO25,$J$5:$S$5,$J$6:$S$6)</f>
        <v/>
      </c>
      <c r="AN25" s="28">
        <f>AM25+1</f>
        <v/>
      </c>
      <c r="AO25" s="28">
        <f>HLOOKUP(AH25,$J$5:$S$5,1,TRUE)</f>
        <v/>
      </c>
      <c r="AP25" s="28">
        <f>_xlfn.XLOOKUP(AN25,$J$6:$S$6,$J$5:$S$5)</f>
        <v/>
      </c>
      <c r="AQ25" s="28">
        <f>VLOOKUP(AK25,$I$8:$S$17,AM25+1,FALSE)</f>
        <v/>
      </c>
      <c r="AR25" s="28">
        <f>VLOOKUP(AL25,$I$8:$S$17,AM25+1,FALSE)</f>
        <v/>
      </c>
      <c r="AS25" s="28">
        <f>VLOOKUP(AK25,$I$8:$S$17,AN25+1,FALSE)</f>
        <v/>
      </c>
      <c r="AT25" s="28">
        <f>VLOOKUP(AL25,$I$8:$S$17,AN25+1,FALSE)</f>
        <v/>
      </c>
      <c r="AU25" s="28" t="n"/>
      <c r="AV25" s="71">
        <f>IF(O25&gt;MAX($V$4:$AE$4),MAX($V$4:$AE$4)-0.1,IF(O25&lt;MIN($V$4:$AE7),MIN($V$4:$AE$4)+0.1,O25))</f>
        <v/>
      </c>
      <c r="AW25" s="71">
        <f>IF(P25&gt;MAX($V$5:$AE$5),MAX($V$5:$AE$5)-0.1,IF(P25&lt;MIN($V$5:$AE$5),MIN($V$5:$AE$5)+0.1,P25))</f>
        <v/>
      </c>
      <c r="AX25" s="28">
        <f>_xlfn.XLOOKUP(AZ25,$V$4:$AE$4,$V$6:$AE$6)</f>
        <v/>
      </c>
      <c r="AY25" s="28">
        <f>AX25+1</f>
        <v/>
      </c>
      <c r="AZ25" s="28">
        <f>HLOOKUP(ROUNDUP(AV25,1),$V$4:$AE$4,1,TRUE)</f>
        <v/>
      </c>
      <c r="BA25" s="28">
        <f>_xlfn.XLOOKUP(AY25,$V$6:$AE$6,$V$4:$AE$4)</f>
        <v/>
      </c>
      <c r="BB25" s="28">
        <f>_xlfn.XLOOKUP(BD25,$V$5:$AE$5,$V$6:$AE$6)</f>
        <v/>
      </c>
      <c r="BC25" s="28">
        <f>BB25+1</f>
        <v/>
      </c>
      <c r="BD25" s="28">
        <f>HLOOKUP(AW25,$V$5:$AE$5,1,TRUE)</f>
        <v/>
      </c>
      <c r="BE25" s="28">
        <f>_xlfn.XLOOKUP(BC25,$V$6:$AE$6,$V$5:$AE$5)</f>
        <v/>
      </c>
      <c r="BF25" s="28">
        <f>VLOOKUP(AZ25,$U$8:$AE$17,BB25+1,FALSE)</f>
        <v/>
      </c>
      <c r="BG25" s="28">
        <f>VLOOKUP(BA25,$U$8:$AE$17,BB25+1,FALSE)</f>
        <v/>
      </c>
      <c r="BH25" s="28">
        <f>VLOOKUP(AZ25,$U$8:$AE$17,BC25+1,FALSE)</f>
        <v/>
      </c>
      <c r="BI25" s="28">
        <f>VLOOKUP(BA25,$U$8:$AE$17,BC25+1,FALSE)</f>
        <v/>
      </c>
    </row>
    <row r="26" ht="75" customFormat="1" customHeight="1" s="13">
      <c r="B26" s="44" t="n"/>
      <c r="C26" s="44" t="n"/>
      <c r="D26" s="44" t="n"/>
      <c r="E26" s="44" t="n"/>
      <c r="F26" s="44" t="n"/>
      <c r="G26" s="44" t="n"/>
      <c r="H26" s="44" t="n"/>
      <c r="I26" s="44" t="n"/>
      <c r="J26" s="44" t="n"/>
      <c r="K26" s="44" t="n"/>
      <c r="L26" s="44" t="n"/>
      <c r="M26" s="44">
        <f>L26/J26</f>
        <v/>
      </c>
      <c r="N26" s="44" t="n"/>
      <c r="O26" s="44" t="n"/>
      <c r="P26" s="44" t="n"/>
      <c r="Q26" s="44" t="n"/>
      <c r="R26" s="68" t="n"/>
      <c r="S26" s="68" t="n"/>
      <c r="U26" s="44">
        <f>Q26/16</f>
        <v/>
      </c>
      <c r="V26" s="44">
        <f>R26/U26</f>
        <v/>
      </c>
      <c r="W26" s="69">
        <f>S26/V26*16</f>
        <v/>
      </c>
      <c r="X26" s="44">
        <f>INT((AQ26+((AR26-AQ26)*(AG26-AK26)/(AL26-AK26)))+(((AS26+((AT26-AS26)*(AG26-AK26)/(AL26-AK26)))-(AQ26+((AR26-AQ26)*(AG26-AK26)/(AL26-AK26))))*(AH26-AO26)/(AP26-AO26)))</f>
        <v/>
      </c>
      <c r="Y26" s="44">
        <f>INT((BF26+((BG26-BF26)*(AV26-AZ26)/(BA26-AZ26)))+(((BH26+((BI26-BH26)*(AV26-AZ26)/(BA26-AZ26)))-(BF26+((BG26-BF26)*(AV26-AZ26)/(BA26-AZ26))))*(AW26-BD26)/(BE26-BD26)))</f>
        <v/>
      </c>
      <c r="Z26" s="44">
        <f>(X26*(1024-K26)+Y26*K26)/1024</f>
        <v/>
      </c>
      <c r="AA26" s="70">
        <f>W26-Z26</f>
        <v/>
      </c>
      <c r="AG26" s="71">
        <f>IF(O26&gt;MAX($J$4:$S$4),MAX($J$4:$S$4)-0.1,IF(O26&lt;MIN($J$4:$S$4),MIN($J$4:$S$4)+0.1,O26))</f>
        <v/>
      </c>
      <c r="AH26" s="71">
        <f>IF(P26&gt;MAX($J$5:$S$5),MAX($J$5:$S$5)-0.1,IF(P26&lt;MIN($J$5:$S$5),MIN($J$5:$S$5)+0.1,P26))</f>
        <v/>
      </c>
      <c r="AI26" s="28">
        <f>_xlfn.XLOOKUP(AK26,$J$4:$S$4,$J$6:$S$6)</f>
        <v/>
      </c>
      <c r="AJ26" s="28">
        <f>AI26+1</f>
        <v/>
      </c>
      <c r="AK26" s="28">
        <f>HLOOKUP(ROUNDUP(AG26,1),$J$4:$S$4,1,TRUE)</f>
        <v/>
      </c>
      <c r="AL26" s="28">
        <f>_xlfn.XLOOKUP(AJ26,$J$6:$S$6,$J$4:$S$4)</f>
        <v/>
      </c>
      <c r="AM26" s="28">
        <f>_xlfn.XLOOKUP(AO26,$J$5:$S$5,$J$6:$S$6)</f>
        <v/>
      </c>
      <c r="AN26" s="28">
        <f>AM26+1</f>
        <v/>
      </c>
      <c r="AO26" s="28">
        <f>HLOOKUP(AH26,$J$5:$S$5,1,TRUE)</f>
        <v/>
      </c>
      <c r="AP26" s="28">
        <f>_xlfn.XLOOKUP(AN26,$J$6:$S$6,$J$5:$S$5)</f>
        <v/>
      </c>
      <c r="AQ26" s="28">
        <f>VLOOKUP(AK26,$I$8:$S$17,AM26+1,FALSE)</f>
        <v/>
      </c>
      <c r="AR26" s="28">
        <f>VLOOKUP(AL26,$I$8:$S$17,AM26+1,FALSE)</f>
        <v/>
      </c>
      <c r="AS26" s="28">
        <f>VLOOKUP(AK26,$I$8:$S$17,AN26+1,FALSE)</f>
        <v/>
      </c>
      <c r="AT26" s="28">
        <f>VLOOKUP(AL26,$I$8:$S$17,AN26+1,FALSE)</f>
        <v/>
      </c>
      <c r="AU26" s="28" t="n"/>
      <c r="AV26" s="71">
        <f>IF(O26&gt;MAX($V$4:$AE$4),MAX($V$4:$AE$4)-0.1,IF(O26&lt;MIN($V$4:$AE8),MIN($V$4:$AE$4)+0.1,O26))</f>
        <v/>
      </c>
      <c r="AW26" s="71">
        <f>IF(P26&gt;MAX($V$5:$AE$5),MAX($V$5:$AE$5)-0.1,IF(P26&lt;MIN($V$5:$AE$5),MIN($V$5:$AE$5)+0.1,P26))</f>
        <v/>
      </c>
      <c r="AX26" s="28">
        <f>_xlfn.XLOOKUP(AZ26,$V$4:$AE$4,$V$6:$AE$6)</f>
        <v/>
      </c>
      <c r="AY26" s="28">
        <f>AX26+1</f>
        <v/>
      </c>
      <c r="AZ26" s="28">
        <f>HLOOKUP(ROUNDUP(AV26,1),$V$4:$AE$4,1,TRUE)</f>
        <v/>
      </c>
      <c r="BA26" s="28">
        <f>_xlfn.XLOOKUP(AY26,$V$6:$AE$6,$V$4:$AE$4)</f>
        <v/>
      </c>
      <c r="BB26" s="28">
        <f>_xlfn.XLOOKUP(BD26,$V$5:$AE$5,$V$6:$AE$6)</f>
        <v/>
      </c>
      <c r="BC26" s="28">
        <f>BB26+1</f>
        <v/>
      </c>
      <c r="BD26" s="28">
        <f>HLOOKUP(AW26,$V$5:$AE$5,1,TRUE)</f>
        <v/>
      </c>
      <c r="BE26" s="28">
        <f>_xlfn.XLOOKUP(BC26,$V$6:$AE$6,$V$5:$AE$5)</f>
        <v/>
      </c>
      <c r="BF26" s="28">
        <f>VLOOKUP(AZ26,$U$8:$AE$17,BB26+1,FALSE)</f>
        <v/>
      </c>
      <c r="BG26" s="28">
        <f>VLOOKUP(BA26,$U$8:$AE$17,BB26+1,FALSE)</f>
        <v/>
      </c>
      <c r="BH26" s="28">
        <f>VLOOKUP(AZ26,$U$8:$AE$17,BC26+1,FALSE)</f>
        <v/>
      </c>
      <c r="BI26" s="28">
        <f>VLOOKUP(BA26,$U$8:$AE$17,BC26+1,FALSE)</f>
        <v/>
      </c>
    </row>
    <row r="27" ht="75" customFormat="1" customHeight="1" s="13">
      <c r="B27" s="44" t="n"/>
      <c r="C27" s="44" t="n"/>
      <c r="D27" s="44" t="n"/>
      <c r="E27" s="44" t="n"/>
      <c r="F27" s="44" t="n"/>
      <c r="G27" s="44" t="n"/>
      <c r="H27" s="44" t="n"/>
      <c r="I27" s="44" t="n"/>
      <c r="J27" s="44" t="n"/>
      <c r="K27" s="44" t="n"/>
      <c r="L27" s="44" t="n"/>
      <c r="M27" s="44">
        <f>L27/J27</f>
        <v/>
      </c>
      <c r="N27" s="44" t="n"/>
      <c r="O27" s="44" t="n"/>
      <c r="P27" s="44" t="n"/>
      <c r="Q27" s="44" t="n"/>
      <c r="R27" s="68" t="n"/>
      <c r="S27" s="68" t="n"/>
      <c r="U27" s="44">
        <f>Q27/16</f>
        <v/>
      </c>
      <c r="V27" s="44">
        <f>R27/U27</f>
        <v/>
      </c>
      <c r="W27" s="69">
        <f>S27/V27*16</f>
        <v/>
      </c>
      <c r="X27" s="44">
        <f>INT((AQ27+((AR27-AQ27)*(AG27-AK27)/(AL27-AK27)))+(((AS27+((AT27-AS27)*(AG27-AK27)/(AL27-AK27)))-(AQ27+((AR27-AQ27)*(AG27-AK27)/(AL27-AK27))))*(AH27-AO27)/(AP27-AO27)))</f>
        <v/>
      </c>
      <c r="Y27" s="44">
        <f>INT((BF27+((BG27-BF27)*(AV27-AZ27)/(BA27-AZ27)))+(((BH27+((BI27-BH27)*(AV27-AZ27)/(BA27-AZ27)))-(BF27+((BG27-BF27)*(AV27-AZ27)/(BA27-AZ27))))*(AW27-BD27)/(BE27-BD27)))</f>
        <v/>
      </c>
      <c r="Z27" s="44">
        <f>(X27*(1024-K27)+Y27*K27)/1024</f>
        <v/>
      </c>
      <c r="AA27" s="70">
        <f>W27-Z27</f>
        <v/>
      </c>
      <c r="AG27" s="71">
        <f>IF(O27&gt;MAX($J$4:$S$4),MAX($J$4:$S$4)-0.1,IF(O27&lt;MIN($J$4:$S$4),MIN($J$4:$S$4)+0.1,O27))</f>
        <v/>
      </c>
      <c r="AH27" s="71">
        <f>IF(P27&gt;MAX($J$5:$S$5),MAX($J$5:$S$5)-0.1,IF(P27&lt;MIN($J$5:$S$5),MIN($J$5:$S$5)+0.1,P27))</f>
        <v/>
      </c>
      <c r="AI27" s="28">
        <f>_xlfn.XLOOKUP(AK27,$J$4:$S$4,$J$6:$S$6)</f>
        <v/>
      </c>
      <c r="AJ27" s="28">
        <f>AI27+1</f>
        <v/>
      </c>
      <c r="AK27" s="28">
        <f>HLOOKUP(ROUNDUP(AG27,1),$J$4:$S$4,1,TRUE)</f>
        <v/>
      </c>
      <c r="AL27" s="28">
        <f>_xlfn.XLOOKUP(AJ27,$J$6:$S$6,$J$4:$S$4)</f>
        <v/>
      </c>
      <c r="AM27" s="28">
        <f>_xlfn.XLOOKUP(AO27,$J$5:$S$5,$J$6:$S$6)</f>
        <v/>
      </c>
      <c r="AN27" s="28">
        <f>AM27+1</f>
        <v/>
      </c>
      <c r="AO27" s="28">
        <f>HLOOKUP(AH27,$J$5:$S$5,1,TRUE)</f>
        <v/>
      </c>
      <c r="AP27" s="28">
        <f>_xlfn.XLOOKUP(AN27,$J$6:$S$6,$J$5:$S$5)</f>
        <v/>
      </c>
      <c r="AQ27" s="28">
        <f>VLOOKUP(AK27,$I$8:$S$17,AM27+1,FALSE)</f>
        <v/>
      </c>
      <c r="AR27" s="28">
        <f>VLOOKUP(AL27,$I$8:$S$17,AM27+1,FALSE)</f>
        <v/>
      </c>
      <c r="AS27" s="28">
        <f>VLOOKUP(AK27,$I$8:$S$17,AN27+1,FALSE)</f>
        <v/>
      </c>
      <c r="AT27" s="28">
        <f>VLOOKUP(AL27,$I$8:$S$17,AN27+1,FALSE)</f>
        <v/>
      </c>
      <c r="AU27" s="28" t="n"/>
      <c r="AV27" s="71">
        <f>IF(O27&gt;MAX($V$4:$AE$4),MAX($V$4:$AE$4)-0.1,IF(O27&lt;MIN($V$4:$AE9),MIN($V$4:$AE$4)+0.1,O27))</f>
        <v/>
      </c>
      <c r="AW27" s="71">
        <f>IF(P27&gt;MAX($V$5:$AE$5),MAX($V$5:$AE$5)-0.1,IF(P27&lt;MIN($V$5:$AE$5),MIN($V$5:$AE$5)+0.1,P27))</f>
        <v/>
      </c>
      <c r="AX27" s="28">
        <f>_xlfn.XLOOKUP(AZ27,$V$4:$AE$4,$V$6:$AE$6)</f>
        <v/>
      </c>
      <c r="AY27" s="28">
        <f>AX27+1</f>
        <v/>
      </c>
      <c r="AZ27" s="28">
        <f>HLOOKUP(ROUNDUP(AV27,1),$V$4:$AE$4,1,TRUE)</f>
        <v/>
      </c>
      <c r="BA27" s="28">
        <f>_xlfn.XLOOKUP(AY27,$V$6:$AE$6,$V$4:$AE$4)</f>
        <v/>
      </c>
      <c r="BB27" s="28">
        <f>_xlfn.XLOOKUP(BD27,$V$5:$AE$5,$V$6:$AE$6)</f>
        <v/>
      </c>
      <c r="BC27" s="28">
        <f>BB27+1</f>
        <v/>
      </c>
      <c r="BD27" s="28">
        <f>HLOOKUP(AW27,$V$5:$AE$5,1,TRUE)</f>
        <v/>
      </c>
      <c r="BE27" s="28">
        <f>_xlfn.XLOOKUP(BC27,$V$6:$AE$6,$V$5:$AE$5)</f>
        <v/>
      </c>
      <c r="BF27" s="28">
        <f>VLOOKUP(AZ27,$U$8:$AE$17,BB27+1,FALSE)</f>
        <v/>
      </c>
      <c r="BG27" s="28">
        <f>VLOOKUP(BA27,$U$8:$AE$17,BB27+1,FALSE)</f>
        <v/>
      </c>
      <c r="BH27" s="28">
        <f>VLOOKUP(AZ27,$U$8:$AE$17,BC27+1,FALSE)</f>
        <v/>
      </c>
      <c r="BI27" s="28">
        <f>VLOOKUP(BA27,$U$8:$AE$17,BC27+1,FALSE)</f>
        <v/>
      </c>
    </row>
    <row r="28" ht="75" customFormat="1" customHeight="1" s="13">
      <c r="B28" s="44" t="n"/>
      <c r="C28" s="44" t="n"/>
      <c r="D28" s="44" t="n"/>
      <c r="E28" s="44" t="n"/>
      <c r="F28" s="44" t="n"/>
      <c r="G28" s="44" t="n"/>
      <c r="H28" s="44" t="n"/>
      <c r="I28" s="44" t="n"/>
      <c r="J28" s="44" t="n"/>
      <c r="K28" s="44" t="n"/>
      <c r="L28" s="44" t="n"/>
      <c r="M28" s="44">
        <f>L28/J28</f>
        <v/>
      </c>
      <c r="N28" s="44" t="n"/>
      <c r="O28" s="44" t="n"/>
      <c r="P28" s="44" t="n"/>
      <c r="Q28" s="44" t="n"/>
      <c r="R28" s="68" t="n"/>
      <c r="S28" s="68" t="n"/>
      <c r="U28" s="44">
        <f>Q28/16</f>
        <v/>
      </c>
      <c r="V28" s="44">
        <f>R28/U28</f>
        <v/>
      </c>
      <c r="W28" s="69">
        <f>S28/V28*16</f>
        <v/>
      </c>
      <c r="X28" s="44">
        <f>INT((AQ28+((AR28-AQ28)*(AG28-AK28)/(AL28-AK28)))+(((AS28+((AT28-AS28)*(AG28-AK28)/(AL28-AK28)))-(AQ28+((AR28-AQ28)*(AG28-AK28)/(AL28-AK28))))*(AH28-AO28)/(AP28-AO28)))</f>
        <v/>
      </c>
      <c r="Y28" s="44">
        <f>INT((BF28+((BG28-BF28)*(AV28-AZ28)/(BA28-AZ28)))+(((BH28+((BI28-BH28)*(AV28-AZ28)/(BA28-AZ28)))-(BF28+((BG28-BF28)*(AV28-AZ28)/(BA28-AZ28))))*(AW28-BD28)/(BE28-BD28)))</f>
        <v/>
      </c>
      <c r="Z28" s="44">
        <f>(X28*(1024-K28)+Y28*K28)/1024</f>
        <v/>
      </c>
      <c r="AA28" s="70">
        <f>W28-Z28</f>
        <v/>
      </c>
      <c r="AG28" s="71">
        <f>IF(O28&gt;MAX($J$4:$S$4),MAX($J$4:$S$4)-0.1,IF(O28&lt;MIN($J$4:$S$4),MIN($J$4:$S$4)+0.1,O28))</f>
        <v/>
      </c>
      <c r="AH28" s="71">
        <f>IF(P28&gt;MAX($J$5:$S$5),MAX($J$5:$S$5)-0.1,IF(P28&lt;MIN($J$5:$S$5),MIN($J$5:$S$5)+0.1,P28))</f>
        <v/>
      </c>
      <c r="AI28" s="28">
        <f>_xlfn.XLOOKUP(AK28,$J$4:$S$4,$J$6:$S$6)</f>
        <v/>
      </c>
      <c r="AJ28" s="28">
        <f>AI28+1</f>
        <v/>
      </c>
      <c r="AK28" s="28">
        <f>HLOOKUP(ROUNDUP(AG28,1),$J$4:$S$4,1,TRUE)</f>
        <v/>
      </c>
      <c r="AL28" s="28">
        <f>_xlfn.XLOOKUP(AJ28,$J$6:$S$6,$J$4:$S$4)</f>
        <v/>
      </c>
      <c r="AM28" s="28">
        <f>_xlfn.XLOOKUP(AO28,$J$5:$S$5,$J$6:$S$6)</f>
        <v/>
      </c>
      <c r="AN28" s="28">
        <f>AM28+1</f>
        <v/>
      </c>
      <c r="AO28" s="28">
        <f>HLOOKUP(AH28,$J$5:$S$5,1,TRUE)</f>
        <v/>
      </c>
      <c r="AP28" s="28">
        <f>_xlfn.XLOOKUP(AN28,$J$6:$S$6,$J$5:$S$5)</f>
        <v/>
      </c>
      <c r="AQ28" s="28">
        <f>VLOOKUP(AK28,$I$8:$S$17,AM28+1,FALSE)</f>
        <v/>
      </c>
      <c r="AR28" s="28">
        <f>VLOOKUP(AL28,$I$8:$S$17,AM28+1,FALSE)</f>
        <v/>
      </c>
      <c r="AS28" s="28">
        <f>VLOOKUP(AK28,$I$8:$S$17,AN28+1,FALSE)</f>
        <v/>
      </c>
      <c r="AT28" s="28">
        <f>VLOOKUP(AL28,$I$8:$S$17,AN28+1,FALSE)</f>
        <v/>
      </c>
      <c r="AU28" s="28" t="n"/>
      <c r="AV28" s="71">
        <f>IF(O28&gt;MAX($V$4:$AE$4),MAX($V$4:$AE$4)-0.1,IF(O28&lt;MIN($V$4:$AE10),MIN($V$4:$AE$4)+0.1,O28))</f>
        <v/>
      </c>
      <c r="AW28" s="71">
        <f>IF(P28&gt;MAX($V$5:$AE$5),MAX($V$5:$AE$5)-0.1,IF(P28&lt;MIN($V$5:$AE$5),MIN($V$5:$AE$5)+0.1,P28))</f>
        <v/>
      </c>
      <c r="AX28" s="28">
        <f>_xlfn.XLOOKUP(AZ28,$V$4:$AE$4,$V$6:$AE$6)</f>
        <v/>
      </c>
      <c r="AY28" s="28">
        <f>AX28+1</f>
        <v/>
      </c>
      <c r="AZ28" s="28">
        <f>HLOOKUP(ROUNDUP(AV28,1),$V$4:$AE$4,1,TRUE)</f>
        <v/>
      </c>
      <c r="BA28" s="28">
        <f>_xlfn.XLOOKUP(AY28,$V$6:$AE$6,$V$4:$AE$4)</f>
        <v/>
      </c>
      <c r="BB28" s="28">
        <f>_xlfn.XLOOKUP(BD28,$V$5:$AE$5,$V$6:$AE$6)</f>
        <v/>
      </c>
      <c r="BC28" s="28">
        <f>BB28+1</f>
        <v/>
      </c>
      <c r="BD28" s="28">
        <f>HLOOKUP(AW28,$V$5:$AE$5,1,TRUE)</f>
        <v/>
      </c>
      <c r="BE28" s="28">
        <f>_xlfn.XLOOKUP(BC28,$V$6:$AE$6,$V$5:$AE$5)</f>
        <v/>
      </c>
      <c r="BF28" s="28">
        <f>VLOOKUP(AZ28,$U$8:$AE$17,BB28+1,FALSE)</f>
        <v/>
      </c>
      <c r="BG28" s="28">
        <f>VLOOKUP(BA28,$U$8:$AE$17,BB28+1,FALSE)</f>
        <v/>
      </c>
      <c r="BH28" s="28">
        <f>VLOOKUP(AZ28,$U$8:$AE$17,BC28+1,FALSE)</f>
        <v/>
      </c>
      <c r="BI28" s="28">
        <f>VLOOKUP(BA28,$U$8:$AE$17,BC28+1,FALSE)</f>
        <v/>
      </c>
    </row>
    <row r="29" ht="75" customFormat="1" customHeight="1" s="13">
      <c r="B29" s="44" t="n"/>
      <c r="C29" s="44" t="n"/>
      <c r="D29" s="44" t="n"/>
      <c r="E29" s="44" t="n"/>
      <c r="F29" s="44" t="n"/>
      <c r="G29" s="44" t="n"/>
      <c r="H29" s="44" t="n"/>
      <c r="I29" s="44" t="n"/>
      <c r="J29" s="44" t="n"/>
      <c r="K29" s="44" t="n"/>
      <c r="L29" s="44" t="n"/>
      <c r="M29" s="44">
        <f>L29/J29</f>
        <v/>
      </c>
      <c r="N29" s="44" t="n"/>
      <c r="O29" s="44" t="n"/>
      <c r="P29" s="44" t="n"/>
      <c r="Q29" s="44" t="n"/>
      <c r="R29" s="68" t="n"/>
      <c r="S29" s="68" t="n"/>
      <c r="U29" s="44">
        <f>Q29/16</f>
        <v/>
      </c>
      <c r="V29" s="44">
        <f>R29/U29</f>
        <v/>
      </c>
      <c r="W29" s="69">
        <f>S29/V29*16</f>
        <v/>
      </c>
      <c r="X29" s="44">
        <f>INT((AQ29+((AR29-AQ29)*(AG29-AK29)/(AL29-AK29)))+(((AS29+((AT29-AS29)*(AG29-AK29)/(AL29-AK29)))-(AQ29+((AR29-AQ29)*(AG29-AK29)/(AL29-AK29))))*(AH29-AO29)/(AP29-AO29)))</f>
        <v/>
      </c>
      <c r="Y29" s="44">
        <f>INT((BF29+((BG29-BF29)*(AV29-AZ29)/(BA29-AZ29)))+(((BH29+((BI29-BH29)*(AV29-AZ29)/(BA29-AZ29)))-(BF29+((BG29-BF29)*(AV29-AZ29)/(BA29-AZ29))))*(AW29-BD29)/(BE29-BD29)))</f>
        <v/>
      </c>
      <c r="Z29" s="44">
        <f>(X29*(1024-K29)+Y29*K29)/1024</f>
        <v/>
      </c>
      <c r="AA29" s="70">
        <f>W29-Z29</f>
        <v/>
      </c>
      <c r="AG29" s="71">
        <f>IF(O29&gt;MAX($J$4:$S$4),MAX($J$4:$S$4)-0.1,IF(O29&lt;MIN($J$4:$S$4),MIN($J$4:$S$4)+0.1,O29))</f>
        <v/>
      </c>
      <c r="AH29" s="71">
        <f>IF(P29&gt;MAX($J$5:$S$5),MAX($J$5:$S$5)-0.1,IF(P29&lt;MIN($J$5:$S$5),MIN($J$5:$S$5)+0.1,P29))</f>
        <v/>
      </c>
      <c r="AI29" s="28">
        <f>_xlfn.XLOOKUP(AK29,$J$4:$S$4,$J$6:$S$6)</f>
        <v/>
      </c>
      <c r="AJ29" s="28">
        <f>AI29+1</f>
        <v/>
      </c>
      <c r="AK29" s="28">
        <f>HLOOKUP(ROUNDUP(AG29,1),$J$4:$S$4,1,TRUE)</f>
        <v/>
      </c>
      <c r="AL29" s="28">
        <f>_xlfn.XLOOKUP(AJ29,$J$6:$S$6,$J$4:$S$4)</f>
        <v/>
      </c>
      <c r="AM29" s="28">
        <f>_xlfn.XLOOKUP(AO29,$J$5:$S$5,$J$6:$S$6)</f>
        <v/>
      </c>
      <c r="AN29" s="28">
        <f>AM29+1</f>
        <v/>
      </c>
      <c r="AO29" s="28">
        <f>HLOOKUP(AH29,$J$5:$S$5,1,TRUE)</f>
        <v/>
      </c>
      <c r="AP29" s="28">
        <f>_xlfn.XLOOKUP(AN29,$J$6:$S$6,$J$5:$S$5)</f>
        <v/>
      </c>
      <c r="AQ29" s="28">
        <f>VLOOKUP(AK29,$I$8:$S$17,AM29+1,FALSE)</f>
        <v/>
      </c>
      <c r="AR29" s="28">
        <f>VLOOKUP(AL29,$I$8:$S$17,AM29+1,FALSE)</f>
        <v/>
      </c>
      <c r="AS29" s="28">
        <f>VLOOKUP(AK29,$I$8:$S$17,AN29+1,FALSE)</f>
        <v/>
      </c>
      <c r="AT29" s="28">
        <f>VLOOKUP(AL29,$I$8:$S$17,AN29+1,FALSE)</f>
        <v/>
      </c>
      <c r="AU29" s="28" t="n"/>
      <c r="AV29" s="71">
        <f>IF(O29&gt;MAX($V$4:$AE$4),MAX($V$4:$AE$4)-0.1,IF(O29&lt;MIN($V$4:$AE11),MIN($V$4:$AE$4)+0.1,O29))</f>
        <v/>
      </c>
      <c r="AW29" s="71">
        <f>IF(P29&gt;MAX($V$5:$AE$5),MAX($V$5:$AE$5)-0.1,IF(P29&lt;MIN($V$5:$AE$5),MIN($V$5:$AE$5)+0.1,P29))</f>
        <v/>
      </c>
      <c r="AX29" s="28">
        <f>_xlfn.XLOOKUP(AZ29,$V$4:$AE$4,$V$6:$AE$6)</f>
        <v/>
      </c>
      <c r="AY29" s="28">
        <f>AX29+1</f>
        <v/>
      </c>
      <c r="AZ29" s="28">
        <f>HLOOKUP(ROUNDUP(AV29,1),$V$4:$AE$4,1,TRUE)</f>
        <v/>
      </c>
      <c r="BA29" s="28">
        <f>_xlfn.XLOOKUP(AY29,$V$6:$AE$6,$V$4:$AE$4)</f>
        <v/>
      </c>
      <c r="BB29" s="28">
        <f>_xlfn.XLOOKUP(BD29,$V$5:$AE$5,$V$6:$AE$6)</f>
        <v/>
      </c>
      <c r="BC29" s="28">
        <f>BB29+1</f>
        <v/>
      </c>
      <c r="BD29" s="28">
        <f>HLOOKUP(AW29,$V$5:$AE$5,1,TRUE)</f>
        <v/>
      </c>
      <c r="BE29" s="28">
        <f>_xlfn.XLOOKUP(BC29,$V$6:$AE$6,$V$5:$AE$5)</f>
        <v/>
      </c>
      <c r="BF29" s="28">
        <f>VLOOKUP(AZ29,$U$8:$AE$17,BB29+1,FALSE)</f>
        <v/>
      </c>
      <c r="BG29" s="28">
        <f>VLOOKUP(BA29,$U$8:$AE$17,BB29+1,FALSE)</f>
        <v/>
      </c>
      <c r="BH29" s="28">
        <f>VLOOKUP(AZ29,$U$8:$AE$17,BC29+1,FALSE)</f>
        <v/>
      </c>
      <c r="BI29" s="28">
        <f>VLOOKUP(BA29,$U$8:$AE$17,BC29+1,FALSE)</f>
        <v/>
      </c>
    </row>
    <row r="30" ht="75" customFormat="1" customHeight="1" s="13">
      <c r="B30" s="44" t="n"/>
      <c r="C30" s="44" t="n"/>
      <c r="D30" s="44" t="n"/>
      <c r="E30" s="44" t="n"/>
      <c r="F30" s="44" t="n"/>
      <c r="G30" s="44" t="n"/>
      <c r="H30" s="44" t="n"/>
      <c r="I30" s="44" t="n"/>
      <c r="J30" s="44" t="n"/>
      <c r="K30" s="44" t="n"/>
      <c r="L30" s="44" t="n"/>
      <c r="M30" s="44">
        <f>L30/J30</f>
        <v/>
      </c>
      <c r="N30" s="44" t="n"/>
      <c r="O30" s="44" t="n"/>
      <c r="P30" s="44" t="n"/>
      <c r="Q30" s="44" t="n"/>
      <c r="R30" s="68" t="n"/>
      <c r="S30" s="68" t="n"/>
      <c r="U30" s="44">
        <f>Q30/16</f>
        <v/>
      </c>
      <c r="V30" s="44">
        <f>R30/U30</f>
        <v/>
      </c>
      <c r="W30" s="69">
        <f>S30/V30*16</f>
        <v/>
      </c>
      <c r="X30" s="44">
        <f>INT((AQ30+((AR30-AQ30)*(AG30-AK30)/(AL30-AK30)))+(((AS30+((AT30-AS30)*(AG30-AK30)/(AL30-AK30)))-(AQ30+((AR30-AQ30)*(AG30-AK30)/(AL30-AK30))))*(AH30-AO30)/(AP30-AO30)))</f>
        <v/>
      </c>
      <c r="Y30" s="44">
        <f>INT((BF30+((BG30-BF30)*(AV30-AZ30)/(BA30-AZ30)))+(((BH30+((BI30-BH30)*(AV30-AZ30)/(BA30-AZ30)))-(BF30+((BG30-BF30)*(AV30-AZ30)/(BA30-AZ30))))*(AW30-BD30)/(BE30-BD30)))</f>
        <v/>
      </c>
      <c r="Z30" s="44">
        <f>(X30*(1024-K30)+Y30*K30)/1024</f>
        <v/>
      </c>
      <c r="AA30" s="70">
        <f>W30-Z30</f>
        <v/>
      </c>
      <c r="AG30" s="71">
        <f>IF(O30&gt;MAX($J$4:$S$4),MAX($J$4:$S$4)-0.1,IF(O30&lt;MIN($J$4:$S$4),MIN($J$4:$S$4)+0.1,O30))</f>
        <v/>
      </c>
      <c r="AH30" s="71">
        <f>IF(P30&gt;MAX($J$5:$S$5),MAX($J$5:$S$5)-0.1,IF(P30&lt;MIN($J$5:$S$5),MIN($J$5:$S$5)+0.1,P30))</f>
        <v/>
      </c>
      <c r="AI30" s="28">
        <f>_xlfn.XLOOKUP(AK30,$J$4:$S$4,$J$6:$S$6)</f>
        <v/>
      </c>
      <c r="AJ30" s="28">
        <f>AI30+1</f>
        <v/>
      </c>
      <c r="AK30" s="28">
        <f>HLOOKUP(ROUNDUP(AG30,1),$J$4:$S$4,1,TRUE)</f>
        <v/>
      </c>
      <c r="AL30" s="28">
        <f>_xlfn.XLOOKUP(AJ30,$J$6:$S$6,$J$4:$S$4)</f>
        <v/>
      </c>
      <c r="AM30" s="28">
        <f>_xlfn.XLOOKUP(AO30,$J$5:$S$5,$J$6:$S$6)</f>
        <v/>
      </c>
      <c r="AN30" s="28">
        <f>AM30+1</f>
        <v/>
      </c>
      <c r="AO30" s="28">
        <f>HLOOKUP(AH30,$J$5:$S$5,1,TRUE)</f>
        <v/>
      </c>
      <c r="AP30" s="28">
        <f>_xlfn.XLOOKUP(AN30,$J$6:$S$6,$J$5:$S$5)</f>
        <v/>
      </c>
      <c r="AQ30" s="28">
        <f>VLOOKUP(AK30,$I$8:$S$17,AM30+1,FALSE)</f>
        <v/>
      </c>
      <c r="AR30" s="28">
        <f>VLOOKUP(AL30,$I$8:$S$17,AM30+1,FALSE)</f>
        <v/>
      </c>
      <c r="AS30" s="28">
        <f>VLOOKUP(AK30,$I$8:$S$17,AN30+1,FALSE)</f>
        <v/>
      </c>
      <c r="AT30" s="28">
        <f>VLOOKUP(AL30,$I$8:$S$17,AN30+1,FALSE)</f>
        <v/>
      </c>
      <c r="AU30" s="28" t="n"/>
      <c r="AV30" s="71">
        <f>IF(O30&gt;MAX($V$4:$AE$4),MAX($V$4:$AE$4)-0.1,IF(O30&lt;MIN($V$4:$AE12),MIN($V$4:$AE$4)+0.1,O30))</f>
        <v/>
      </c>
      <c r="AW30" s="71">
        <f>IF(P30&gt;MAX($V$5:$AE$5),MAX($V$5:$AE$5)-0.1,IF(P30&lt;MIN($V$5:$AE$5),MIN($V$5:$AE$5)+0.1,P30))</f>
        <v/>
      </c>
      <c r="AX30" s="28">
        <f>_xlfn.XLOOKUP(AZ30,$V$4:$AE$4,$V$6:$AE$6)</f>
        <v/>
      </c>
      <c r="AY30" s="28">
        <f>AX30+1</f>
        <v/>
      </c>
      <c r="AZ30" s="28">
        <f>HLOOKUP(ROUNDUP(AV30,1),$V$4:$AE$4,1,TRUE)</f>
        <v/>
      </c>
      <c r="BA30" s="28">
        <f>_xlfn.XLOOKUP(AY30,$V$6:$AE$6,$V$4:$AE$4)</f>
        <v/>
      </c>
      <c r="BB30" s="28">
        <f>_xlfn.XLOOKUP(BD30,$V$5:$AE$5,$V$6:$AE$6)</f>
        <v/>
      </c>
      <c r="BC30" s="28">
        <f>BB30+1</f>
        <v/>
      </c>
      <c r="BD30" s="28">
        <f>HLOOKUP(AW30,$V$5:$AE$5,1,TRUE)</f>
        <v/>
      </c>
      <c r="BE30" s="28">
        <f>_xlfn.XLOOKUP(BC30,$V$6:$AE$6,$V$5:$AE$5)</f>
        <v/>
      </c>
      <c r="BF30" s="28">
        <f>VLOOKUP(AZ30,$U$8:$AE$17,BB30+1,FALSE)</f>
        <v/>
      </c>
      <c r="BG30" s="28">
        <f>VLOOKUP(BA30,$U$8:$AE$17,BB30+1,FALSE)</f>
        <v/>
      </c>
      <c r="BH30" s="28">
        <f>VLOOKUP(AZ30,$U$8:$AE$17,BC30+1,FALSE)</f>
        <v/>
      </c>
      <c r="BI30" s="28">
        <f>VLOOKUP(BA30,$U$8:$AE$17,BC30+1,FALSE)</f>
        <v/>
      </c>
    </row>
    <row r="31" ht="75" customFormat="1" customHeight="1" s="16">
      <c r="B31" s="44" t="n"/>
      <c r="C31" s="44" t="n"/>
      <c r="D31" s="44" t="n"/>
      <c r="E31" s="41" t="n"/>
      <c r="F31" s="44" t="n"/>
      <c r="G31" s="44" t="n"/>
      <c r="H31" s="44" t="n"/>
      <c r="I31" s="44" t="n"/>
      <c r="J31" s="44" t="n"/>
      <c r="K31" s="44" t="n"/>
      <c r="L31" s="44" t="n"/>
      <c r="M31" s="44">
        <f>L31/J31</f>
        <v/>
      </c>
      <c r="N31" s="44" t="n"/>
      <c r="O31" s="44" t="n"/>
      <c r="P31" s="44" t="n"/>
      <c r="Q31" s="44" t="n"/>
      <c r="R31" s="68" t="n"/>
      <c r="S31" s="68" t="n"/>
      <c r="U31" s="44">
        <f>Q31/16</f>
        <v/>
      </c>
      <c r="V31" s="44">
        <f>R31/U31</f>
        <v/>
      </c>
      <c r="W31" s="69">
        <f>S31/V31*16</f>
        <v/>
      </c>
      <c r="X31" s="44">
        <f>INT((AQ31+((AR31-AQ31)*(AG31-AK31)/(AL31-AK31)))+(((AS31+((AT31-AS31)*(AG31-AK31)/(AL31-AK31)))-(AQ31+((AR31-AQ31)*(AG31-AK31)/(AL31-AK31))))*(AH31-AO31)/(AP31-AO31)))</f>
        <v/>
      </c>
      <c r="Y31" s="44">
        <f>INT((BF31+((BG31-BF31)*(AV31-AZ31)/(BA31-AZ31)))+(((BH31+((BI31-BH31)*(AV31-AZ31)/(BA31-AZ31)))-(BF31+((BG31-BF31)*(AV31-AZ31)/(BA31-AZ31))))*(AW31-BD31)/(BE31-BD31)))</f>
        <v/>
      </c>
      <c r="Z31" s="44">
        <f>(X31*(1024-K31)+Y31*K31)/1024</f>
        <v/>
      </c>
      <c r="AA31" s="70">
        <f>W31-Z31</f>
        <v/>
      </c>
      <c r="AG31" s="71">
        <f>IF(O31&gt;MAX($J$4:$S$4),MAX($J$4:$S$4)-0.1,IF(O31&lt;MIN($J$4:$S$4),MIN($J$4:$S$4)+0.1,O31))</f>
        <v/>
      </c>
      <c r="AH31" s="71">
        <f>IF(P31&gt;MAX($J$5:$S$5),MAX($J$5:$S$5)-0.1,IF(P31&lt;MIN($J$5:$S$5),MIN($J$5:$S$5)+0.1,P31))</f>
        <v/>
      </c>
      <c r="AI31" s="28">
        <f>_xlfn.XLOOKUP(AK31,$J$4:$S$4,$J$6:$S$6)</f>
        <v/>
      </c>
      <c r="AJ31" s="28">
        <f>AI31+1</f>
        <v/>
      </c>
      <c r="AK31" s="28">
        <f>HLOOKUP(ROUNDUP(AG31,1),$J$4:$S$4,1,TRUE)</f>
        <v/>
      </c>
      <c r="AL31" s="28">
        <f>_xlfn.XLOOKUP(AJ31,$J$6:$S$6,$J$4:$S$4)</f>
        <v/>
      </c>
      <c r="AM31" s="28">
        <f>_xlfn.XLOOKUP(AO31,$J$5:$S$5,$J$6:$S$6)</f>
        <v/>
      </c>
      <c r="AN31" s="28">
        <f>AM31+1</f>
        <v/>
      </c>
      <c r="AO31" s="28">
        <f>HLOOKUP(AH31,$J$5:$S$5,1,TRUE)</f>
        <v/>
      </c>
      <c r="AP31" s="28">
        <f>_xlfn.XLOOKUP(AN31,$J$6:$S$6,$J$5:$S$5)</f>
        <v/>
      </c>
      <c r="AQ31" s="28">
        <f>VLOOKUP(AK31,$I$8:$S$17,AM31+1,FALSE)</f>
        <v/>
      </c>
      <c r="AR31" s="28">
        <f>VLOOKUP(AL31,$I$8:$S$17,AM31+1,FALSE)</f>
        <v/>
      </c>
      <c r="AS31" s="28">
        <f>VLOOKUP(AK31,$I$8:$S$17,AN31+1,FALSE)</f>
        <v/>
      </c>
      <c r="AT31" s="28">
        <f>VLOOKUP(AL31,$I$8:$S$17,AN31+1,FALSE)</f>
        <v/>
      </c>
      <c r="AU31" s="32" t="n"/>
      <c r="AV31" s="71">
        <f>IF(O31&gt;MAX($V$4:$AE$4),MAX($V$4:$AE$4)-0.1,IF(O31&lt;MIN($V$4:$AE13),MIN($V$4:$AE$4)+0.1,O31))</f>
        <v/>
      </c>
      <c r="AW31" s="71">
        <f>IF(P31&gt;MAX($V$5:$AE$5),MAX($V$5:$AE$5)-0.1,IF(P31&lt;MIN($V$5:$AE$5),MIN($V$5:$AE$5)+0.1,P31))</f>
        <v/>
      </c>
      <c r="AX31" s="28">
        <f>_xlfn.XLOOKUP(AZ31,$V$4:$AE$4,$V$6:$AE$6)</f>
        <v/>
      </c>
      <c r="AY31" s="28">
        <f>AX31+1</f>
        <v/>
      </c>
      <c r="AZ31" s="28">
        <f>HLOOKUP(ROUNDUP(AV31,1),$V$4:$AE$4,1,TRUE)</f>
        <v/>
      </c>
      <c r="BA31" s="28">
        <f>_xlfn.XLOOKUP(AY31,$V$6:$AE$6,$V$4:$AE$4)</f>
        <v/>
      </c>
      <c r="BB31" s="28">
        <f>_xlfn.XLOOKUP(BD31,$V$5:$AE$5,$V$6:$AE$6)</f>
        <v/>
      </c>
      <c r="BC31" s="28">
        <f>BB31+1</f>
        <v/>
      </c>
      <c r="BD31" s="28">
        <f>HLOOKUP(AW31,$V$5:$AE$5,1,TRUE)</f>
        <v/>
      </c>
      <c r="BE31" s="28">
        <f>_xlfn.XLOOKUP(BC31,$V$6:$AE$6,$V$5:$AE$5)</f>
        <v/>
      </c>
      <c r="BF31" s="28">
        <f>VLOOKUP(AZ31,$U$8:$AE$17,BB31+1,FALSE)</f>
        <v/>
      </c>
      <c r="BG31" s="28">
        <f>VLOOKUP(BA31,$U$8:$AE$17,BB31+1,FALSE)</f>
        <v/>
      </c>
      <c r="BH31" s="28">
        <f>VLOOKUP(AZ31,$U$8:$AE$17,BC31+1,FALSE)</f>
        <v/>
      </c>
      <c r="BI31" s="28">
        <f>VLOOKUP(BA31,$U$8:$AE$17,BC31+1,FALSE)</f>
        <v/>
      </c>
    </row>
    <row r="32" ht="75" customFormat="1" customHeight="1" s="16">
      <c r="B32" s="44" t="n"/>
      <c r="C32" s="44" t="n"/>
      <c r="D32" s="44" t="n"/>
      <c r="E32" s="41" t="n"/>
      <c r="F32" s="44" t="n"/>
      <c r="G32" s="44" t="n"/>
      <c r="H32" s="44" t="n"/>
      <c r="I32" s="44" t="n"/>
      <c r="J32" s="44" t="n"/>
      <c r="K32" s="44" t="n"/>
      <c r="L32" s="44" t="n"/>
      <c r="M32" s="44">
        <f>L32/J32</f>
        <v/>
      </c>
      <c r="N32" s="44" t="n"/>
      <c r="O32" s="44" t="n"/>
      <c r="P32" s="44" t="n"/>
      <c r="Q32" s="44" t="n"/>
      <c r="R32" s="68" t="n"/>
      <c r="S32" s="68" t="n"/>
      <c r="U32" s="44">
        <f>Q32/16</f>
        <v/>
      </c>
      <c r="V32" s="44">
        <f>R32/U32</f>
        <v/>
      </c>
      <c r="W32" s="69">
        <f>S32/V32*16</f>
        <v/>
      </c>
      <c r="X32" s="44">
        <f>INT((AQ32+((AR32-AQ32)*(AG32-AK32)/(AL32-AK32)))+(((AS32+((AT32-AS32)*(AG32-AK32)/(AL32-AK32)))-(AQ32+((AR32-AQ32)*(AG32-AK32)/(AL32-AK32))))*(AH32-AO32)/(AP32-AO32)))</f>
        <v/>
      </c>
      <c r="Y32" s="44">
        <f>INT((BF32+((BG32-BF32)*(AV32-AZ32)/(BA32-AZ32)))+(((BH32+((BI32-BH32)*(AV32-AZ32)/(BA32-AZ32)))-(BF32+((BG32-BF32)*(AV32-AZ32)/(BA32-AZ32))))*(AW32-BD32)/(BE32-BD32)))</f>
        <v/>
      </c>
      <c r="Z32" s="44">
        <f>(X32*(1024-K32)+Y32*K32)/1024</f>
        <v/>
      </c>
      <c r="AA32" s="70">
        <f>W32-Z32</f>
        <v/>
      </c>
      <c r="AG32" s="71">
        <f>IF(O32&gt;MAX($J$4:$S$4),MAX($J$4:$S$4)-0.1,IF(O32&lt;MIN($J$4:$S$4),MIN($J$4:$S$4)+0.1,O32))</f>
        <v/>
      </c>
      <c r="AH32" s="71">
        <f>IF(P32&gt;MAX($J$5:$S$5),MAX($J$5:$S$5)-0.1,IF(P32&lt;MIN($J$5:$S$5),MIN($J$5:$S$5)+0.1,P32))</f>
        <v/>
      </c>
      <c r="AI32" s="28">
        <f>_xlfn.XLOOKUP(AK32,$J$4:$S$4,$J$6:$S$6)</f>
        <v/>
      </c>
      <c r="AJ32" s="28">
        <f>AI32+1</f>
        <v/>
      </c>
      <c r="AK32" s="28">
        <f>HLOOKUP(ROUNDUP(AG32,1),$J$4:$S$4,1,TRUE)</f>
        <v/>
      </c>
      <c r="AL32" s="28">
        <f>_xlfn.XLOOKUP(AJ32,$J$6:$S$6,$J$4:$S$4)</f>
        <v/>
      </c>
      <c r="AM32" s="28">
        <f>_xlfn.XLOOKUP(AO32,$J$5:$S$5,$J$6:$S$6)</f>
        <v/>
      </c>
      <c r="AN32" s="28">
        <f>AM32+1</f>
        <v/>
      </c>
      <c r="AO32" s="28">
        <f>HLOOKUP(AH32,$J$5:$S$5,1,TRUE)</f>
        <v/>
      </c>
      <c r="AP32" s="28">
        <f>_xlfn.XLOOKUP(AN32,$J$6:$S$6,$J$5:$S$5)</f>
        <v/>
      </c>
      <c r="AQ32" s="28">
        <f>VLOOKUP(AK32,$I$8:$S$17,AM32+1,FALSE)</f>
        <v/>
      </c>
      <c r="AR32" s="28">
        <f>VLOOKUP(AL32,$I$8:$S$17,AM32+1,FALSE)</f>
        <v/>
      </c>
      <c r="AS32" s="28">
        <f>VLOOKUP(AK32,$I$8:$S$17,AN32+1,FALSE)</f>
        <v/>
      </c>
      <c r="AT32" s="28">
        <f>VLOOKUP(AL32,$I$8:$S$17,AN32+1,FALSE)</f>
        <v/>
      </c>
      <c r="AU32" s="32" t="n"/>
      <c r="AV32" s="71">
        <f>IF(O32&gt;MAX($V$4:$AE$4),MAX($V$4:$AE$4)-0.1,IF(O32&lt;MIN($V$4:$AE14),MIN($V$4:$AE$4)+0.1,O32))</f>
        <v/>
      </c>
      <c r="AW32" s="71">
        <f>IF(P32&gt;MAX($V$5:$AE$5),MAX($V$5:$AE$5)-0.1,IF(P32&lt;MIN($V$5:$AE$5),MIN($V$5:$AE$5)+0.1,P32))</f>
        <v/>
      </c>
      <c r="AX32" s="28">
        <f>_xlfn.XLOOKUP(AZ32,$V$4:$AE$4,$V$6:$AE$6)</f>
        <v/>
      </c>
      <c r="AY32" s="28">
        <f>AX32+1</f>
        <v/>
      </c>
      <c r="AZ32" s="28">
        <f>HLOOKUP(ROUNDUP(AV32,1),$V$4:$AE$4,1,TRUE)</f>
        <v/>
      </c>
      <c r="BA32" s="28">
        <f>_xlfn.XLOOKUP(AY32,$V$6:$AE$6,$V$4:$AE$4)</f>
        <v/>
      </c>
      <c r="BB32" s="28">
        <f>_xlfn.XLOOKUP(BD32,$V$5:$AE$5,$V$6:$AE$6)</f>
        <v/>
      </c>
      <c r="BC32" s="28">
        <f>BB32+1</f>
        <v/>
      </c>
      <c r="BD32" s="28">
        <f>HLOOKUP(AW32,$V$5:$AE$5,1,TRUE)</f>
        <v/>
      </c>
      <c r="BE32" s="28">
        <f>_xlfn.XLOOKUP(BC32,$V$6:$AE$6,$V$5:$AE$5)</f>
        <v/>
      </c>
      <c r="BF32" s="28">
        <f>VLOOKUP(AZ32,$U$8:$AE$17,BB32+1,FALSE)</f>
        <v/>
      </c>
      <c r="BG32" s="28">
        <f>VLOOKUP(BA32,$U$8:$AE$17,BB32+1,FALSE)</f>
        <v/>
      </c>
      <c r="BH32" s="28">
        <f>VLOOKUP(AZ32,$U$8:$AE$17,BC32+1,FALSE)</f>
        <v/>
      </c>
      <c r="BI32" s="28">
        <f>VLOOKUP(BA32,$U$8:$AE$17,BC32+1,FALSE)</f>
        <v/>
      </c>
    </row>
    <row r="33" ht="75" customFormat="1" customHeight="1" s="16">
      <c r="B33" s="44" t="n"/>
      <c r="C33" s="44" t="n"/>
      <c r="D33" s="44" t="n"/>
      <c r="E33" s="41" t="n"/>
      <c r="F33" s="44" t="n"/>
      <c r="G33" s="44" t="n"/>
      <c r="H33" s="44" t="n"/>
      <c r="I33" s="44" t="n"/>
      <c r="J33" s="44" t="n"/>
      <c r="K33" s="44" t="n"/>
      <c r="L33" s="44" t="n"/>
      <c r="M33" s="44">
        <f>L33/J33</f>
        <v/>
      </c>
      <c r="N33" s="44" t="n"/>
      <c r="O33" s="44" t="n"/>
      <c r="P33" s="44" t="n"/>
      <c r="Q33" s="44" t="n"/>
      <c r="R33" s="68" t="n"/>
      <c r="S33" s="68" t="n"/>
      <c r="U33" s="44">
        <f>Q33/16</f>
        <v/>
      </c>
      <c r="V33" s="44">
        <f>R33/U33</f>
        <v/>
      </c>
      <c r="W33" s="69">
        <f>S33/V33*16</f>
        <v/>
      </c>
      <c r="X33" s="44">
        <f>INT((AQ33+((AR33-AQ33)*(AG33-AK33)/(AL33-AK33)))+(((AS33+((AT33-AS33)*(AG33-AK33)/(AL33-AK33)))-(AQ33+((AR33-AQ33)*(AG33-AK33)/(AL33-AK33))))*(AH33-AO33)/(AP33-AO33)))</f>
        <v/>
      </c>
      <c r="Y33" s="44">
        <f>INT((BF33+((BG33-BF33)*(AV33-AZ33)/(BA33-AZ33)))+(((BH33+((BI33-BH33)*(AV33-AZ33)/(BA33-AZ33)))-(BF33+((BG33-BF33)*(AV33-AZ33)/(BA33-AZ33))))*(AW33-BD33)/(BE33-BD33)))</f>
        <v/>
      </c>
      <c r="Z33" s="44">
        <f>(X33*(1024-K33)+Y33*K33)/1024</f>
        <v/>
      </c>
      <c r="AA33" s="70">
        <f>W33-Z33</f>
        <v/>
      </c>
      <c r="AG33" s="71">
        <f>IF(O33&gt;MAX($J$4:$S$4),MAX($J$4:$S$4)-0.1,IF(O33&lt;MIN($J$4:$S$4),MIN($J$4:$S$4)+0.1,O33))</f>
        <v/>
      </c>
      <c r="AH33" s="71">
        <f>IF(P33&gt;MAX($J$5:$S$5),MAX($J$5:$S$5)-0.1,IF(P33&lt;MIN($J$5:$S$5),MIN($J$5:$S$5)+0.1,P33))</f>
        <v/>
      </c>
      <c r="AI33" s="28">
        <f>_xlfn.XLOOKUP(AK33,$J$4:$S$4,$J$6:$S$6)</f>
        <v/>
      </c>
      <c r="AJ33" s="28">
        <f>AI33+1</f>
        <v/>
      </c>
      <c r="AK33" s="28">
        <f>HLOOKUP(ROUNDUP(AG33,1),$J$4:$S$4,1,TRUE)</f>
        <v/>
      </c>
      <c r="AL33" s="28">
        <f>_xlfn.XLOOKUP(AJ33,$J$6:$S$6,$J$4:$S$4)</f>
        <v/>
      </c>
      <c r="AM33" s="28">
        <f>_xlfn.XLOOKUP(AO33,$J$5:$S$5,$J$6:$S$6)</f>
        <v/>
      </c>
      <c r="AN33" s="28">
        <f>AM33+1</f>
        <v/>
      </c>
      <c r="AO33" s="28">
        <f>HLOOKUP(AH33,$J$5:$S$5,1,TRUE)</f>
        <v/>
      </c>
      <c r="AP33" s="28">
        <f>_xlfn.XLOOKUP(AN33,$J$6:$S$6,$J$5:$S$5)</f>
        <v/>
      </c>
      <c r="AQ33" s="28">
        <f>VLOOKUP(AK33,$I$8:$S$17,AM33+1,FALSE)</f>
        <v/>
      </c>
      <c r="AR33" s="28">
        <f>VLOOKUP(AL33,$I$8:$S$17,AM33+1,FALSE)</f>
        <v/>
      </c>
      <c r="AS33" s="28">
        <f>VLOOKUP(AK33,$I$8:$S$17,AN33+1,FALSE)</f>
        <v/>
      </c>
      <c r="AT33" s="28">
        <f>VLOOKUP(AL33,$I$8:$S$17,AN33+1,FALSE)</f>
        <v/>
      </c>
      <c r="AU33" s="32" t="n"/>
      <c r="AV33" s="71">
        <f>IF(O33&gt;MAX($V$4:$AE$4),MAX($V$4:$AE$4)-0.1,IF(O33&lt;MIN($V$4:$AE15),MIN($V$4:$AE$4)+0.1,O33))</f>
        <v/>
      </c>
      <c r="AW33" s="71">
        <f>IF(P33&gt;MAX($V$5:$AE$5),MAX($V$5:$AE$5)-0.1,IF(P33&lt;MIN($V$5:$AE$5),MIN($V$5:$AE$5)+0.1,P33))</f>
        <v/>
      </c>
      <c r="AX33" s="28">
        <f>_xlfn.XLOOKUP(AZ33,$V$4:$AE$4,$V$6:$AE$6)</f>
        <v/>
      </c>
      <c r="AY33" s="28">
        <f>AX33+1</f>
        <v/>
      </c>
      <c r="AZ33" s="28">
        <f>HLOOKUP(ROUNDUP(AV33,1),$V$4:$AE$4,1,TRUE)</f>
        <v/>
      </c>
      <c r="BA33" s="28">
        <f>_xlfn.XLOOKUP(AY33,$V$6:$AE$6,$V$4:$AE$4)</f>
        <v/>
      </c>
      <c r="BB33" s="28">
        <f>_xlfn.XLOOKUP(BD33,$V$5:$AE$5,$V$6:$AE$6)</f>
        <v/>
      </c>
      <c r="BC33" s="28">
        <f>BB33+1</f>
        <v/>
      </c>
      <c r="BD33" s="28">
        <f>HLOOKUP(AW33,$V$5:$AE$5,1,TRUE)</f>
        <v/>
      </c>
      <c r="BE33" s="28">
        <f>_xlfn.XLOOKUP(BC33,$V$6:$AE$6,$V$5:$AE$5)</f>
        <v/>
      </c>
      <c r="BF33" s="28">
        <f>VLOOKUP(AZ33,$U$8:$AE$17,BB33+1,FALSE)</f>
        <v/>
      </c>
      <c r="BG33" s="28">
        <f>VLOOKUP(BA33,$U$8:$AE$17,BB33+1,FALSE)</f>
        <v/>
      </c>
      <c r="BH33" s="28">
        <f>VLOOKUP(AZ33,$U$8:$AE$17,BC33+1,FALSE)</f>
        <v/>
      </c>
      <c r="BI33" s="28">
        <f>VLOOKUP(BA33,$U$8:$AE$17,BC33+1,FALSE)</f>
        <v/>
      </c>
    </row>
    <row r="34" ht="75" customFormat="1" customHeight="1" s="16">
      <c r="B34" s="44" t="n"/>
      <c r="C34" s="44" t="n"/>
      <c r="D34" s="44" t="n"/>
      <c r="E34" s="41" t="n"/>
      <c r="F34" s="44" t="n"/>
      <c r="G34" s="44" t="n"/>
      <c r="H34" s="44" t="n"/>
      <c r="I34" s="44" t="n"/>
      <c r="J34" s="44" t="n"/>
      <c r="K34" s="44" t="n"/>
      <c r="L34" s="44" t="n"/>
      <c r="M34" s="44">
        <f>L34/J34</f>
        <v/>
      </c>
      <c r="N34" s="44" t="n"/>
      <c r="O34" s="44" t="n"/>
      <c r="P34" s="44" t="n"/>
      <c r="Q34" s="44" t="n"/>
      <c r="R34" s="68" t="n"/>
      <c r="S34" s="68" t="n"/>
      <c r="U34" s="44">
        <f>Q34/16</f>
        <v/>
      </c>
      <c r="V34" s="44">
        <f>R34/U34</f>
        <v/>
      </c>
      <c r="W34" s="69">
        <f>S34/V34*16</f>
        <v/>
      </c>
      <c r="X34" s="44">
        <f>INT((AQ34+((AR34-AQ34)*(AG34-AK34)/(AL34-AK34)))+(((AS34+((AT34-AS34)*(AG34-AK34)/(AL34-AK34)))-(AQ34+((AR34-AQ34)*(AG34-AK34)/(AL34-AK34))))*(AH34-AO34)/(AP34-AO34)))</f>
        <v/>
      </c>
      <c r="Y34" s="44">
        <f>INT((BF34+((BG34-BF34)*(AV34-AZ34)/(BA34-AZ34)))+(((BH34+((BI34-BH34)*(AV34-AZ34)/(BA34-AZ34)))-(BF34+((BG34-BF34)*(AV34-AZ34)/(BA34-AZ34))))*(AW34-BD34)/(BE34-BD34)))</f>
        <v/>
      </c>
      <c r="Z34" s="44">
        <f>(X34*(1024-K34)+Y34*K34)/1024</f>
        <v/>
      </c>
      <c r="AA34" s="70">
        <f>W34-Z34</f>
        <v/>
      </c>
      <c r="AG34" s="71">
        <f>IF(O34&gt;MAX($J$4:$S$4),MAX($J$4:$S$4)-0.1,IF(O34&lt;MIN($J$4:$S$4),MIN($J$4:$S$4)+0.1,O34))</f>
        <v/>
      </c>
      <c r="AH34" s="71">
        <f>IF(P34&gt;MAX($J$5:$S$5),MAX($J$5:$S$5)-0.1,IF(P34&lt;MIN($J$5:$S$5),MIN($J$5:$S$5)+0.1,P34))</f>
        <v/>
      </c>
      <c r="AI34" s="28">
        <f>_xlfn.XLOOKUP(AK34,$J$4:$S$4,$J$6:$S$6)</f>
        <v/>
      </c>
      <c r="AJ34" s="28">
        <f>AI34+1</f>
        <v/>
      </c>
      <c r="AK34" s="28">
        <f>HLOOKUP(ROUNDUP(AG34,1),$J$4:$S$4,1,TRUE)</f>
        <v/>
      </c>
      <c r="AL34" s="28">
        <f>_xlfn.XLOOKUP(AJ34,$J$6:$S$6,$J$4:$S$4)</f>
        <v/>
      </c>
      <c r="AM34" s="28">
        <f>_xlfn.XLOOKUP(AO34,$J$5:$S$5,$J$6:$S$6)</f>
        <v/>
      </c>
      <c r="AN34" s="28">
        <f>AM34+1</f>
        <v/>
      </c>
      <c r="AO34" s="28">
        <f>HLOOKUP(AH34,$J$5:$S$5,1,TRUE)</f>
        <v/>
      </c>
      <c r="AP34" s="28">
        <f>_xlfn.XLOOKUP(AN34,$J$6:$S$6,$J$5:$S$5)</f>
        <v/>
      </c>
      <c r="AQ34" s="28">
        <f>VLOOKUP(AK34,$I$8:$S$17,AM34+1,FALSE)</f>
        <v/>
      </c>
      <c r="AR34" s="28">
        <f>VLOOKUP(AL34,$I$8:$S$17,AM34+1,FALSE)</f>
        <v/>
      </c>
      <c r="AS34" s="28">
        <f>VLOOKUP(AK34,$I$8:$S$17,AN34+1,FALSE)</f>
        <v/>
      </c>
      <c r="AT34" s="28">
        <f>VLOOKUP(AL34,$I$8:$S$17,AN34+1,FALSE)</f>
        <v/>
      </c>
      <c r="AU34" s="32" t="n"/>
      <c r="AV34" s="71">
        <f>IF(O34&gt;MAX($V$4:$AE$4),MAX($V$4:$AE$4)-0.1,IF(O34&lt;MIN($V$4:$AE16),MIN($V$4:$AE$4)+0.1,O34))</f>
        <v/>
      </c>
      <c r="AW34" s="71">
        <f>IF(P34&gt;MAX($V$5:$AE$5),MAX($V$5:$AE$5)-0.1,IF(P34&lt;MIN($V$5:$AE$5),MIN($V$5:$AE$5)+0.1,P34))</f>
        <v/>
      </c>
      <c r="AX34" s="28">
        <f>_xlfn.XLOOKUP(AZ34,$V$4:$AE$4,$V$6:$AE$6)</f>
        <v/>
      </c>
      <c r="AY34" s="28">
        <f>AX34+1</f>
        <v/>
      </c>
      <c r="AZ34" s="28">
        <f>HLOOKUP(ROUNDUP(AV34,1),$V$4:$AE$4,1,TRUE)</f>
        <v/>
      </c>
      <c r="BA34" s="28">
        <f>_xlfn.XLOOKUP(AY34,$V$6:$AE$6,$V$4:$AE$4)</f>
        <v/>
      </c>
      <c r="BB34" s="28">
        <f>_xlfn.XLOOKUP(BD34,$V$5:$AE$5,$V$6:$AE$6)</f>
        <v/>
      </c>
      <c r="BC34" s="28">
        <f>BB34+1</f>
        <v/>
      </c>
      <c r="BD34" s="28">
        <f>HLOOKUP(AW34,$V$5:$AE$5,1,TRUE)</f>
        <v/>
      </c>
      <c r="BE34" s="28">
        <f>_xlfn.XLOOKUP(BC34,$V$6:$AE$6,$V$5:$AE$5)</f>
        <v/>
      </c>
      <c r="BF34" s="28">
        <f>VLOOKUP(AZ34,$U$8:$AE$17,BB34+1,FALSE)</f>
        <v/>
      </c>
      <c r="BG34" s="28">
        <f>VLOOKUP(BA34,$U$8:$AE$17,BB34+1,FALSE)</f>
        <v/>
      </c>
      <c r="BH34" s="28">
        <f>VLOOKUP(AZ34,$U$8:$AE$17,BC34+1,FALSE)</f>
        <v/>
      </c>
      <c r="BI34" s="28">
        <f>VLOOKUP(BA34,$U$8:$AE$17,BC34+1,FALSE)</f>
        <v/>
      </c>
    </row>
    <row r="35" ht="75" customFormat="1" customHeight="1" s="16">
      <c r="B35" s="44" t="n"/>
      <c r="C35" s="44" t="n"/>
      <c r="D35" s="44" t="n"/>
      <c r="E35" s="41" t="n"/>
      <c r="F35" s="44" t="n"/>
      <c r="G35" s="44" t="n"/>
      <c r="H35" s="44" t="n"/>
      <c r="I35" s="44" t="n"/>
      <c r="J35" s="44" t="n"/>
      <c r="K35" s="44" t="n"/>
      <c r="L35" s="44" t="n"/>
      <c r="M35" s="44">
        <f>L35/J35</f>
        <v/>
      </c>
      <c r="N35" s="44" t="n"/>
      <c r="O35" s="44" t="n"/>
      <c r="P35" s="44" t="n"/>
      <c r="Q35" s="44" t="n"/>
      <c r="R35" s="68" t="n"/>
      <c r="S35" s="68" t="n"/>
      <c r="U35" s="44">
        <f>Q35/16</f>
        <v/>
      </c>
      <c r="V35" s="44">
        <f>R35/U35</f>
        <v/>
      </c>
      <c r="W35" s="69">
        <f>S35/V35*16</f>
        <v/>
      </c>
      <c r="X35" s="44">
        <f>INT((AQ35+((AR35-AQ35)*(AG35-AK35)/(AL35-AK35)))+(((AS35+((AT35-AS35)*(AG35-AK35)/(AL35-AK35)))-(AQ35+((AR35-AQ35)*(AG35-AK35)/(AL35-AK35))))*(AH35-AO35)/(AP35-AO35)))</f>
        <v/>
      </c>
      <c r="Y35" s="44">
        <f>INT((BF35+((BG35-BF35)*(AV35-AZ35)/(BA35-AZ35)))+(((BH35+((BI35-BH35)*(AV35-AZ35)/(BA35-AZ35)))-(BF35+((BG35-BF35)*(AV35-AZ35)/(BA35-AZ35))))*(AW35-BD35)/(BE35-BD35)))</f>
        <v/>
      </c>
      <c r="Z35" s="44">
        <f>(X35*(1024-K35)+Y35*K35)/1024</f>
        <v/>
      </c>
      <c r="AA35" s="70">
        <f>W35-Z35</f>
        <v/>
      </c>
      <c r="AG35" s="71">
        <f>IF(O35&gt;MAX($J$4:$S$4),MAX($J$4:$S$4)-0.1,IF(O35&lt;MIN($J$4:$S$4),MIN($J$4:$S$4)+0.1,O35))</f>
        <v/>
      </c>
      <c r="AH35" s="71">
        <f>IF(P35&gt;MAX($J$5:$S$5),MAX($J$5:$S$5)-0.1,IF(P35&lt;MIN($J$5:$S$5),MIN($J$5:$S$5)+0.1,P35))</f>
        <v/>
      </c>
      <c r="AI35" s="28">
        <f>_xlfn.XLOOKUP(AK35,$J$4:$S$4,$J$6:$S$6)</f>
        <v/>
      </c>
      <c r="AJ35" s="28">
        <f>AI35+1</f>
        <v/>
      </c>
      <c r="AK35" s="28">
        <f>HLOOKUP(ROUNDUP(AG35,1),$J$4:$S$4,1,TRUE)</f>
        <v/>
      </c>
      <c r="AL35" s="28">
        <f>_xlfn.XLOOKUP(AJ35,$J$6:$S$6,$J$4:$S$4)</f>
        <v/>
      </c>
      <c r="AM35" s="28">
        <f>_xlfn.XLOOKUP(AO35,$J$5:$S$5,$J$6:$S$6)</f>
        <v/>
      </c>
      <c r="AN35" s="28">
        <f>AM35+1</f>
        <v/>
      </c>
      <c r="AO35" s="28">
        <f>HLOOKUP(AH35,$J$5:$S$5,1,TRUE)</f>
        <v/>
      </c>
      <c r="AP35" s="28">
        <f>_xlfn.XLOOKUP(AN35,$J$6:$S$6,$J$5:$S$5)</f>
        <v/>
      </c>
      <c r="AQ35" s="28">
        <f>VLOOKUP(AK35,$I$8:$S$17,AM35+1,FALSE)</f>
        <v/>
      </c>
      <c r="AR35" s="28">
        <f>VLOOKUP(AL35,$I$8:$S$17,AM35+1,FALSE)</f>
        <v/>
      </c>
      <c r="AS35" s="28">
        <f>VLOOKUP(AK35,$I$8:$S$17,AN35+1,FALSE)</f>
        <v/>
      </c>
      <c r="AT35" s="28">
        <f>VLOOKUP(AL35,$I$8:$S$17,AN35+1,FALSE)</f>
        <v/>
      </c>
      <c r="AU35" s="32" t="n"/>
      <c r="AV35" s="71">
        <f>IF(O35&gt;MAX($V$4:$AE$4),MAX($V$4:$AE$4)-0.1,IF(O35&lt;MIN($V$4:$AE17),MIN($V$4:$AE$4)+0.1,O35))</f>
        <v/>
      </c>
      <c r="AW35" s="71">
        <f>IF(P35&gt;MAX($V$5:$AE$5),MAX($V$5:$AE$5)-0.1,IF(P35&lt;MIN($V$5:$AE$5),MIN($V$5:$AE$5)+0.1,P35))</f>
        <v/>
      </c>
      <c r="AX35" s="28">
        <f>_xlfn.XLOOKUP(AZ35,$V$4:$AE$4,$V$6:$AE$6)</f>
        <v/>
      </c>
      <c r="AY35" s="28">
        <f>AX35+1</f>
        <v/>
      </c>
      <c r="AZ35" s="28">
        <f>HLOOKUP(ROUNDUP(AV35,1),$V$4:$AE$4,1,TRUE)</f>
        <v/>
      </c>
      <c r="BA35" s="28">
        <f>_xlfn.XLOOKUP(AY35,$V$6:$AE$6,$V$4:$AE$4)</f>
        <v/>
      </c>
      <c r="BB35" s="28">
        <f>_xlfn.XLOOKUP(BD35,$V$5:$AE$5,$V$6:$AE$6)</f>
        <v/>
      </c>
      <c r="BC35" s="28">
        <f>BB35+1</f>
        <v/>
      </c>
      <c r="BD35" s="28">
        <f>HLOOKUP(AW35,$V$5:$AE$5,1,TRUE)</f>
        <v/>
      </c>
      <c r="BE35" s="28">
        <f>_xlfn.XLOOKUP(BC35,$V$6:$AE$6,$V$5:$AE$5)</f>
        <v/>
      </c>
      <c r="BF35" s="28">
        <f>VLOOKUP(AZ35,$U$8:$AE$17,BB35+1,FALSE)</f>
        <v/>
      </c>
      <c r="BG35" s="28">
        <f>VLOOKUP(BA35,$U$8:$AE$17,BB35+1,FALSE)</f>
        <v/>
      </c>
      <c r="BH35" s="28">
        <f>VLOOKUP(AZ35,$U$8:$AE$17,BC35+1,FALSE)</f>
        <v/>
      </c>
      <c r="BI35" s="28">
        <f>VLOOKUP(BA35,$U$8:$AE$17,BC35+1,FALSE)</f>
        <v/>
      </c>
    </row>
    <row r="36" ht="75" customFormat="1" customHeight="1" s="16">
      <c r="B36" s="44" t="n"/>
      <c r="C36" s="44" t="n"/>
      <c r="D36" s="44" t="n"/>
      <c r="E36" s="41" t="n"/>
      <c r="F36" s="44" t="n"/>
      <c r="G36" s="44" t="n"/>
      <c r="H36" s="44" t="n"/>
      <c r="I36" s="44" t="n"/>
      <c r="J36" s="44" t="n"/>
      <c r="K36" s="44" t="n"/>
      <c r="L36" s="44" t="n"/>
      <c r="M36" s="44">
        <f>L36/J36</f>
        <v/>
      </c>
      <c r="N36" s="44" t="n"/>
      <c r="O36" s="44" t="n"/>
      <c r="P36" s="44" t="n"/>
      <c r="Q36" s="44" t="n"/>
      <c r="R36" s="68" t="n"/>
      <c r="S36" s="68" t="n"/>
      <c r="U36" s="44">
        <f>Q36/16</f>
        <v/>
      </c>
      <c r="V36" s="44">
        <f>R36/U36</f>
        <v/>
      </c>
      <c r="W36" s="69">
        <f>S36/V36*16</f>
        <v/>
      </c>
      <c r="X36" s="44">
        <f>INT((AQ36+((AR36-AQ36)*(AG36-AK36)/(AL36-AK36)))+(((AS36+((AT36-AS36)*(AG36-AK36)/(AL36-AK36)))-(AQ36+((AR36-AQ36)*(AG36-AK36)/(AL36-AK36))))*(AH36-AO36)/(AP36-AO36)))</f>
        <v/>
      </c>
      <c r="Y36" s="44">
        <f>INT((BF36+((BG36-BF36)*(AV36-AZ36)/(BA36-AZ36)))+(((BH36+((BI36-BH36)*(AV36-AZ36)/(BA36-AZ36)))-(BF36+((BG36-BF36)*(AV36-AZ36)/(BA36-AZ36))))*(AW36-BD36)/(BE36-BD36)))</f>
        <v/>
      </c>
      <c r="Z36" s="44">
        <f>(X36*(1024-K36)+Y36*K36)/1024</f>
        <v/>
      </c>
      <c r="AA36" s="70">
        <f>W36-Z36</f>
        <v/>
      </c>
      <c r="AG36" s="71">
        <f>IF(O36&gt;MAX($J$4:$S$4),MAX($J$4:$S$4)-0.1,IF(O36&lt;MIN($J$4:$S$4),MIN($J$4:$S$4)+0.1,O36))</f>
        <v/>
      </c>
      <c r="AH36" s="71">
        <f>IF(P36&gt;MAX($J$5:$S$5),MAX($J$5:$S$5)-0.1,IF(P36&lt;MIN($J$5:$S$5),MIN($J$5:$S$5)+0.1,P36))</f>
        <v/>
      </c>
      <c r="AI36" s="28">
        <f>_xlfn.XLOOKUP(AK36,$J$4:$S$4,$J$6:$S$6)</f>
        <v/>
      </c>
      <c r="AJ36" s="28">
        <f>AI36+1</f>
        <v/>
      </c>
      <c r="AK36" s="28">
        <f>HLOOKUP(ROUNDUP(AG36,1),$J$4:$S$4,1,TRUE)</f>
        <v/>
      </c>
      <c r="AL36" s="28">
        <f>_xlfn.XLOOKUP(AJ36,$J$6:$S$6,$J$4:$S$4)</f>
        <v/>
      </c>
      <c r="AM36" s="28">
        <f>_xlfn.XLOOKUP(AO36,$J$5:$S$5,$J$6:$S$6)</f>
        <v/>
      </c>
      <c r="AN36" s="28">
        <f>AM36+1</f>
        <v/>
      </c>
      <c r="AO36" s="28">
        <f>HLOOKUP(AH36,$J$5:$S$5,1,TRUE)</f>
        <v/>
      </c>
      <c r="AP36" s="28">
        <f>_xlfn.XLOOKUP(AN36,$J$6:$S$6,$J$5:$S$5)</f>
        <v/>
      </c>
      <c r="AQ36" s="28">
        <f>VLOOKUP(AK36,$I$8:$S$17,AM36+1,FALSE)</f>
        <v/>
      </c>
      <c r="AR36" s="28">
        <f>VLOOKUP(AL36,$I$8:$S$17,AM36+1,FALSE)</f>
        <v/>
      </c>
      <c r="AS36" s="28">
        <f>VLOOKUP(AK36,$I$8:$S$17,AN36+1,FALSE)</f>
        <v/>
      </c>
      <c r="AT36" s="28">
        <f>VLOOKUP(AL36,$I$8:$S$17,AN36+1,FALSE)</f>
        <v/>
      </c>
      <c r="AU36" s="32" t="n"/>
      <c r="AV36" s="71">
        <f>IF(O36&gt;MAX($V$4:$AE$4),MAX($V$4:$AE$4)-0.1,IF(O36&lt;MIN($V$4:$AE18),MIN($V$4:$AE$4)+0.1,O36))</f>
        <v/>
      </c>
      <c r="AW36" s="71">
        <f>IF(P36&gt;MAX($V$5:$AE$5),MAX($V$5:$AE$5)-0.1,IF(P36&lt;MIN($V$5:$AE$5),MIN($V$5:$AE$5)+0.1,P36))</f>
        <v/>
      </c>
      <c r="AX36" s="28">
        <f>_xlfn.XLOOKUP(AZ36,$V$4:$AE$4,$V$6:$AE$6)</f>
        <v/>
      </c>
      <c r="AY36" s="28">
        <f>AX36+1</f>
        <v/>
      </c>
      <c r="AZ36" s="28">
        <f>HLOOKUP(ROUNDUP(AV36,1),$V$4:$AE$4,1,TRUE)</f>
        <v/>
      </c>
      <c r="BA36" s="28">
        <f>_xlfn.XLOOKUP(AY36,$V$6:$AE$6,$V$4:$AE$4)</f>
        <v/>
      </c>
      <c r="BB36" s="28">
        <f>_xlfn.XLOOKUP(BD36,$V$5:$AE$5,$V$6:$AE$6)</f>
        <v/>
      </c>
      <c r="BC36" s="28">
        <f>BB36+1</f>
        <v/>
      </c>
      <c r="BD36" s="28">
        <f>HLOOKUP(AW36,$V$5:$AE$5,1,TRUE)</f>
        <v/>
      </c>
      <c r="BE36" s="28">
        <f>_xlfn.XLOOKUP(BC36,$V$6:$AE$6,$V$5:$AE$5)</f>
        <v/>
      </c>
      <c r="BF36" s="28">
        <f>VLOOKUP(AZ36,$U$8:$AE$17,BB36+1,FALSE)</f>
        <v/>
      </c>
      <c r="BG36" s="28">
        <f>VLOOKUP(BA36,$U$8:$AE$17,BB36+1,FALSE)</f>
        <v/>
      </c>
      <c r="BH36" s="28">
        <f>VLOOKUP(AZ36,$U$8:$AE$17,BC36+1,FALSE)</f>
        <v/>
      </c>
      <c r="BI36" s="28">
        <f>VLOOKUP(BA36,$U$8:$AE$17,BC36+1,FALSE)</f>
        <v/>
      </c>
    </row>
    <row r="37" ht="75" customFormat="1" customHeight="1" s="16">
      <c r="B37" s="44" t="n"/>
      <c r="C37" s="44" t="n"/>
      <c r="D37" s="44" t="n"/>
      <c r="E37" s="41" t="n"/>
      <c r="F37" s="44" t="n"/>
      <c r="G37" s="44" t="n"/>
      <c r="H37" s="44" t="n"/>
      <c r="I37" s="44" t="n"/>
      <c r="J37" s="44" t="n"/>
      <c r="K37" s="44" t="n"/>
      <c r="L37" s="44" t="n"/>
      <c r="M37" s="44">
        <f>L37/J37</f>
        <v/>
      </c>
      <c r="N37" s="44" t="n"/>
      <c r="O37" s="44" t="n"/>
      <c r="P37" s="44" t="n"/>
      <c r="Q37" s="44" t="n"/>
      <c r="R37" s="68" t="n"/>
      <c r="S37" s="68" t="n"/>
      <c r="U37" s="44">
        <f>Q37/16</f>
        <v/>
      </c>
      <c r="V37" s="44">
        <f>R37/U37</f>
        <v/>
      </c>
      <c r="W37" s="69">
        <f>S37/V37*16</f>
        <v/>
      </c>
      <c r="X37" s="44">
        <f>INT((AQ37+((AR37-AQ37)*(AG37-AK37)/(AL37-AK37)))+(((AS37+((AT37-AS37)*(AG37-AK37)/(AL37-AK37)))-(AQ37+((AR37-AQ37)*(AG37-AK37)/(AL37-AK37))))*(AH37-AO37)/(AP37-AO37)))</f>
        <v/>
      </c>
      <c r="Y37" s="44">
        <f>INT((BF37+((BG37-BF37)*(AV37-AZ37)/(BA37-AZ37)))+(((BH37+((BI37-BH37)*(AV37-AZ37)/(BA37-AZ37)))-(BF37+((BG37-BF37)*(AV37-AZ37)/(BA37-AZ37))))*(AW37-BD37)/(BE37-BD37)))</f>
        <v/>
      </c>
      <c r="Z37" s="44">
        <f>(X37*(1024-K37)+Y37*K37)/1024</f>
        <v/>
      </c>
      <c r="AA37" s="70">
        <f>W37-Z37</f>
        <v/>
      </c>
      <c r="AG37" s="71">
        <f>IF(O37&gt;MAX($J$4:$S$4),MAX($J$4:$S$4)-0.1,IF(O37&lt;MIN($J$4:$S$4),MIN($J$4:$S$4)+0.1,O37))</f>
        <v/>
      </c>
      <c r="AH37" s="71">
        <f>IF(P37&gt;MAX($J$5:$S$5),MAX($J$5:$S$5)-0.1,IF(P37&lt;MIN($J$5:$S$5),MIN($J$5:$S$5)+0.1,P37))</f>
        <v/>
      </c>
      <c r="AI37" s="28">
        <f>_xlfn.XLOOKUP(AK37,$J$4:$S$4,$J$6:$S$6)</f>
        <v/>
      </c>
      <c r="AJ37" s="28">
        <f>AI37+1</f>
        <v/>
      </c>
      <c r="AK37" s="28">
        <f>HLOOKUP(ROUNDUP(AG37,1),$J$4:$S$4,1,TRUE)</f>
        <v/>
      </c>
      <c r="AL37" s="28">
        <f>_xlfn.XLOOKUP(AJ37,$J$6:$S$6,$J$4:$S$4)</f>
        <v/>
      </c>
      <c r="AM37" s="28">
        <f>_xlfn.XLOOKUP(AO37,$J$5:$S$5,$J$6:$S$6)</f>
        <v/>
      </c>
      <c r="AN37" s="28">
        <f>AM37+1</f>
        <v/>
      </c>
      <c r="AO37" s="28">
        <f>HLOOKUP(AH37,$J$5:$S$5,1,TRUE)</f>
        <v/>
      </c>
      <c r="AP37" s="28">
        <f>_xlfn.XLOOKUP(AN37,$J$6:$S$6,$J$5:$S$5)</f>
        <v/>
      </c>
      <c r="AQ37" s="28">
        <f>VLOOKUP(AK37,$I$8:$S$17,AM37+1,FALSE)</f>
        <v/>
      </c>
      <c r="AR37" s="28">
        <f>VLOOKUP(AL37,$I$8:$S$17,AM37+1,FALSE)</f>
        <v/>
      </c>
      <c r="AS37" s="28">
        <f>VLOOKUP(AK37,$I$8:$S$17,AN37+1,FALSE)</f>
        <v/>
      </c>
      <c r="AT37" s="28">
        <f>VLOOKUP(AL37,$I$8:$S$17,AN37+1,FALSE)</f>
        <v/>
      </c>
      <c r="AU37" s="32" t="n"/>
      <c r="AV37" s="71">
        <f>IF(O37&gt;MAX($V$4:$AE$4),MAX($V$4:$AE$4)-0.1,IF(O37&lt;MIN($V$4:$AE19),MIN($V$4:$AE$4)+0.1,O37))</f>
        <v/>
      </c>
      <c r="AW37" s="71">
        <f>IF(P37&gt;MAX($V$5:$AE$5),MAX($V$5:$AE$5)-0.1,IF(P37&lt;MIN($V$5:$AE$5),MIN($V$5:$AE$5)+0.1,P37))</f>
        <v/>
      </c>
      <c r="AX37" s="28">
        <f>_xlfn.XLOOKUP(AZ37,$V$4:$AE$4,$V$6:$AE$6)</f>
        <v/>
      </c>
      <c r="AY37" s="28">
        <f>AX37+1</f>
        <v/>
      </c>
      <c r="AZ37" s="28">
        <f>HLOOKUP(ROUNDUP(AV37,1),$V$4:$AE$4,1,TRUE)</f>
        <v/>
      </c>
      <c r="BA37" s="28">
        <f>_xlfn.XLOOKUP(AY37,$V$6:$AE$6,$V$4:$AE$4)</f>
        <v/>
      </c>
      <c r="BB37" s="28">
        <f>_xlfn.XLOOKUP(BD37,$V$5:$AE$5,$V$6:$AE$6)</f>
        <v/>
      </c>
      <c r="BC37" s="28">
        <f>BB37+1</f>
        <v/>
      </c>
      <c r="BD37" s="28">
        <f>HLOOKUP(AW37,$V$5:$AE$5,1,TRUE)</f>
        <v/>
      </c>
      <c r="BE37" s="28">
        <f>_xlfn.XLOOKUP(BC37,$V$6:$AE$6,$V$5:$AE$5)</f>
        <v/>
      </c>
      <c r="BF37" s="28">
        <f>VLOOKUP(AZ37,$U$8:$AE$17,BB37+1,FALSE)</f>
        <v/>
      </c>
      <c r="BG37" s="28">
        <f>VLOOKUP(BA37,$U$8:$AE$17,BB37+1,FALSE)</f>
        <v/>
      </c>
      <c r="BH37" s="28">
        <f>VLOOKUP(AZ37,$U$8:$AE$17,BC37+1,FALSE)</f>
        <v/>
      </c>
      <c r="BI37" s="28">
        <f>VLOOKUP(BA37,$U$8:$AE$17,BC37+1,FALSE)</f>
        <v/>
      </c>
    </row>
    <row r="38" ht="75" customFormat="1" customHeight="1" s="16">
      <c r="B38" s="44" t="n"/>
      <c r="C38" s="44" t="n"/>
      <c r="D38" s="44" t="n"/>
      <c r="E38" s="41" t="n"/>
      <c r="F38" s="44" t="n"/>
      <c r="G38" s="44" t="n"/>
      <c r="H38" s="44" t="n"/>
      <c r="I38" s="44" t="n"/>
      <c r="J38" s="44" t="n"/>
      <c r="K38" s="44" t="n"/>
      <c r="L38" s="44" t="n"/>
      <c r="M38" s="44">
        <f>L38/J38</f>
        <v/>
      </c>
      <c r="N38" s="44" t="n"/>
      <c r="O38" s="44" t="n"/>
      <c r="P38" s="44" t="n"/>
      <c r="Q38" s="44" t="n"/>
      <c r="R38" s="68" t="n"/>
      <c r="S38" s="68" t="n"/>
      <c r="U38" s="44">
        <f>Q38/16</f>
        <v/>
      </c>
      <c r="V38" s="44">
        <f>R38/U38</f>
        <v/>
      </c>
      <c r="W38" s="69">
        <f>S38/V38*16</f>
        <v/>
      </c>
      <c r="X38" s="44">
        <f>INT((AQ38+((AR38-AQ38)*(AG38-AK38)/(AL38-AK38)))+(((AS38+((AT38-AS38)*(AG38-AK38)/(AL38-AK38)))-(AQ38+((AR38-AQ38)*(AG38-AK38)/(AL38-AK38))))*(AH38-AO38)/(AP38-AO38)))</f>
        <v/>
      </c>
      <c r="Y38" s="44">
        <f>INT((BF38+((BG38-BF38)*(AV38-AZ38)/(BA38-AZ38)))+(((BH38+((BI38-BH38)*(AV38-AZ38)/(BA38-AZ38)))-(BF38+((BG38-BF38)*(AV38-AZ38)/(BA38-AZ38))))*(AW38-BD38)/(BE38-BD38)))</f>
        <v/>
      </c>
      <c r="Z38" s="44">
        <f>(X38*(1024-K38)+Y38*K38)/1024</f>
        <v/>
      </c>
      <c r="AA38" s="70">
        <f>W38-Z38</f>
        <v/>
      </c>
      <c r="AG38" s="71">
        <f>IF(O38&gt;MAX($J$4:$S$4),MAX($J$4:$S$4)-0.1,IF(O38&lt;MIN($J$4:$S$4),MIN($J$4:$S$4)+0.1,O38))</f>
        <v/>
      </c>
      <c r="AH38" s="71">
        <f>IF(P38&gt;MAX($J$5:$S$5),MAX($J$5:$S$5)-0.1,IF(P38&lt;MIN($J$5:$S$5),MIN($J$5:$S$5)+0.1,P38))</f>
        <v/>
      </c>
      <c r="AI38" s="28">
        <f>_xlfn.XLOOKUP(AK38,$J$4:$S$4,$J$6:$S$6)</f>
        <v/>
      </c>
      <c r="AJ38" s="28">
        <f>AI38+1</f>
        <v/>
      </c>
      <c r="AK38" s="28">
        <f>HLOOKUP(ROUNDUP(AG38,1),$J$4:$S$4,1,TRUE)</f>
        <v/>
      </c>
      <c r="AL38" s="28">
        <f>_xlfn.XLOOKUP(AJ38,$J$6:$S$6,$J$4:$S$4)</f>
        <v/>
      </c>
      <c r="AM38" s="28">
        <f>_xlfn.XLOOKUP(AO38,$J$5:$S$5,$J$6:$S$6)</f>
        <v/>
      </c>
      <c r="AN38" s="28">
        <f>AM38+1</f>
        <v/>
      </c>
      <c r="AO38" s="28">
        <f>HLOOKUP(AH38,$J$5:$S$5,1,TRUE)</f>
        <v/>
      </c>
      <c r="AP38" s="28">
        <f>_xlfn.XLOOKUP(AN38,$J$6:$S$6,$J$5:$S$5)</f>
        <v/>
      </c>
      <c r="AQ38" s="28">
        <f>VLOOKUP(AK38,$I$8:$S$17,AM38+1,FALSE)</f>
        <v/>
      </c>
      <c r="AR38" s="28">
        <f>VLOOKUP(AL38,$I$8:$S$17,AM38+1,FALSE)</f>
        <v/>
      </c>
      <c r="AS38" s="28">
        <f>VLOOKUP(AK38,$I$8:$S$17,AN38+1,FALSE)</f>
        <v/>
      </c>
      <c r="AT38" s="28">
        <f>VLOOKUP(AL38,$I$8:$S$17,AN38+1,FALSE)</f>
        <v/>
      </c>
      <c r="AU38" s="32" t="n"/>
      <c r="AV38" s="71">
        <f>IF(O38&gt;MAX($V$4:$AE$4),MAX($V$4:$AE$4)-0.1,IF(O38&lt;MIN($V$4:$AE20),MIN($V$4:$AE$4)+0.1,O38))</f>
        <v/>
      </c>
      <c r="AW38" s="71">
        <f>IF(P38&gt;MAX($V$5:$AE$5),MAX($V$5:$AE$5)-0.1,IF(P38&lt;MIN($V$5:$AE$5),MIN($V$5:$AE$5)+0.1,P38))</f>
        <v/>
      </c>
      <c r="AX38" s="28">
        <f>_xlfn.XLOOKUP(AZ38,$V$4:$AE$4,$V$6:$AE$6)</f>
        <v/>
      </c>
      <c r="AY38" s="28">
        <f>AX38+1</f>
        <v/>
      </c>
      <c r="AZ38" s="28">
        <f>HLOOKUP(ROUNDUP(AV38,1),$V$4:$AE$4,1,TRUE)</f>
        <v/>
      </c>
      <c r="BA38" s="28">
        <f>_xlfn.XLOOKUP(AY38,$V$6:$AE$6,$V$4:$AE$4)</f>
        <v/>
      </c>
      <c r="BB38" s="28">
        <f>_xlfn.XLOOKUP(BD38,$V$5:$AE$5,$V$6:$AE$6)</f>
        <v/>
      </c>
      <c r="BC38" s="28">
        <f>BB38+1</f>
        <v/>
      </c>
      <c r="BD38" s="28">
        <f>HLOOKUP(AW38,$V$5:$AE$5,1,TRUE)</f>
        <v/>
      </c>
      <c r="BE38" s="28">
        <f>_xlfn.XLOOKUP(BC38,$V$6:$AE$6,$V$5:$AE$5)</f>
        <v/>
      </c>
      <c r="BF38" s="28">
        <f>VLOOKUP(AZ38,$U$8:$AE$17,BB38+1,FALSE)</f>
        <v/>
      </c>
      <c r="BG38" s="28">
        <f>VLOOKUP(BA38,$U$8:$AE$17,BB38+1,FALSE)</f>
        <v/>
      </c>
      <c r="BH38" s="28">
        <f>VLOOKUP(AZ38,$U$8:$AE$17,BC38+1,FALSE)</f>
        <v/>
      </c>
      <c r="BI38" s="28">
        <f>VLOOKUP(BA38,$U$8:$AE$17,BC38+1,FALSE)</f>
        <v/>
      </c>
    </row>
    <row r="39" ht="75" customFormat="1" customHeight="1" s="16">
      <c r="B39" s="44" t="n"/>
      <c r="C39" s="44" t="n"/>
      <c r="D39" s="44" t="n"/>
      <c r="E39" s="41" t="n"/>
      <c r="F39" s="44" t="n"/>
      <c r="G39" s="44" t="n"/>
      <c r="H39" s="44" t="n"/>
      <c r="I39" s="44" t="n"/>
      <c r="J39" s="44" t="n"/>
      <c r="K39" s="44" t="n"/>
      <c r="L39" s="44" t="n"/>
      <c r="M39" s="44">
        <f>L39/J39</f>
        <v/>
      </c>
      <c r="N39" s="44" t="n"/>
      <c r="O39" s="44" t="n"/>
      <c r="P39" s="44" t="n"/>
      <c r="Q39" s="44" t="n"/>
      <c r="R39" s="68" t="n"/>
      <c r="S39" s="68" t="n"/>
      <c r="U39" s="44">
        <f>Q39/16</f>
        <v/>
      </c>
      <c r="V39" s="44">
        <f>R39/U39</f>
        <v/>
      </c>
      <c r="W39" s="69">
        <f>S39/V39*16</f>
        <v/>
      </c>
      <c r="X39" s="44">
        <f>INT((AQ39+((AR39-AQ39)*(AG39-AK39)/(AL39-AK39)))+(((AS39+((AT39-AS39)*(AG39-AK39)/(AL39-AK39)))-(AQ39+((AR39-AQ39)*(AG39-AK39)/(AL39-AK39))))*(AH39-AO39)/(AP39-AO39)))</f>
        <v/>
      </c>
      <c r="Y39" s="44">
        <f>INT((BF39+((BG39-BF39)*(AV39-AZ39)/(BA39-AZ39)))+(((BH39+((BI39-BH39)*(AV39-AZ39)/(BA39-AZ39)))-(BF39+((BG39-BF39)*(AV39-AZ39)/(BA39-AZ39))))*(AW39-BD39)/(BE39-BD39)))</f>
        <v/>
      </c>
      <c r="Z39" s="44">
        <f>(X39*(1024-K39)+Y39*K39)/1024</f>
        <v/>
      </c>
      <c r="AA39" s="70">
        <f>W39-Z39</f>
        <v/>
      </c>
      <c r="AG39" s="71">
        <f>IF(O39&gt;MAX($J$4:$S$4),MAX($J$4:$S$4)-0.1,IF(O39&lt;MIN($J$4:$S$4),MIN($J$4:$S$4)+0.1,O39))</f>
        <v/>
      </c>
      <c r="AH39" s="71">
        <f>IF(P39&gt;MAX($J$5:$S$5),MAX($J$5:$S$5)-0.1,IF(P39&lt;MIN($J$5:$S$5),MIN($J$5:$S$5)+0.1,P39))</f>
        <v/>
      </c>
      <c r="AI39" s="28">
        <f>_xlfn.XLOOKUP(AK39,$J$4:$S$4,$J$6:$S$6)</f>
        <v/>
      </c>
      <c r="AJ39" s="28">
        <f>AI39+1</f>
        <v/>
      </c>
      <c r="AK39" s="28">
        <f>HLOOKUP(ROUNDUP(AG39,1),$J$4:$S$4,1,TRUE)</f>
        <v/>
      </c>
      <c r="AL39" s="28">
        <f>_xlfn.XLOOKUP(AJ39,$J$6:$S$6,$J$4:$S$4)</f>
        <v/>
      </c>
      <c r="AM39" s="28">
        <f>_xlfn.XLOOKUP(AO39,$J$5:$S$5,$J$6:$S$6)</f>
        <v/>
      </c>
      <c r="AN39" s="28">
        <f>AM39+1</f>
        <v/>
      </c>
      <c r="AO39" s="28">
        <f>HLOOKUP(AH39,$J$5:$S$5,1,TRUE)</f>
        <v/>
      </c>
      <c r="AP39" s="28">
        <f>_xlfn.XLOOKUP(AN39,$J$6:$S$6,$J$5:$S$5)</f>
        <v/>
      </c>
      <c r="AQ39" s="28">
        <f>VLOOKUP(AK39,$I$8:$S$17,AM39+1,FALSE)</f>
        <v/>
      </c>
      <c r="AR39" s="28">
        <f>VLOOKUP(AL39,$I$8:$S$17,AM39+1,FALSE)</f>
        <v/>
      </c>
      <c r="AS39" s="28">
        <f>VLOOKUP(AK39,$I$8:$S$17,AN39+1,FALSE)</f>
        <v/>
      </c>
      <c r="AT39" s="28">
        <f>VLOOKUP(AL39,$I$8:$S$17,AN39+1,FALSE)</f>
        <v/>
      </c>
      <c r="AU39" s="32" t="n"/>
      <c r="AV39" s="71">
        <f>IF(O39&gt;MAX($V$4:$AE$4),MAX($V$4:$AE$4)-0.1,IF(O39&lt;MIN($V$4:$AE21),MIN($V$4:$AE$4)+0.1,O39))</f>
        <v/>
      </c>
      <c r="AW39" s="71">
        <f>IF(P39&gt;MAX($V$5:$AE$5),MAX($V$5:$AE$5)-0.1,IF(P39&lt;MIN($V$5:$AE$5),MIN($V$5:$AE$5)+0.1,P39))</f>
        <v/>
      </c>
      <c r="AX39" s="28">
        <f>_xlfn.XLOOKUP(AZ39,$V$4:$AE$4,$V$6:$AE$6)</f>
        <v/>
      </c>
      <c r="AY39" s="28">
        <f>AX39+1</f>
        <v/>
      </c>
      <c r="AZ39" s="28">
        <f>HLOOKUP(ROUNDUP(AV39,1),$V$4:$AE$4,1,TRUE)</f>
        <v/>
      </c>
      <c r="BA39" s="28">
        <f>_xlfn.XLOOKUP(AY39,$V$6:$AE$6,$V$4:$AE$4)</f>
        <v/>
      </c>
      <c r="BB39" s="28">
        <f>_xlfn.XLOOKUP(BD39,$V$5:$AE$5,$V$6:$AE$6)</f>
        <v/>
      </c>
      <c r="BC39" s="28">
        <f>BB39+1</f>
        <v/>
      </c>
      <c r="BD39" s="28">
        <f>HLOOKUP(AW39,$V$5:$AE$5,1,TRUE)</f>
        <v/>
      </c>
      <c r="BE39" s="28">
        <f>_xlfn.XLOOKUP(BC39,$V$6:$AE$6,$V$5:$AE$5)</f>
        <v/>
      </c>
      <c r="BF39" s="28">
        <f>VLOOKUP(AZ39,$U$8:$AE$17,BB39+1,FALSE)</f>
        <v/>
      </c>
      <c r="BG39" s="28">
        <f>VLOOKUP(BA39,$U$8:$AE$17,BB39+1,FALSE)</f>
        <v/>
      </c>
      <c r="BH39" s="28">
        <f>VLOOKUP(AZ39,$U$8:$AE$17,BC39+1,FALSE)</f>
        <v/>
      </c>
      <c r="BI39" s="28">
        <f>VLOOKUP(BA39,$U$8:$AE$17,BC39+1,FALSE)</f>
        <v/>
      </c>
    </row>
    <row r="40" ht="75" customFormat="1" customHeight="1" s="16">
      <c r="B40" s="44" t="n"/>
      <c r="C40" s="44" t="n"/>
      <c r="D40" s="44" t="n"/>
      <c r="E40" s="41" t="n"/>
      <c r="F40" s="44" t="n"/>
      <c r="G40" s="44" t="n"/>
      <c r="H40" s="44" t="n"/>
      <c r="I40" s="44" t="n"/>
      <c r="J40" s="44" t="n"/>
      <c r="K40" s="44" t="n"/>
      <c r="L40" s="44" t="n"/>
      <c r="M40" s="44">
        <f>L40/J40</f>
        <v/>
      </c>
      <c r="N40" s="44" t="n"/>
      <c r="O40" s="44" t="n"/>
      <c r="P40" s="44" t="n"/>
      <c r="Q40" s="44" t="n"/>
      <c r="R40" s="68" t="n"/>
      <c r="S40" s="68" t="n"/>
      <c r="U40" s="44">
        <f>Q40/16</f>
        <v/>
      </c>
      <c r="V40" s="44">
        <f>R40/U40</f>
        <v/>
      </c>
      <c r="W40" s="69">
        <f>S40/V40*16</f>
        <v/>
      </c>
      <c r="X40" s="44">
        <f>INT((AQ40+((AR40-AQ40)*(AG40-AK40)/(AL40-AK40)))+(((AS40+((AT40-AS40)*(AG40-AK40)/(AL40-AK40)))-(AQ40+((AR40-AQ40)*(AG40-AK40)/(AL40-AK40))))*(AH40-AO40)/(AP40-AO40)))</f>
        <v/>
      </c>
      <c r="Y40" s="44">
        <f>INT((BF40+((BG40-BF40)*(AV40-AZ40)/(BA40-AZ40)))+(((BH40+((BI40-BH40)*(AV40-AZ40)/(BA40-AZ40)))-(BF40+((BG40-BF40)*(AV40-AZ40)/(BA40-AZ40))))*(AW40-BD40)/(BE40-BD40)))</f>
        <v/>
      </c>
      <c r="Z40" s="44">
        <f>(X40*(1024-K40)+Y40*K40)/1024</f>
        <v/>
      </c>
      <c r="AA40" s="70">
        <f>W40-Z40</f>
        <v/>
      </c>
      <c r="AG40" s="71">
        <f>IF(O40&gt;MAX($J$4:$S$4),MAX($J$4:$S$4)-0.1,IF(O40&lt;MIN($J$4:$S$4),MIN($J$4:$S$4)+0.1,O40))</f>
        <v/>
      </c>
      <c r="AH40" s="71">
        <f>IF(P40&gt;MAX($J$5:$S$5),MAX($J$5:$S$5)-0.1,IF(P40&lt;MIN($J$5:$S$5),MIN($J$5:$S$5)+0.1,P40))</f>
        <v/>
      </c>
      <c r="AI40" s="28">
        <f>_xlfn.XLOOKUP(AK40,$J$4:$S$4,$J$6:$S$6)</f>
        <v/>
      </c>
      <c r="AJ40" s="28">
        <f>AI40+1</f>
        <v/>
      </c>
      <c r="AK40" s="28">
        <f>HLOOKUP(ROUNDUP(AG40,1),$J$4:$S$4,1,TRUE)</f>
        <v/>
      </c>
      <c r="AL40" s="28">
        <f>_xlfn.XLOOKUP(AJ40,$J$6:$S$6,$J$4:$S$4)</f>
        <v/>
      </c>
      <c r="AM40" s="28">
        <f>_xlfn.XLOOKUP(AO40,$J$5:$S$5,$J$6:$S$6)</f>
        <v/>
      </c>
      <c r="AN40" s="28">
        <f>AM40+1</f>
        <v/>
      </c>
      <c r="AO40" s="28">
        <f>HLOOKUP(AH40,$J$5:$S$5,1,TRUE)</f>
        <v/>
      </c>
      <c r="AP40" s="28">
        <f>_xlfn.XLOOKUP(AN40,$J$6:$S$6,$J$5:$S$5)</f>
        <v/>
      </c>
      <c r="AQ40" s="28">
        <f>VLOOKUP(AK40,$I$8:$S$17,AM40+1,FALSE)</f>
        <v/>
      </c>
      <c r="AR40" s="28">
        <f>VLOOKUP(AL40,$I$8:$S$17,AM40+1,FALSE)</f>
        <v/>
      </c>
      <c r="AS40" s="28">
        <f>VLOOKUP(AK40,$I$8:$S$17,AN40+1,FALSE)</f>
        <v/>
      </c>
      <c r="AT40" s="28">
        <f>VLOOKUP(AL40,$I$8:$S$17,AN40+1,FALSE)</f>
        <v/>
      </c>
      <c r="AU40" s="32" t="n"/>
      <c r="AV40" s="71">
        <f>IF(O40&gt;MAX($V$4:$AE$4),MAX($V$4:$AE$4)-0.1,IF(O40&lt;MIN($V$4:$AE22),MIN($V$4:$AE$4)+0.1,O40))</f>
        <v/>
      </c>
      <c r="AW40" s="71">
        <f>IF(P40&gt;MAX($V$5:$AE$5),MAX($V$5:$AE$5)-0.1,IF(P40&lt;MIN($V$5:$AE$5),MIN($V$5:$AE$5)+0.1,P40))</f>
        <v/>
      </c>
      <c r="AX40" s="28">
        <f>_xlfn.XLOOKUP(AZ40,$V$4:$AE$4,$V$6:$AE$6)</f>
        <v/>
      </c>
      <c r="AY40" s="28">
        <f>AX40+1</f>
        <v/>
      </c>
      <c r="AZ40" s="28">
        <f>HLOOKUP(ROUNDUP(AV40,1),$V$4:$AE$4,1,TRUE)</f>
        <v/>
      </c>
      <c r="BA40" s="28">
        <f>_xlfn.XLOOKUP(AY40,$V$6:$AE$6,$V$4:$AE$4)</f>
        <v/>
      </c>
      <c r="BB40" s="28">
        <f>_xlfn.XLOOKUP(BD40,$V$5:$AE$5,$V$6:$AE$6)</f>
        <v/>
      </c>
      <c r="BC40" s="28">
        <f>BB40+1</f>
        <v/>
      </c>
      <c r="BD40" s="28">
        <f>HLOOKUP(AW40,$V$5:$AE$5,1,TRUE)</f>
        <v/>
      </c>
      <c r="BE40" s="28">
        <f>_xlfn.XLOOKUP(BC40,$V$6:$AE$6,$V$5:$AE$5)</f>
        <v/>
      </c>
      <c r="BF40" s="28">
        <f>VLOOKUP(AZ40,$U$8:$AE$17,BB40+1,FALSE)</f>
        <v/>
      </c>
      <c r="BG40" s="28">
        <f>VLOOKUP(BA40,$U$8:$AE$17,BB40+1,FALSE)</f>
        <v/>
      </c>
      <c r="BH40" s="28">
        <f>VLOOKUP(AZ40,$U$8:$AE$17,BC40+1,FALSE)</f>
        <v/>
      </c>
      <c r="BI40" s="28">
        <f>VLOOKUP(BA40,$U$8:$AE$17,BC40+1,FALSE)</f>
        <v/>
      </c>
    </row>
    <row r="41" ht="75" customFormat="1" customHeight="1" s="16">
      <c r="B41" s="44" t="n"/>
      <c r="C41" s="44" t="n"/>
      <c r="D41" s="44" t="n"/>
      <c r="E41" s="41" t="n"/>
      <c r="F41" s="44" t="n"/>
      <c r="G41" s="44" t="n"/>
      <c r="H41" s="44" t="n"/>
      <c r="I41" s="44" t="n"/>
      <c r="J41" s="44" t="n"/>
      <c r="K41" s="44" t="n"/>
      <c r="L41" s="44" t="n"/>
      <c r="M41" s="44">
        <f>L41/J41</f>
        <v/>
      </c>
      <c r="N41" s="44" t="n"/>
      <c r="O41" s="44" t="n"/>
      <c r="P41" s="44" t="n"/>
      <c r="Q41" s="44" t="n"/>
      <c r="R41" s="68" t="n"/>
      <c r="S41" s="68" t="n"/>
      <c r="U41" s="44">
        <f>Q41/16</f>
        <v/>
      </c>
      <c r="V41" s="44">
        <f>R41/U41</f>
        <v/>
      </c>
      <c r="W41" s="69">
        <f>S41/V41*16</f>
        <v/>
      </c>
      <c r="X41" s="44">
        <f>INT((AQ41+((AR41-AQ41)*(AG41-AK41)/(AL41-AK41)))+(((AS41+((AT41-AS41)*(AG41-AK41)/(AL41-AK41)))-(AQ41+((AR41-AQ41)*(AG41-AK41)/(AL41-AK41))))*(AH41-AO41)/(AP41-AO41)))</f>
        <v/>
      </c>
      <c r="Y41" s="44">
        <f>INT((BF41+((BG41-BF41)*(AV41-AZ41)/(BA41-AZ41)))+(((BH41+((BI41-BH41)*(AV41-AZ41)/(BA41-AZ41)))-(BF41+((BG41-BF41)*(AV41-AZ41)/(BA41-AZ41))))*(AW41-BD41)/(BE41-BD41)))</f>
        <v/>
      </c>
      <c r="Z41" s="44">
        <f>(X41*(1024-K41)+Y41*K41)/1024</f>
        <v/>
      </c>
      <c r="AA41" s="70">
        <f>W41-Z41</f>
        <v/>
      </c>
      <c r="AG41" s="71">
        <f>IF(O41&gt;MAX($J$4:$S$4),MAX($J$4:$S$4)-0.1,IF(O41&lt;MIN($J$4:$S$4),MIN($J$4:$S$4)+0.1,O41))</f>
        <v/>
      </c>
      <c r="AH41" s="71">
        <f>IF(P41&gt;MAX($J$5:$S$5),MAX($J$5:$S$5)-0.1,IF(P41&lt;MIN($J$5:$S$5),MIN($J$5:$S$5)+0.1,P41))</f>
        <v/>
      </c>
      <c r="AI41" s="28">
        <f>_xlfn.XLOOKUP(AK41,$J$4:$S$4,$J$6:$S$6)</f>
        <v/>
      </c>
      <c r="AJ41" s="28">
        <f>AI41+1</f>
        <v/>
      </c>
      <c r="AK41" s="28">
        <f>HLOOKUP(ROUNDUP(AG41,1),$J$4:$S$4,1,TRUE)</f>
        <v/>
      </c>
      <c r="AL41" s="28">
        <f>_xlfn.XLOOKUP(AJ41,$J$6:$S$6,$J$4:$S$4)</f>
        <v/>
      </c>
      <c r="AM41" s="28">
        <f>_xlfn.XLOOKUP(AO41,$J$5:$S$5,$J$6:$S$6)</f>
        <v/>
      </c>
      <c r="AN41" s="28">
        <f>AM41+1</f>
        <v/>
      </c>
      <c r="AO41" s="28">
        <f>HLOOKUP(AH41,$J$5:$S$5,1,TRUE)</f>
        <v/>
      </c>
      <c r="AP41" s="28">
        <f>_xlfn.XLOOKUP(AN41,$J$6:$S$6,$J$5:$S$5)</f>
        <v/>
      </c>
      <c r="AQ41" s="28">
        <f>VLOOKUP(AK41,$I$8:$S$17,AM41+1,FALSE)</f>
        <v/>
      </c>
      <c r="AR41" s="28">
        <f>VLOOKUP(AL41,$I$8:$S$17,AM41+1,FALSE)</f>
        <v/>
      </c>
      <c r="AS41" s="28">
        <f>VLOOKUP(AK41,$I$8:$S$17,AN41+1,FALSE)</f>
        <v/>
      </c>
      <c r="AT41" s="28">
        <f>VLOOKUP(AL41,$I$8:$S$17,AN41+1,FALSE)</f>
        <v/>
      </c>
      <c r="AU41" s="32" t="n"/>
      <c r="AV41" s="71">
        <f>IF(O41&gt;MAX($V$4:$AE$4),MAX($V$4:$AE$4)-0.1,IF(O41&lt;MIN($V$4:$AE23),MIN($V$4:$AE$4)+0.1,O41))</f>
        <v/>
      </c>
      <c r="AW41" s="71">
        <f>IF(P41&gt;MAX($V$5:$AE$5),MAX($V$5:$AE$5)-0.1,IF(P41&lt;MIN($V$5:$AE$5),MIN($V$5:$AE$5)+0.1,P41))</f>
        <v/>
      </c>
      <c r="AX41" s="28">
        <f>_xlfn.XLOOKUP(AZ41,$V$4:$AE$4,$V$6:$AE$6)</f>
        <v/>
      </c>
      <c r="AY41" s="28">
        <f>AX41+1</f>
        <v/>
      </c>
      <c r="AZ41" s="28">
        <f>HLOOKUP(ROUNDUP(AV41,1),$V$4:$AE$4,1,TRUE)</f>
        <v/>
      </c>
      <c r="BA41" s="28">
        <f>_xlfn.XLOOKUP(AY41,$V$6:$AE$6,$V$4:$AE$4)</f>
        <v/>
      </c>
      <c r="BB41" s="28">
        <f>_xlfn.XLOOKUP(BD41,$V$5:$AE$5,$V$6:$AE$6)</f>
        <v/>
      </c>
      <c r="BC41" s="28">
        <f>BB41+1</f>
        <v/>
      </c>
      <c r="BD41" s="28">
        <f>HLOOKUP(AW41,$V$5:$AE$5,1,TRUE)</f>
        <v/>
      </c>
      <c r="BE41" s="28">
        <f>_xlfn.XLOOKUP(BC41,$V$6:$AE$6,$V$5:$AE$5)</f>
        <v/>
      </c>
      <c r="BF41" s="28">
        <f>VLOOKUP(AZ41,$U$8:$AE$17,BB41+1,FALSE)</f>
        <v/>
      </c>
      <c r="BG41" s="28">
        <f>VLOOKUP(BA41,$U$8:$AE$17,BB41+1,FALSE)</f>
        <v/>
      </c>
      <c r="BH41" s="28">
        <f>VLOOKUP(AZ41,$U$8:$AE$17,BC41+1,FALSE)</f>
        <v/>
      </c>
      <c r="BI41" s="28">
        <f>VLOOKUP(BA41,$U$8:$AE$17,BC41+1,FALSE)</f>
        <v/>
      </c>
    </row>
    <row r="42" ht="75" customFormat="1" customHeight="1" s="16">
      <c r="B42" s="44" t="n"/>
      <c r="C42" s="44" t="n"/>
      <c r="D42" s="44" t="n"/>
      <c r="E42" s="41" t="n"/>
      <c r="F42" s="44" t="n"/>
      <c r="G42" s="44" t="n"/>
      <c r="H42" s="44" t="n"/>
      <c r="I42" s="44" t="n"/>
      <c r="J42" s="44" t="n"/>
      <c r="K42" s="44" t="n"/>
      <c r="L42" s="44" t="n"/>
      <c r="M42" s="44">
        <f>L42/J42</f>
        <v/>
      </c>
      <c r="N42" s="44" t="n"/>
      <c r="O42" s="44" t="n"/>
      <c r="P42" s="44" t="n"/>
      <c r="Q42" s="44" t="n"/>
      <c r="R42" s="68" t="n"/>
      <c r="S42" s="68" t="n"/>
      <c r="U42" s="44">
        <f>Q42/16</f>
        <v/>
      </c>
      <c r="V42" s="44">
        <f>R42/U42</f>
        <v/>
      </c>
      <c r="W42" s="69">
        <f>S42/V42*16</f>
        <v/>
      </c>
      <c r="X42" s="44">
        <f>INT((AQ42+((AR42-AQ42)*(AG42-AK42)/(AL42-AK42)))+(((AS42+((AT42-AS42)*(AG42-AK42)/(AL42-AK42)))-(AQ42+((AR42-AQ42)*(AG42-AK42)/(AL42-AK42))))*(AH42-AO42)/(AP42-AO42)))</f>
        <v/>
      </c>
      <c r="Y42" s="44">
        <f>INT((BF42+((BG42-BF42)*(AV42-AZ42)/(BA42-AZ42)))+(((BH42+((BI42-BH42)*(AV42-AZ42)/(BA42-AZ42)))-(BF42+((BG42-BF42)*(AV42-AZ42)/(BA42-AZ42))))*(AW42-BD42)/(BE42-BD42)))</f>
        <v/>
      </c>
      <c r="Z42" s="44">
        <f>(X42*(1024-K42)+Y42*K42)/1024</f>
        <v/>
      </c>
      <c r="AA42" s="70">
        <f>W42-Z42</f>
        <v/>
      </c>
      <c r="AG42" s="71">
        <f>IF(O42&gt;MAX($J$4:$S$4),MAX($J$4:$S$4)-0.1,IF(O42&lt;MIN($J$4:$S$4),MIN($J$4:$S$4)+0.1,O42))</f>
        <v/>
      </c>
      <c r="AH42" s="71">
        <f>IF(P42&gt;MAX($J$5:$S$5),MAX($J$5:$S$5)-0.1,IF(P42&lt;MIN($J$5:$S$5),MIN($J$5:$S$5)+0.1,P42))</f>
        <v/>
      </c>
      <c r="AI42" s="28">
        <f>_xlfn.XLOOKUP(AK42,$J$4:$S$4,$J$6:$S$6)</f>
        <v/>
      </c>
      <c r="AJ42" s="28">
        <f>AI42+1</f>
        <v/>
      </c>
      <c r="AK42" s="28">
        <f>HLOOKUP(ROUNDUP(AG42,1),$J$4:$S$4,1,TRUE)</f>
        <v/>
      </c>
      <c r="AL42" s="28">
        <f>_xlfn.XLOOKUP(AJ42,$J$6:$S$6,$J$4:$S$4)</f>
        <v/>
      </c>
      <c r="AM42" s="28">
        <f>_xlfn.XLOOKUP(AO42,$J$5:$S$5,$J$6:$S$6)</f>
        <v/>
      </c>
      <c r="AN42" s="28">
        <f>AM42+1</f>
        <v/>
      </c>
      <c r="AO42" s="28">
        <f>HLOOKUP(AH42,$J$5:$S$5,1,TRUE)</f>
        <v/>
      </c>
      <c r="AP42" s="28">
        <f>_xlfn.XLOOKUP(AN42,$J$6:$S$6,$J$5:$S$5)</f>
        <v/>
      </c>
      <c r="AQ42" s="28">
        <f>VLOOKUP(AK42,$I$8:$S$17,AM42+1,FALSE)</f>
        <v/>
      </c>
      <c r="AR42" s="28">
        <f>VLOOKUP(AL42,$I$8:$S$17,AM42+1,FALSE)</f>
        <v/>
      </c>
      <c r="AS42" s="28">
        <f>VLOOKUP(AK42,$I$8:$S$17,AN42+1,FALSE)</f>
        <v/>
      </c>
      <c r="AT42" s="28">
        <f>VLOOKUP(AL42,$I$8:$S$17,AN42+1,FALSE)</f>
        <v/>
      </c>
      <c r="AU42" s="32" t="n"/>
      <c r="AV42" s="71">
        <f>IF(O42&gt;MAX($V$4:$AE$4),MAX($V$4:$AE$4)-0.1,IF(O42&lt;MIN($V$4:$AE24),MIN($V$4:$AE$4)+0.1,O42))</f>
        <v/>
      </c>
      <c r="AW42" s="71">
        <f>IF(P42&gt;MAX($V$5:$AE$5),MAX($V$5:$AE$5)-0.1,IF(P42&lt;MIN($V$5:$AE$5),MIN($V$5:$AE$5)+0.1,P42))</f>
        <v/>
      </c>
      <c r="AX42" s="28">
        <f>_xlfn.XLOOKUP(AZ42,$V$4:$AE$4,$V$6:$AE$6)</f>
        <v/>
      </c>
      <c r="AY42" s="28">
        <f>AX42+1</f>
        <v/>
      </c>
      <c r="AZ42" s="28">
        <f>HLOOKUP(ROUNDUP(AV42,1),$V$4:$AE$4,1,TRUE)</f>
        <v/>
      </c>
      <c r="BA42" s="28">
        <f>_xlfn.XLOOKUP(AY42,$V$6:$AE$6,$V$4:$AE$4)</f>
        <v/>
      </c>
      <c r="BB42" s="28">
        <f>_xlfn.XLOOKUP(BD42,$V$5:$AE$5,$V$6:$AE$6)</f>
        <v/>
      </c>
      <c r="BC42" s="28">
        <f>BB42+1</f>
        <v/>
      </c>
      <c r="BD42" s="28">
        <f>HLOOKUP(AW42,$V$5:$AE$5,1,TRUE)</f>
        <v/>
      </c>
      <c r="BE42" s="28">
        <f>_xlfn.XLOOKUP(BC42,$V$6:$AE$6,$V$5:$AE$5)</f>
        <v/>
      </c>
      <c r="BF42" s="28">
        <f>VLOOKUP(AZ42,$U$8:$AE$17,BB42+1,FALSE)</f>
        <v/>
      </c>
      <c r="BG42" s="28">
        <f>VLOOKUP(BA42,$U$8:$AE$17,BB42+1,FALSE)</f>
        <v/>
      </c>
      <c r="BH42" s="28">
        <f>VLOOKUP(AZ42,$U$8:$AE$17,BC42+1,FALSE)</f>
        <v/>
      </c>
      <c r="BI42" s="28">
        <f>VLOOKUP(BA42,$U$8:$AE$17,BC42+1,FALSE)</f>
        <v/>
      </c>
    </row>
    <row r="43" ht="75" customFormat="1" customHeight="1" s="16">
      <c r="B43" s="44" t="n"/>
      <c r="C43" s="44" t="n"/>
      <c r="D43" s="44" t="n"/>
      <c r="E43" s="41" t="n"/>
      <c r="F43" s="44" t="n"/>
      <c r="G43" s="44" t="n"/>
      <c r="H43" s="44" t="n"/>
      <c r="I43" s="44" t="n"/>
      <c r="J43" s="44" t="n"/>
      <c r="K43" s="44" t="n"/>
      <c r="L43" s="44" t="n"/>
      <c r="M43" s="44">
        <f>L43/J43</f>
        <v/>
      </c>
      <c r="N43" s="44" t="n"/>
      <c r="O43" s="44" t="n"/>
      <c r="P43" s="44" t="n"/>
      <c r="Q43" s="44" t="n"/>
      <c r="R43" s="68" t="n"/>
      <c r="S43" s="68" t="n"/>
      <c r="U43" s="44">
        <f>Q43/16</f>
        <v/>
      </c>
      <c r="V43" s="44">
        <f>R43/U43</f>
        <v/>
      </c>
      <c r="W43" s="69">
        <f>S43/V43*16</f>
        <v/>
      </c>
      <c r="X43" s="44">
        <f>INT((AQ43+((AR43-AQ43)*(AG43-AK43)/(AL43-AK43)))+(((AS43+((AT43-AS43)*(AG43-AK43)/(AL43-AK43)))-(AQ43+((AR43-AQ43)*(AG43-AK43)/(AL43-AK43))))*(AH43-AO43)/(AP43-AO43)))</f>
        <v/>
      </c>
      <c r="Y43" s="44">
        <f>INT((BF43+((BG43-BF43)*(AV43-AZ43)/(BA43-AZ43)))+(((BH43+((BI43-BH43)*(AV43-AZ43)/(BA43-AZ43)))-(BF43+((BG43-BF43)*(AV43-AZ43)/(BA43-AZ43))))*(AW43-BD43)/(BE43-BD43)))</f>
        <v/>
      </c>
      <c r="Z43" s="44">
        <f>(X43*(1024-K43)+Y43*K43)/1024</f>
        <v/>
      </c>
      <c r="AA43" s="70">
        <f>W43-Z43</f>
        <v/>
      </c>
      <c r="AG43" s="71">
        <f>IF(O43&gt;MAX($J$4:$S$4),MAX($J$4:$S$4)-0.1,IF(O43&lt;MIN($J$4:$S$4),MIN($J$4:$S$4)+0.1,O43))</f>
        <v/>
      </c>
      <c r="AH43" s="71">
        <f>IF(P43&gt;MAX($J$5:$S$5),MAX($J$5:$S$5)-0.1,IF(P43&lt;MIN($J$5:$S$5),MIN($J$5:$S$5)+0.1,P43))</f>
        <v/>
      </c>
      <c r="AI43" s="28">
        <f>_xlfn.XLOOKUP(AK43,$J$4:$S$4,$J$6:$S$6)</f>
        <v/>
      </c>
      <c r="AJ43" s="28">
        <f>AI43+1</f>
        <v/>
      </c>
      <c r="AK43" s="28">
        <f>HLOOKUP(ROUNDUP(AG43,1),$J$4:$S$4,1,TRUE)</f>
        <v/>
      </c>
      <c r="AL43" s="28">
        <f>_xlfn.XLOOKUP(AJ43,$J$6:$S$6,$J$4:$S$4)</f>
        <v/>
      </c>
      <c r="AM43" s="28">
        <f>_xlfn.XLOOKUP(AO43,$J$5:$S$5,$J$6:$S$6)</f>
        <v/>
      </c>
      <c r="AN43" s="28">
        <f>AM43+1</f>
        <v/>
      </c>
      <c r="AO43" s="28">
        <f>HLOOKUP(AH43,$J$5:$S$5,1,TRUE)</f>
        <v/>
      </c>
      <c r="AP43" s="28">
        <f>_xlfn.XLOOKUP(AN43,$J$6:$S$6,$J$5:$S$5)</f>
        <v/>
      </c>
      <c r="AQ43" s="28">
        <f>VLOOKUP(AK43,$I$8:$S$17,AM43+1,FALSE)</f>
        <v/>
      </c>
      <c r="AR43" s="28">
        <f>VLOOKUP(AL43,$I$8:$S$17,AM43+1,FALSE)</f>
        <v/>
      </c>
      <c r="AS43" s="28">
        <f>VLOOKUP(AK43,$I$8:$S$17,AN43+1,FALSE)</f>
        <v/>
      </c>
      <c r="AT43" s="28">
        <f>VLOOKUP(AL43,$I$8:$S$17,AN43+1,FALSE)</f>
        <v/>
      </c>
      <c r="AU43" s="32" t="n"/>
      <c r="AV43" s="71">
        <f>IF(O43&gt;MAX($V$4:$AE$4),MAX($V$4:$AE$4)-0.1,IF(O43&lt;MIN($V$4:$AE25),MIN($V$4:$AE$4)+0.1,O43))</f>
        <v/>
      </c>
      <c r="AW43" s="71">
        <f>IF(P43&gt;MAX($V$5:$AE$5),MAX($V$5:$AE$5)-0.1,IF(P43&lt;MIN($V$5:$AE$5),MIN($V$5:$AE$5)+0.1,P43))</f>
        <v/>
      </c>
      <c r="AX43" s="28">
        <f>_xlfn.XLOOKUP(AZ43,$V$4:$AE$4,$V$6:$AE$6)</f>
        <v/>
      </c>
      <c r="AY43" s="28">
        <f>AX43+1</f>
        <v/>
      </c>
      <c r="AZ43" s="28">
        <f>HLOOKUP(ROUNDUP(AV43,1),$V$4:$AE$4,1,TRUE)</f>
        <v/>
      </c>
      <c r="BA43" s="28">
        <f>_xlfn.XLOOKUP(AY43,$V$6:$AE$6,$V$4:$AE$4)</f>
        <v/>
      </c>
      <c r="BB43" s="28">
        <f>_xlfn.XLOOKUP(BD43,$V$5:$AE$5,$V$6:$AE$6)</f>
        <v/>
      </c>
      <c r="BC43" s="28">
        <f>BB43+1</f>
        <v/>
      </c>
      <c r="BD43" s="28">
        <f>HLOOKUP(AW43,$V$5:$AE$5,1,TRUE)</f>
        <v/>
      </c>
      <c r="BE43" s="28">
        <f>_xlfn.XLOOKUP(BC43,$V$6:$AE$6,$V$5:$AE$5)</f>
        <v/>
      </c>
      <c r="BF43" s="28">
        <f>VLOOKUP(AZ43,$U$8:$AE$17,BB43+1,FALSE)</f>
        <v/>
      </c>
      <c r="BG43" s="28">
        <f>VLOOKUP(BA43,$U$8:$AE$17,BB43+1,FALSE)</f>
        <v/>
      </c>
      <c r="BH43" s="28">
        <f>VLOOKUP(AZ43,$U$8:$AE$17,BC43+1,FALSE)</f>
        <v/>
      </c>
      <c r="BI43" s="28">
        <f>VLOOKUP(BA43,$U$8:$AE$17,BC43+1,FALSE)</f>
        <v/>
      </c>
    </row>
    <row r="44" ht="75" customFormat="1" customHeight="1" s="16">
      <c r="B44" s="44" t="n"/>
      <c r="C44" s="44" t="n"/>
      <c r="D44" s="44" t="n"/>
      <c r="E44" s="41" t="n"/>
      <c r="F44" s="44" t="n"/>
      <c r="G44" s="44" t="n"/>
      <c r="H44" s="44" t="n"/>
      <c r="I44" s="44" t="n"/>
      <c r="J44" s="44" t="n"/>
      <c r="K44" s="44" t="n"/>
      <c r="L44" s="44" t="n"/>
      <c r="M44" s="44">
        <f>L44/J44</f>
        <v/>
      </c>
      <c r="N44" s="44" t="n"/>
      <c r="O44" s="44" t="n"/>
      <c r="P44" s="44" t="n"/>
      <c r="Q44" s="44" t="n"/>
      <c r="R44" s="68" t="n"/>
      <c r="S44" s="68" t="n"/>
      <c r="U44" s="44">
        <f>Q44/16</f>
        <v/>
      </c>
      <c r="V44" s="44">
        <f>R44/U44</f>
        <v/>
      </c>
      <c r="W44" s="69">
        <f>S44/V44*16</f>
        <v/>
      </c>
      <c r="X44" s="44">
        <f>INT((AQ44+((AR44-AQ44)*(AG44-AK44)/(AL44-AK44)))+(((AS44+((AT44-AS44)*(AG44-AK44)/(AL44-AK44)))-(AQ44+((AR44-AQ44)*(AG44-AK44)/(AL44-AK44))))*(AH44-AO44)/(AP44-AO44)))</f>
        <v/>
      </c>
      <c r="Y44" s="44">
        <f>INT((BF44+((BG44-BF44)*(AV44-AZ44)/(BA44-AZ44)))+(((BH44+((BI44-BH44)*(AV44-AZ44)/(BA44-AZ44)))-(BF44+((BG44-BF44)*(AV44-AZ44)/(BA44-AZ44))))*(AW44-BD44)/(BE44-BD44)))</f>
        <v/>
      </c>
      <c r="Z44" s="44">
        <f>(X44*(1024-K44)+Y44*K44)/1024</f>
        <v/>
      </c>
      <c r="AA44" s="70">
        <f>W44-Z44</f>
        <v/>
      </c>
      <c r="AG44" s="71">
        <f>IF(O44&gt;MAX($J$4:$S$4),MAX($J$4:$S$4)-0.1,IF(O44&lt;MIN($J$4:$S$4),MIN($J$4:$S$4)+0.1,O44))</f>
        <v/>
      </c>
      <c r="AH44" s="71">
        <f>IF(P44&gt;MAX($J$5:$S$5),MAX($J$5:$S$5)-0.1,IF(P44&lt;MIN($J$5:$S$5),MIN($J$5:$S$5)+0.1,P44))</f>
        <v/>
      </c>
      <c r="AI44" s="28">
        <f>_xlfn.XLOOKUP(AK44,$J$4:$S$4,$J$6:$S$6)</f>
        <v/>
      </c>
      <c r="AJ44" s="28">
        <f>AI44+1</f>
        <v/>
      </c>
      <c r="AK44" s="28">
        <f>HLOOKUP(ROUNDUP(AG44,1),$J$4:$S$4,1,TRUE)</f>
        <v/>
      </c>
      <c r="AL44" s="28">
        <f>_xlfn.XLOOKUP(AJ44,$J$6:$S$6,$J$4:$S$4)</f>
        <v/>
      </c>
      <c r="AM44" s="28">
        <f>_xlfn.XLOOKUP(AO44,$J$5:$S$5,$J$6:$S$6)</f>
        <v/>
      </c>
      <c r="AN44" s="28">
        <f>AM44+1</f>
        <v/>
      </c>
      <c r="AO44" s="28">
        <f>HLOOKUP(AH44,$J$5:$S$5,1,TRUE)</f>
        <v/>
      </c>
      <c r="AP44" s="28">
        <f>_xlfn.XLOOKUP(AN44,$J$6:$S$6,$J$5:$S$5)</f>
        <v/>
      </c>
      <c r="AQ44" s="28">
        <f>VLOOKUP(AK44,$I$8:$S$17,AM44+1,FALSE)</f>
        <v/>
      </c>
      <c r="AR44" s="28">
        <f>VLOOKUP(AL44,$I$8:$S$17,AM44+1,FALSE)</f>
        <v/>
      </c>
      <c r="AS44" s="28">
        <f>VLOOKUP(AK44,$I$8:$S$17,AN44+1,FALSE)</f>
        <v/>
      </c>
      <c r="AT44" s="28">
        <f>VLOOKUP(AL44,$I$8:$S$17,AN44+1,FALSE)</f>
        <v/>
      </c>
      <c r="AU44" s="32" t="n"/>
      <c r="AV44" s="71">
        <f>IF(O44&gt;MAX($V$4:$AE$4),MAX($V$4:$AE$4)-0.1,IF(O44&lt;MIN($V$4:$AE26),MIN($V$4:$AE$4)+0.1,O44))</f>
        <v/>
      </c>
      <c r="AW44" s="71">
        <f>IF(P44&gt;MAX($V$5:$AE$5),MAX($V$5:$AE$5)-0.1,IF(P44&lt;MIN($V$5:$AE$5),MIN($V$5:$AE$5)+0.1,P44))</f>
        <v/>
      </c>
      <c r="AX44" s="28">
        <f>_xlfn.XLOOKUP(AZ44,$V$4:$AE$4,$V$6:$AE$6)</f>
        <v/>
      </c>
      <c r="AY44" s="28">
        <f>AX44+1</f>
        <v/>
      </c>
      <c r="AZ44" s="28">
        <f>HLOOKUP(ROUNDUP(AV44,1),$V$4:$AE$4,1,TRUE)</f>
        <v/>
      </c>
      <c r="BA44" s="28">
        <f>_xlfn.XLOOKUP(AY44,$V$6:$AE$6,$V$4:$AE$4)</f>
        <v/>
      </c>
      <c r="BB44" s="28">
        <f>_xlfn.XLOOKUP(BD44,$V$5:$AE$5,$V$6:$AE$6)</f>
        <v/>
      </c>
      <c r="BC44" s="28">
        <f>BB44+1</f>
        <v/>
      </c>
      <c r="BD44" s="28">
        <f>HLOOKUP(AW44,$V$5:$AE$5,1,TRUE)</f>
        <v/>
      </c>
      <c r="BE44" s="28">
        <f>_xlfn.XLOOKUP(BC44,$V$6:$AE$6,$V$5:$AE$5)</f>
        <v/>
      </c>
      <c r="BF44" s="28">
        <f>VLOOKUP(AZ44,$U$8:$AE$17,BB44+1,FALSE)</f>
        <v/>
      </c>
      <c r="BG44" s="28">
        <f>VLOOKUP(BA44,$U$8:$AE$17,BB44+1,FALSE)</f>
        <v/>
      </c>
      <c r="BH44" s="28">
        <f>VLOOKUP(AZ44,$U$8:$AE$17,BC44+1,FALSE)</f>
        <v/>
      </c>
      <c r="BI44" s="28">
        <f>VLOOKUP(BA44,$U$8:$AE$17,BC44+1,FALSE)</f>
        <v/>
      </c>
    </row>
    <row r="45" ht="75" customFormat="1" customHeight="1" s="16">
      <c r="B45" s="44" t="n"/>
      <c r="C45" s="44" t="n"/>
      <c r="D45" s="44" t="n"/>
      <c r="E45" s="41" t="n"/>
      <c r="F45" s="44" t="n"/>
      <c r="G45" s="44" t="n"/>
      <c r="H45" s="44" t="n"/>
      <c r="I45" s="44" t="n"/>
      <c r="J45" s="44" t="n"/>
      <c r="K45" s="44" t="n"/>
      <c r="L45" s="44" t="n"/>
      <c r="M45" s="44">
        <f>L45/J45</f>
        <v/>
      </c>
      <c r="N45" s="44" t="n"/>
      <c r="O45" s="44" t="n"/>
      <c r="P45" s="44" t="n"/>
      <c r="Q45" s="44" t="n"/>
      <c r="R45" s="68" t="n"/>
      <c r="S45" s="68" t="n"/>
      <c r="U45" s="44">
        <f>Q45/16</f>
        <v/>
      </c>
      <c r="V45" s="44">
        <f>R45/U45</f>
        <v/>
      </c>
      <c r="W45" s="69">
        <f>S45/V45*16</f>
        <v/>
      </c>
      <c r="X45" s="44">
        <f>INT((AQ45+((AR45-AQ45)*(AG45-AK45)/(AL45-AK45)))+(((AS45+((AT45-AS45)*(AG45-AK45)/(AL45-AK45)))-(AQ45+((AR45-AQ45)*(AG45-AK45)/(AL45-AK45))))*(AH45-AO45)/(AP45-AO45)))</f>
        <v/>
      </c>
      <c r="Y45" s="44">
        <f>INT((BF45+((BG45-BF45)*(AV45-AZ45)/(BA45-AZ45)))+(((BH45+((BI45-BH45)*(AV45-AZ45)/(BA45-AZ45)))-(BF45+((BG45-BF45)*(AV45-AZ45)/(BA45-AZ45))))*(AW45-BD45)/(BE45-BD45)))</f>
        <v/>
      </c>
      <c r="Z45" s="44">
        <f>(X45*(1024-K45)+Y45*K45)/1024</f>
        <v/>
      </c>
      <c r="AA45" s="70">
        <f>W45-Z45</f>
        <v/>
      </c>
      <c r="AG45" s="71">
        <f>IF(O45&gt;MAX($J$4:$S$4),MAX($J$4:$S$4)-0.1,IF(O45&lt;MIN($J$4:$S$4),MIN($J$4:$S$4)+0.1,O45))</f>
        <v/>
      </c>
      <c r="AH45" s="71">
        <f>IF(P45&gt;MAX($J$5:$S$5),MAX($J$5:$S$5)-0.1,IF(P45&lt;MIN($J$5:$S$5),MIN($J$5:$S$5)+0.1,P45))</f>
        <v/>
      </c>
      <c r="AI45" s="28">
        <f>_xlfn.XLOOKUP(AK45,$J$4:$S$4,$J$6:$S$6)</f>
        <v/>
      </c>
      <c r="AJ45" s="28">
        <f>AI45+1</f>
        <v/>
      </c>
      <c r="AK45" s="28">
        <f>HLOOKUP(ROUNDUP(AG45,1),$J$4:$S$4,1,TRUE)</f>
        <v/>
      </c>
      <c r="AL45" s="28">
        <f>_xlfn.XLOOKUP(AJ45,$J$6:$S$6,$J$4:$S$4)</f>
        <v/>
      </c>
      <c r="AM45" s="28">
        <f>_xlfn.XLOOKUP(AO45,$J$5:$S$5,$J$6:$S$6)</f>
        <v/>
      </c>
      <c r="AN45" s="28">
        <f>AM45+1</f>
        <v/>
      </c>
      <c r="AO45" s="28">
        <f>HLOOKUP(AH45,$J$5:$S$5,1,TRUE)</f>
        <v/>
      </c>
      <c r="AP45" s="28">
        <f>_xlfn.XLOOKUP(AN45,$J$6:$S$6,$J$5:$S$5)</f>
        <v/>
      </c>
      <c r="AQ45" s="28">
        <f>VLOOKUP(AK45,$I$8:$S$17,AM45+1,FALSE)</f>
        <v/>
      </c>
      <c r="AR45" s="28">
        <f>VLOOKUP(AL45,$I$8:$S$17,AM45+1,FALSE)</f>
        <v/>
      </c>
      <c r="AS45" s="28">
        <f>VLOOKUP(AK45,$I$8:$S$17,AN45+1,FALSE)</f>
        <v/>
      </c>
      <c r="AT45" s="28">
        <f>VLOOKUP(AL45,$I$8:$S$17,AN45+1,FALSE)</f>
        <v/>
      </c>
      <c r="AU45" s="32" t="n"/>
      <c r="AV45" s="71">
        <f>IF(O45&gt;MAX($V$4:$AE$4),MAX($V$4:$AE$4)-0.1,IF(O45&lt;MIN($V$4:$AE27),MIN($V$4:$AE$4)+0.1,O45))</f>
        <v/>
      </c>
      <c r="AW45" s="71">
        <f>IF(P45&gt;MAX($V$5:$AE$5),MAX($V$5:$AE$5)-0.1,IF(P45&lt;MIN($V$5:$AE$5),MIN($V$5:$AE$5)+0.1,P45))</f>
        <v/>
      </c>
      <c r="AX45" s="28">
        <f>_xlfn.XLOOKUP(AZ45,$V$4:$AE$4,$V$6:$AE$6)</f>
        <v/>
      </c>
      <c r="AY45" s="28">
        <f>AX45+1</f>
        <v/>
      </c>
      <c r="AZ45" s="28">
        <f>HLOOKUP(ROUNDUP(AV45,1),$V$4:$AE$4,1,TRUE)</f>
        <v/>
      </c>
      <c r="BA45" s="28">
        <f>_xlfn.XLOOKUP(AY45,$V$6:$AE$6,$V$4:$AE$4)</f>
        <v/>
      </c>
      <c r="BB45" s="28">
        <f>_xlfn.XLOOKUP(BD45,$V$5:$AE$5,$V$6:$AE$6)</f>
        <v/>
      </c>
      <c r="BC45" s="28">
        <f>BB45+1</f>
        <v/>
      </c>
      <c r="BD45" s="28">
        <f>HLOOKUP(AW45,$V$5:$AE$5,1,TRUE)</f>
        <v/>
      </c>
      <c r="BE45" s="28">
        <f>_xlfn.XLOOKUP(BC45,$V$6:$AE$6,$V$5:$AE$5)</f>
        <v/>
      </c>
      <c r="BF45" s="28">
        <f>VLOOKUP(AZ45,$U$8:$AE$17,BB45+1,FALSE)</f>
        <v/>
      </c>
      <c r="BG45" s="28">
        <f>VLOOKUP(BA45,$U$8:$AE$17,BB45+1,FALSE)</f>
        <v/>
      </c>
      <c r="BH45" s="28">
        <f>VLOOKUP(AZ45,$U$8:$AE$17,BC45+1,FALSE)</f>
        <v/>
      </c>
      <c r="BI45" s="28">
        <f>VLOOKUP(BA45,$U$8:$AE$17,BC45+1,FALSE)</f>
        <v/>
      </c>
    </row>
    <row r="46" ht="75" customFormat="1" customHeight="1" s="16">
      <c r="B46" s="44" t="n"/>
      <c r="C46" s="44" t="n"/>
      <c r="D46" s="44" t="n"/>
      <c r="E46" s="41" t="n"/>
      <c r="F46" s="44" t="n"/>
      <c r="G46" s="44" t="n"/>
      <c r="H46" s="44" t="n"/>
      <c r="I46" s="44" t="n"/>
      <c r="J46" s="44" t="n"/>
      <c r="K46" s="44" t="n"/>
      <c r="L46" s="44" t="n"/>
      <c r="M46" s="44">
        <f>L46/J46</f>
        <v/>
      </c>
      <c r="N46" s="44" t="n"/>
      <c r="O46" s="44" t="n"/>
      <c r="P46" s="44" t="n"/>
      <c r="Q46" s="44" t="n"/>
      <c r="R46" s="68" t="n"/>
      <c r="S46" s="68" t="n"/>
      <c r="U46" s="44">
        <f>Q46/16</f>
        <v/>
      </c>
      <c r="V46" s="44">
        <f>R46/U46</f>
        <v/>
      </c>
      <c r="W46" s="69">
        <f>S46/V46*16</f>
        <v/>
      </c>
      <c r="X46" s="44">
        <f>INT((AQ46+((AR46-AQ46)*(AG46-AK46)/(AL46-AK46)))+(((AS46+((AT46-AS46)*(AG46-AK46)/(AL46-AK46)))-(AQ46+((AR46-AQ46)*(AG46-AK46)/(AL46-AK46))))*(AH46-AO46)/(AP46-AO46)))</f>
        <v/>
      </c>
      <c r="Y46" s="44">
        <f>INT((BF46+((BG46-BF46)*(AV46-AZ46)/(BA46-AZ46)))+(((BH46+((BI46-BH46)*(AV46-AZ46)/(BA46-AZ46)))-(BF46+((BG46-BF46)*(AV46-AZ46)/(BA46-AZ46))))*(AW46-BD46)/(BE46-BD46)))</f>
        <v/>
      </c>
      <c r="Z46" s="44">
        <f>(X46*(1024-K46)+Y46*K46)/1024</f>
        <v/>
      </c>
      <c r="AA46" s="70">
        <f>W46-Z46</f>
        <v/>
      </c>
      <c r="AG46" s="71">
        <f>IF(O46&gt;MAX($J$4:$S$4),MAX($J$4:$S$4)-0.1,IF(O46&lt;MIN($J$4:$S$4),MIN($J$4:$S$4)+0.1,O46))</f>
        <v/>
      </c>
      <c r="AH46" s="71">
        <f>IF(P46&gt;MAX($J$5:$S$5),MAX($J$5:$S$5)-0.1,IF(P46&lt;MIN($J$5:$S$5),MIN($J$5:$S$5)+0.1,P46))</f>
        <v/>
      </c>
      <c r="AI46" s="28">
        <f>_xlfn.XLOOKUP(AK46,$J$4:$S$4,$J$6:$S$6)</f>
        <v/>
      </c>
      <c r="AJ46" s="28">
        <f>AI46+1</f>
        <v/>
      </c>
      <c r="AK46" s="28">
        <f>HLOOKUP(ROUNDUP(AG46,1),$J$4:$S$4,1,TRUE)</f>
        <v/>
      </c>
      <c r="AL46" s="28">
        <f>_xlfn.XLOOKUP(AJ46,$J$6:$S$6,$J$4:$S$4)</f>
        <v/>
      </c>
      <c r="AM46" s="28">
        <f>_xlfn.XLOOKUP(AO46,$J$5:$S$5,$J$6:$S$6)</f>
        <v/>
      </c>
      <c r="AN46" s="28">
        <f>AM46+1</f>
        <v/>
      </c>
      <c r="AO46" s="28">
        <f>HLOOKUP(AH46,$J$5:$S$5,1,TRUE)</f>
        <v/>
      </c>
      <c r="AP46" s="28">
        <f>_xlfn.XLOOKUP(AN46,$J$6:$S$6,$J$5:$S$5)</f>
        <v/>
      </c>
      <c r="AQ46" s="28">
        <f>VLOOKUP(AK46,$I$8:$S$17,AM46+1,FALSE)</f>
        <v/>
      </c>
      <c r="AR46" s="28">
        <f>VLOOKUP(AL46,$I$8:$S$17,AM46+1,FALSE)</f>
        <v/>
      </c>
      <c r="AS46" s="28">
        <f>VLOOKUP(AK46,$I$8:$S$17,AN46+1,FALSE)</f>
        <v/>
      </c>
      <c r="AT46" s="28">
        <f>VLOOKUP(AL46,$I$8:$S$17,AN46+1,FALSE)</f>
        <v/>
      </c>
      <c r="AU46" s="32" t="n"/>
      <c r="AV46" s="71">
        <f>IF(O46&gt;MAX($V$4:$AE$4),MAX($V$4:$AE$4)-0.1,IF(O46&lt;MIN($V$4:$AE28),MIN($V$4:$AE$4)+0.1,O46))</f>
        <v/>
      </c>
      <c r="AW46" s="71">
        <f>IF(P46&gt;MAX($V$5:$AE$5),MAX($V$5:$AE$5)-0.1,IF(P46&lt;MIN($V$5:$AE$5),MIN($V$5:$AE$5)+0.1,P46))</f>
        <v/>
      </c>
      <c r="AX46" s="28">
        <f>_xlfn.XLOOKUP(AZ46,$V$4:$AE$4,$V$6:$AE$6)</f>
        <v/>
      </c>
      <c r="AY46" s="28">
        <f>AX46+1</f>
        <v/>
      </c>
      <c r="AZ46" s="28">
        <f>HLOOKUP(ROUNDUP(AV46,1),$V$4:$AE$4,1,TRUE)</f>
        <v/>
      </c>
      <c r="BA46" s="28">
        <f>_xlfn.XLOOKUP(AY46,$V$6:$AE$6,$V$4:$AE$4)</f>
        <v/>
      </c>
      <c r="BB46" s="28">
        <f>_xlfn.XLOOKUP(BD46,$V$5:$AE$5,$V$6:$AE$6)</f>
        <v/>
      </c>
      <c r="BC46" s="28">
        <f>BB46+1</f>
        <v/>
      </c>
      <c r="BD46" s="28">
        <f>HLOOKUP(AW46,$V$5:$AE$5,1,TRUE)</f>
        <v/>
      </c>
      <c r="BE46" s="28">
        <f>_xlfn.XLOOKUP(BC46,$V$6:$AE$6,$V$5:$AE$5)</f>
        <v/>
      </c>
      <c r="BF46" s="28">
        <f>VLOOKUP(AZ46,$U$8:$AE$17,BB46+1,FALSE)</f>
        <v/>
      </c>
      <c r="BG46" s="28">
        <f>VLOOKUP(BA46,$U$8:$AE$17,BB46+1,FALSE)</f>
        <v/>
      </c>
      <c r="BH46" s="28">
        <f>VLOOKUP(AZ46,$U$8:$AE$17,BC46+1,FALSE)</f>
        <v/>
      </c>
      <c r="BI46" s="28">
        <f>VLOOKUP(BA46,$U$8:$AE$17,BC46+1,FALSE)</f>
        <v/>
      </c>
    </row>
    <row r="47" ht="75" customFormat="1" customHeight="1" s="16">
      <c r="B47" s="44" t="n"/>
      <c r="C47" s="44" t="n"/>
      <c r="D47" s="44" t="n"/>
      <c r="E47" s="41" t="n"/>
      <c r="F47" s="44" t="n"/>
      <c r="G47" s="44" t="n"/>
      <c r="H47" s="44" t="n"/>
      <c r="I47" s="44" t="n"/>
      <c r="J47" s="44" t="n"/>
      <c r="K47" s="44" t="n"/>
      <c r="L47" s="44" t="n"/>
      <c r="M47" s="44">
        <f>L47/J47</f>
        <v/>
      </c>
      <c r="N47" s="44" t="n"/>
      <c r="O47" s="44" t="n"/>
      <c r="P47" s="44" t="n"/>
      <c r="Q47" s="44" t="n"/>
      <c r="R47" s="68" t="n"/>
      <c r="S47" s="68" t="n"/>
      <c r="U47" s="44">
        <f>Q47/16</f>
        <v/>
      </c>
      <c r="V47" s="44">
        <f>R47/U47</f>
        <v/>
      </c>
      <c r="W47" s="69">
        <f>S47/V47*16</f>
        <v/>
      </c>
      <c r="X47" s="44">
        <f>INT((AQ47+((AR47-AQ47)*(AG47-AK47)/(AL47-AK47)))+(((AS47+((AT47-AS47)*(AG47-AK47)/(AL47-AK47)))-(AQ47+((AR47-AQ47)*(AG47-AK47)/(AL47-AK47))))*(AH47-AO47)/(AP47-AO47)))</f>
        <v/>
      </c>
      <c r="Y47" s="44">
        <f>INT((BF47+((BG47-BF47)*(AV47-AZ47)/(BA47-AZ47)))+(((BH47+((BI47-BH47)*(AV47-AZ47)/(BA47-AZ47)))-(BF47+((BG47-BF47)*(AV47-AZ47)/(BA47-AZ47))))*(AW47-BD47)/(BE47-BD47)))</f>
        <v/>
      </c>
      <c r="Z47" s="44">
        <f>(X47*(1024-K47)+Y47*K47)/1024</f>
        <v/>
      </c>
      <c r="AA47" s="70">
        <f>W47-Z47</f>
        <v/>
      </c>
      <c r="AG47" s="71">
        <f>IF(O47&gt;MAX($J$4:$S$4),MAX($J$4:$S$4)-0.1,IF(O47&lt;MIN($J$4:$S$4),MIN($J$4:$S$4)+0.1,O47))</f>
        <v/>
      </c>
      <c r="AH47" s="71">
        <f>IF(P47&gt;MAX($J$5:$S$5),MAX($J$5:$S$5)-0.1,IF(P47&lt;MIN($J$5:$S$5),MIN($J$5:$S$5)+0.1,P47))</f>
        <v/>
      </c>
      <c r="AI47" s="28">
        <f>_xlfn.XLOOKUP(AK47,$J$4:$S$4,$J$6:$S$6)</f>
        <v/>
      </c>
      <c r="AJ47" s="28">
        <f>AI47+1</f>
        <v/>
      </c>
      <c r="AK47" s="28">
        <f>HLOOKUP(ROUNDUP(AG47,1),$J$4:$S$4,1,TRUE)</f>
        <v/>
      </c>
      <c r="AL47" s="28">
        <f>_xlfn.XLOOKUP(AJ47,$J$6:$S$6,$J$4:$S$4)</f>
        <v/>
      </c>
      <c r="AM47" s="28">
        <f>_xlfn.XLOOKUP(AO47,$J$5:$S$5,$J$6:$S$6)</f>
        <v/>
      </c>
      <c r="AN47" s="28">
        <f>AM47+1</f>
        <v/>
      </c>
      <c r="AO47" s="28">
        <f>HLOOKUP(AH47,$J$5:$S$5,1,TRUE)</f>
        <v/>
      </c>
      <c r="AP47" s="28">
        <f>_xlfn.XLOOKUP(AN47,$J$6:$S$6,$J$5:$S$5)</f>
        <v/>
      </c>
      <c r="AQ47" s="28">
        <f>VLOOKUP(AK47,$I$8:$S$17,AM47+1,FALSE)</f>
        <v/>
      </c>
      <c r="AR47" s="28">
        <f>VLOOKUP(AL47,$I$8:$S$17,AM47+1,FALSE)</f>
        <v/>
      </c>
      <c r="AS47" s="28">
        <f>VLOOKUP(AK47,$I$8:$S$17,AN47+1,FALSE)</f>
        <v/>
      </c>
      <c r="AT47" s="28">
        <f>VLOOKUP(AL47,$I$8:$S$17,AN47+1,FALSE)</f>
        <v/>
      </c>
      <c r="AU47" s="32" t="n"/>
      <c r="AV47" s="71">
        <f>IF(O47&gt;MAX($V$4:$AE$4),MAX($V$4:$AE$4)-0.1,IF(O47&lt;MIN($V$4:$AE29),MIN($V$4:$AE$4)+0.1,O47))</f>
        <v/>
      </c>
      <c r="AW47" s="71">
        <f>IF(P47&gt;MAX($V$5:$AE$5),MAX($V$5:$AE$5)-0.1,IF(P47&lt;MIN($V$5:$AE$5),MIN($V$5:$AE$5)+0.1,P47))</f>
        <v/>
      </c>
      <c r="AX47" s="28">
        <f>_xlfn.XLOOKUP(AZ47,$V$4:$AE$4,$V$6:$AE$6)</f>
        <v/>
      </c>
      <c r="AY47" s="28">
        <f>AX47+1</f>
        <v/>
      </c>
      <c r="AZ47" s="28">
        <f>HLOOKUP(ROUNDUP(AV47,1),$V$4:$AE$4,1,TRUE)</f>
        <v/>
      </c>
      <c r="BA47" s="28">
        <f>_xlfn.XLOOKUP(AY47,$V$6:$AE$6,$V$4:$AE$4)</f>
        <v/>
      </c>
      <c r="BB47" s="28">
        <f>_xlfn.XLOOKUP(BD47,$V$5:$AE$5,$V$6:$AE$6)</f>
        <v/>
      </c>
      <c r="BC47" s="28">
        <f>BB47+1</f>
        <v/>
      </c>
      <c r="BD47" s="28">
        <f>HLOOKUP(AW47,$V$5:$AE$5,1,TRUE)</f>
        <v/>
      </c>
      <c r="BE47" s="28">
        <f>_xlfn.XLOOKUP(BC47,$V$6:$AE$6,$V$5:$AE$5)</f>
        <v/>
      </c>
      <c r="BF47" s="28">
        <f>VLOOKUP(AZ47,$U$8:$AE$17,BB47+1,FALSE)</f>
        <v/>
      </c>
      <c r="BG47" s="28">
        <f>VLOOKUP(BA47,$U$8:$AE$17,BB47+1,FALSE)</f>
        <v/>
      </c>
      <c r="BH47" s="28">
        <f>VLOOKUP(AZ47,$U$8:$AE$17,BC47+1,FALSE)</f>
        <v/>
      </c>
      <c r="BI47" s="28">
        <f>VLOOKUP(BA47,$U$8:$AE$17,BC47+1,FALSE)</f>
        <v/>
      </c>
    </row>
    <row r="48" ht="75" customFormat="1" customHeight="1" s="16">
      <c r="B48" s="44" t="n"/>
      <c r="C48" s="44" t="n"/>
      <c r="D48" s="44" t="n"/>
      <c r="E48" s="41" t="n"/>
      <c r="F48" s="44" t="n"/>
      <c r="G48" s="44" t="n"/>
      <c r="H48" s="44" t="n"/>
      <c r="I48" s="44" t="n"/>
      <c r="J48" s="44" t="n"/>
      <c r="K48" s="44" t="n"/>
      <c r="L48" s="44" t="n"/>
      <c r="M48" s="44">
        <f>L48/J48</f>
        <v/>
      </c>
      <c r="N48" s="44" t="n"/>
      <c r="O48" s="44" t="n"/>
      <c r="P48" s="44" t="n"/>
      <c r="Q48" s="44" t="n"/>
      <c r="R48" s="68" t="n"/>
      <c r="S48" s="68" t="n"/>
      <c r="U48" s="44">
        <f>Q48/16</f>
        <v/>
      </c>
      <c r="V48" s="44">
        <f>R48/U48</f>
        <v/>
      </c>
      <c r="W48" s="69">
        <f>S48/V48*16</f>
        <v/>
      </c>
      <c r="X48" s="44">
        <f>INT((AQ48+((AR48-AQ48)*(AG48-AK48)/(AL48-AK48)))+(((AS48+((AT48-AS48)*(AG48-AK48)/(AL48-AK48)))-(AQ48+((AR48-AQ48)*(AG48-AK48)/(AL48-AK48))))*(AH48-AO48)/(AP48-AO48)))</f>
        <v/>
      </c>
      <c r="Y48" s="44">
        <f>INT((BF48+((BG48-BF48)*(AV48-AZ48)/(BA48-AZ48)))+(((BH48+((BI48-BH48)*(AV48-AZ48)/(BA48-AZ48)))-(BF48+((BG48-BF48)*(AV48-AZ48)/(BA48-AZ48))))*(AW48-BD48)/(BE48-BD48)))</f>
        <v/>
      </c>
      <c r="Z48" s="44">
        <f>(X48*(1024-K48)+Y48*K48)/1024</f>
        <v/>
      </c>
      <c r="AA48" s="70">
        <f>W48-Z48</f>
        <v/>
      </c>
      <c r="AG48" s="71">
        <f>IF(O48&gt;MAX($J$4:$S$4),MAX($J$4:$S$4)-0.1,IF(O48&lt;MIN($J$4:$S$4),MIN($J$4:$S$4)+0.1,O48))</f>
        <v/>
      </c>
      <c r="AH48" s="71">
        <f>IF(P48&gt;MAX($J$5:$S$5),MAX($J$5:$S$5)-0.1,IF(P48&lt;MIN($J$5:$S$5),MIN($J$5:$S$5)+0.1,P48))</f>
        <v/>
      </c>
      <c r="AI48" s="28">
        <f>_xlfn.XLOOKUP(AK48,$J$4:$S$4,$J$6:$S$6)</f>
        <v/>
      </c>
      <c r="AJ48" s="28">
        <f>AI48+1</f>
        <v/>
      </c>
      <c r="AK48" s="28">
        <f>HLOOKUP(ROUNDUP(AG48,1),$J$4:$S$4,1,TRUE)</f>
        <v/>
      </c>
      <c r="AL48" s="28">
        <f>_xlfn.XLOOKUP(AJ48,$J$6:$S$6,$J$4:$S$4)</f>
        <v/>
      </c>
      <c r="AM48" s="28">
        <f>_xlfn.XLOOKUP(AO48,$J$5:$S$5,$J$6:$S$6)</f>
        <v/>
      </c>
      <c r="AN48" s="28">
        <f>AM48+1</f>
        <v/>
      </c>
      <c r="AO48" s="28">
        <f>HLOOKUP(AH48,$J$5:$S$5,1,TRUE)</f>
        <v/>
      </c>
      <c r="AP48" s="28">
        <f>_xlfn.XLOOKUP(AN48,$J$6:$S$6,$J$5:$S$5)</f>
        <v/>
      </c>
      <c r="AQ48" s="28">
        <f>VLOOKUP(AK48,$I$8:$S$17,AM48+1,FALSE)</f>
        <v/>
      </c>
      <c r="AR48" s="28">
        <f>VLOOKUP(AL48,$I$8:$S$17,AM48+1,FALSE)</f>
        <v/>
      </c>
      <c r="AS48" s="28">
        <f>VLOOKUP(AK48,$I$8:$S$17,AN48+1,FALSE)</f>
        <v/>
      </c>
      <c r="AT48" s="28">
        <f>VLOOKUP(AL48,$I$8:$S$17,AN48+1,FALSE)</f>
        <v/>
      </c>
      <c r="AU48" s="32" t="n"/>
      <c r="AV48" s="71">
        <f>IF(O48&gt;MAX($V$4:$AE$4),MAX($V$4:$AE$4)-0.1,IF(O48&lt;MIN($V$4:$AE30),MIN($V$4:$AE$4)+0.1,O48))</f>
        <v/>
      </c>
      <c r="AW48" s="71">
        <f>IF(P48&gt;MAX($V$5:$AE$5),MAX($V$5:$AE$5)-0.1,IF(P48&lt;MIN($V$5:$AE$5),MIN($V$5:$AE$5)+0.1,P48))</f>
        <v/>
      </c>
      <c r="AX48" s="28">
        <f>_xlfn.XLOOKUP(AZ48,$V$4:$AE$4,$V$6:$AE$6)</f>
        <v/>
      </c>
      <c r="AY48" s="28">
        <f>AX48+1</f>
        <v/>
      </c>
      <c r="AZ48" s="28">
        <f>HLOOKUP(ROUNDUP(AV48,1),$V$4:$AE$4,1,TRUE)</f>
        <v/>
      </c>
      <c r="BA48" s="28">
        <f>_xlfn.XLOOKUP(AY48,$V$6:$AE$6,$V$4:$AE$4)</f>
        <v/>
      </c>
      <c r="BB48" s="28">
        <f>_xlfn.XLOOKUP(BD48,$V$5:$AE$5,$V$6:$AE$6)</f>
        <v/>
      </c>
      <c r="BC48" s="28">
        <f>BB48+1</f>
        <v/>
      </c>
      <c r="BD48" s="28">
        <f>HLOOKUP(AW48,$V$5:$AE$5,1,TRUE)</f>
        <v/>
      </c>
      <c r="BE48" s="28">
        <f>_xlfn.XLOOKUP(BC48,$V$6:$AE$6,$V$5:$AE$5)</f>
        <v/>
      </c>
      <c r="BF48" s="28">
        <f>VLOOKUP(AZ48,$U$8:$AE$17,BB48+1,FALSE)</f>
        <v/>
      </c>
      <c r="BG48" s="28">
        <f>VLOOKUP(BA48,$U$8:$AE$17,BB48+1,FALSE)</f>
        <v/>
      </c>
      <c r="BH48" s="28">
        <f>VLOOKUP(AZ48,$U$8:$AE$17,BC48+1,FALSE)</f>
        <v/>
      </c>
      <c r="BI48" s="28">
        <f>VLOOKUP(BA48,$U$8:$AE$17,BC48+1,FALSE)</f>
        <v/>
      </c>
    </row>
    <row r="49" ht="75" customFormat="1" customHeight="1" s="16">
      <c r="B49" s="44" t="n"/>
      <c r="C49" s="44" t="n"/>
      <c r="D49" s="44" t="n"/>
      <c r="E49" s="41" t="n"/>
      <c r="F49" s="44" t="n"/>
      <c r="G49" s="44" t="n"/>
      <c r="H49" s="44" t="n"/>
      <c r="I49" s="44" t="n"/>
      <c r="J49" s="44" t="n"/>
      <c r="K49" s="44" t="n"/>
      <c r="L49" s="44" t="n"/>
      <c r="M49" s="44">
        <f>L49/J49</f>
        <v/>
      </c>
      <c r="N49" s="44" t="n"/>
      <c r="O49" s="44" t="n"/>
      <c r="P49" s="44" t="n"/>
      <c r="Q49" s="44" t="n"/>
      <c r="R49" s="68" t="n"/>
      <c r="S49" s="68" t="n"/>
      <c r="U49" s="44">
        <f>Q49/16</f>
        <v/>
      </c>
      <c r="V49" s="44">
        <f>R49/U49</f>
        <v/>
      </c>
      <c r="W49" s="69">
        <f>S49/V49*16</f>
        <v/>
      </c>
      <c r="X49" s="44">
        <f>INT((AQ49+((AR49-AQ49)*(AG49-AK49)/(AL49-AK49)))+(((AS49+((AT49-AS49)*(AG49-AK49)/(AL49-AK49)))-(AQ49+((AR49-AQ49)*(AG49-AK49)/(AL49-AK49))))*(AH49-AO49)/(AP49-AO49)))</f>
        <v/>
      </c>
      <c r="Y49" s="44">
        <f>INT((BF49+((BG49-BF49)*(AV49-AZ49)/(BA49-AZ49)))+(((BH49+((BI49-BH49)*(AV49-AZ49)/(BA49-AZ49)))-(BF49+((BG49-BF49)*(AV49-AZ49)/(BA49-AZ49))))*(AW49-BD49)/(BE49-BD49)))</f>
        <v/>
      </c>
      <c r="Z49" s="44">
        <f>(X49*(1024-K49)+Y49*K49)/1024</f>
        <v/>
      </c>
      <c r="AA49" s="70">
        <f>W49-Z49</f>
        <v/>
      </c>
      <c r="AG49" s="71">
        <f>IF(O49&gt;MAX($J$4:$S$4),MAX($J$4:$S$4)-0.1,IF(O49&lt;MIN($J$4:$S$4),MIN($J$4:$S$4)+0.1,O49))</f>
        <v/>
      </c>
      <c r="AH49" s="71">
        <f>IF(P49&gt;MAX($J$5:$S$5),MAX($J$5:$S$5)-0.1,IF(P49&lt;MIN($J$5:$S$5),MIN($J$5:$S$5)+0.1,P49))</f>
        <v/>
      </c>
      <c r="AI49" s="28">
        <f>_xlfn.XLOOKUP(AK49,$J$4:$S$4,$J$6:$S$6)</f>
        <v/>
      </c>
      <c r="AJ49" s="28">
        <f>AI49+1</f>
        <v/>
      </c>
      <c r="AK49" s="28">
        <f>HLOOKUP(ROUNDUP(AG49,1),$J$4:$S$4,1,TRUE)</f>
        <v/>
      </c>
      <c r="AL49" s="28">
        <f>_xlfn.XLOOKUP(AJ49,$J$6:$S$6,$J$4:$S$4)</f>
        <v/>
      </c>
      <c r="AM49" s="28">
        <f>_xlfn.XLOOKUP(AO49,$J$5:$S$5,$J$6:$S$6)</f>
        <v/>
      </c>
      <c r="AN49" s="28">
        <f>AM49+1</f>
        <v/>
      </c>
      <c r="AO49" s="28">
        <f>HLOOKUP(AH49,$J$5:$S$5,1,TRUE)</f>
        <v/>
      </c>
      <c r="AP49" s="28">
        <f>_xlfn.XLOOKUP(AN49,$J$6:$S$6,$J$5:$S$5)</f>
        <v/>
      </c>
      <c r="AQ49" s="28">
        <f>VLOOKUP(AK49,$I$8:$S$17,AM49+1,FALSE)</f>
        <v/>
      </c>
      <c r="AR49" s="28">
        <f>VLOOKUP(AL49,$I$8:$S$17,AM49+1,FALSE)</f>
        <v/>
      </c>
      <c r="AS49" s="28">
        <f>VLOOKUP(AK49,$I$8:$S$17,AN49+1,FALSE)</f>
        <v/>
      </c>
      <c r="AT49" s="28">
        <f>VLOOKUP(AL49,$I$8:$S$17,AN49+1,FALSE)</f>
        <v/>
      </c>
      <c r="AU49" s="32" t="n"/>
      <c r="AV49" s="71">
        <f>IF(O49&gt;MAX($V$4:$AE$4),MAX($V$4:$AE$4)-0.1,IF(O49&lt;MIN($V$4:$AE31),MIN($V$4:$AE$4)+0.1,O49))</f>
        <v/>
      </c>
      <c r="AW49" s="71">
        <f>IF(P49&gt;MAX($V$5:$AE$5),MAX($V$5:$AE$5)-0.1,IF(P49&lt;MIN($V$5:$AE$5),MIN($V$5:$AE$5)+0.1,P49))</f>
        <v/>
      </c>
      <c r="AX49" s="28">
        <f>_xlfn.XLOOKUP(AZ49,$V$4:$AE$4,$V$6:$AE$6)</f>
        <v/>
      </c>
      <c r="AY49" s="28">
        <f>AX49+1</f>
        <v/>
      </c>
      <c r="AZ49" s="28">
        <f>HLOOKUP(ROUNDUP(AV49,1),$V$4:$AE$4,1,TRUE)</f>
        <v/>
      </c>
      <c r="BA49" s="28">
        <f>_xlfn.XLOOKUP(AY49,$V$6:$AE$6,$V$4:$AE$4)</f>
        <v/>
      </c>
      <c r="BB49" s="28">
        <f>_xlfn.XLOOKUP(BD49,$V$5:$AE$5,$V$6:$AE$6)</f>
        <v/>
      </c>
      <c r="BC49" s="28">
        <f>BB49+1</f>
        <v/>
      </c>
      <c r="BD49" s="28">
        <f>HLOOKUP(AW49,$V$5:$AE$5,1,TRUE)</f>
        <v/>
      </c>
      <c r="BE49" s="28">
        <f>_xlfn.XLOOKUP(BC49,$V$6:$AE$6,$V$5:$AE$5)</f>
        <v/>
      </c>
      <c r="BF49" s="28">
        <f>VLOOKUP(AZ49,$U$8:$AE$17,BB49+1,FALSE)</f>
        <v/>
      </c>
      <c r="BG49" s="28">
        <f>VLOOKUP(BA49,$U$8:$AE$17,BB49+1,FALSE)</f>
        <v/>
      </c>
      <c r="BH49" s="28">
        <f>VLOOKUP(AZ49,$U$8:$AE$17,BC49+1,FALSE)</f>
        <v/>
      </c>
      <c r="BI49" s="28">
        <f>VLOOKUP(BA49,$U$8:$AE$17,BC49+1,FALSE)</f>
        <v/>
      </c>
    </row>
    <row r="50" ht="75" customFormat="1" customHeight="1" s="16">
      <c r="B50" s="44" t="n"/>
      <c r="C50" s="44" t="n"/>
      <c r="D50" s="44" t="n"/>
      <c r="E50" s="41" t="n"/>
      <c r="F50" s="44" t="n"/>
      <c r="G50" s="44" t="n"/>
      <c r="H50" s="44" t="n"/>
      <c r="I50" s="44" t="n"/>
      <c r="J50" s="44" t="n"/>
      <c r="K50" s="44" t="n"/>
      <c r="L50" s="44" t="n"/>
      <c r="M50" s="44">
        <f>L50/J50</f>
        <v/>
      </c>
      <c r="N50" s="44" t="n"/>
      <c r="O50" s="44" t="n"/>
      <c r="P50" s="44" t="n"/>
      <c r="Q50" s="44" t="n"/>
      <c r="R50" s="68" t="n"/>
      <c r="S50" s="68" t="n"/>
      <c r="U50" s="44">
        <f>Q50/16</f>
        <v/>
      </c>
      <c r="V50" s="44">
        <f>R50/U50</f>
        <v/>
      </c>
      <c r="W50" s="69">
        <f>S50/V50*16</f>
        <v/>
      </c>
      <c r="X50" s="44">
        <f>INT((AQ50+((AR50-AQ50)*(AG50-AK50)/(AL50-AK50)))+(((AS50+((AT50-AS50)*(AG50-AK50)/(AL50-AK50)))-(AQ50+((AR50-AQ50)*(AG50-AK50)/(AL50-AK50))))*(AH50-AO50)/(AP50-AO50)))</f>
        <v/>
      </c>
      <c r="Y50" s="44">
        <f>INT((BF50+((BG50-BF50)*(AV50-AZ50)/(BA50-AZ50)))+(((BH50+((BI50-BH50)*(AV50-AZ50)/(BA50-AZ50)))-(BF50+((BG50-BF50)*(AV50-AZ50)/(BA50-AZ50))))*(AW50-BD50)/(BE50-BD50)))</f>
        <v/>
      </c>
      <c r="Z50" s="44">
        <f>(X50*(1024-K50)+Y50*K50)/1024</f>
        <v/>
      </c>
      <c r="AA50" s="70">
        <f>W50-Z50</f>
        <v/>
      </c>
      <c r="AG50" s="71">
        <f>IF(O50&gt;MAX($J$4:$S$4),MAX($J$4:$S$4)-0.1,IF(O50&lt;MIN($J$4:$S$4),MIN($J$4:$S$4)+0.1,O50))</f>
        <v/>
      </c>
      <c r="AH50" s="71">
        <f>IF(P50&gt;MAX($J$5:$S$5),MAX($J$5:$S$5)-0.1,IF(P50&lt;MIN($J$5:$S$5),MIN($J$5:$S$5)+0.1,P50))</f>
        <v/>
      </c>
      <c r="AI50" s="28">
        <f>_xlfn.XLOOKUP(AK50,$J$4:$S$4,$J$6:$S$6)</f>
        <v/>
      </c>
      <c r="AJ50" s="28">
        <f>AI50+1</f>
        <v/>
      </c>
      <c r="AK50" s="28">
        <f>HLOOKUP(ROUNDUP(AG50,1),$J$4:$S$4,1,TRUE)</f>
        <v/>
      </c>
      <c r="AL50" s="28">
        <f>_xlfn.XLOOKUP(AJ50,$J$6:$S$6,$J$4:$S$4)</f>
        <v/>
      </c>
      <c r="AM50" s="28">
        <f>_xlfn.XLOOKUP(AO50,$J$5:$S$5,$J$6:$S$6)</f>
        <v/>
      </c>
      <c r="AN50" s="28">
        <f>AM50+1</f>
        <v/>
      </c>
      <c r="AO50" s="28">
        <f>HLOOKUP(AH50,$J$5:$S$5,1,TRUE)</f>
        <v/>
      </c>
      <c r="AP50" s="28">
        <f>_xlfn.XLOOKUP(AN50,$J$6:$S$6,$J$5:$S$5)</f>
        <v/>
      </c>
      <c r="AQ50" s="28">
        <f>VLOOKUP(AK50,$I$8:$S$17,AM50+1,FALSE)</f>
        <v/>
      </c>
      <c r="AR50" s="28">
        <f>VLOOKUP(AL50,$I$8:$S$17,AM50+1,FALSE)</f>
        <v/>
      </c>
      <c r="AS50" s="28">
        <f>VLOOKUP(AK50,$I$8:$S$17,AN50+1,FALSE)</f>
        <v/>
      </c>
      <c r="AT50" s="28">
        <f>VLOOKUP(AL50,$I$8:$S$17,AN50+1,FALSE)</f>
        <v/>
      </c>
      <c r="AU50" s="32" t="n"/>
      <c r="AV50" s="71">
        <f>IF(O50&gt;MAX($V$4:$AE$4),MAX($V$4:$AE$4)-0.1,IF(O50&lt;MIN($V$4:$AE32),MIN($V$4:$AE$4)+0.1,O50))</f>
        <v/>
      </c>
      <c r="AW50" s="71">
        <f>IF(P50&gt;MAX($V$5:$AE$5),MAX($V$5:$AE$5)-0.1,IF(P50&lt;MIN($V$5:$AE$5),MIN($V$5:$AE$5)+0.1,P50))</f>
        <v/>
      </c>
      <c r="AX50" s="28">
        <f>_xlfn.XLOOKUP(AZ50,$V$4:$AE$4,$V$6:$AE$6)</f>
        <v/>
      </c>
      <c r="AY50" s="28">
        <f>AX50+1</f>
        <v/>
      </c>
      <c r="AZ50" s="28">
        <f>HLOOKUP(ROUNDUP(AV50,1),$V$4:$AE$4,1,TRUE)</f>
        <v/>
      </c>
      <c r="BA50" s="28">
        <f>_xlfn.XLOOKUP(AY50,$V$6:$AE$6,$V$4:$AE$4)</f>
        <v/>
      </c>
      <c r="BB50" s="28">
        <f>_xlfn.XLOOKUP(BD50,$V$5:$AE$5,$V$6:$AE$6)</f>
        <v/>
      </c>
      <c r="BC50" s="28">
        <f>BB50+1</f>
        <v/>
      </c>
      <c r="BD50" s="28">
        <f>HLOOKUP(AW50,$V$5:$AE$5,1,TRUE)</f>
        <v/>
      </c>
      <c r="BE50" s="28">
        <f>_xlfn.XLOOKUP(BC50,$V$6:$AE$6,$V$5:$AE$5)</f>
        <v/>
      </c>
      <c r="BF50" s="28">
        <f>VLOOKUP(AZ50,$U$8:$AE$17,BB50+1,FALSE)</f>
        <v/>
      </c>
      <c r="BG50" s="28">
        <f>VLOOKUP(BA50,$U$8:$AE$17,BB50+1,FALSE)</f>
        <v/>
      </c>
      <c r="BH50" s="28">
        <f>VLOOKUP(AZ50,$U$8:$AE$17,BC50+1,FALSE)</f>
        <v/>
      </c>
      <c r="BI50" s="28">
        <f>VLOOKUP(BA50,$U$8:$AE$17,BC50+1,FALSE)</f>
        <v/>
      </c>
    </row>
    <row r="51" ht="75" customFormat="1" customHeight="1" s="16">
      <c r="B51" s="44" t="n"/>
      <c r="C51" s="44" t="n"/>
      <c r="D51" s="44" t="n"/>
      <c r="E51" s="41" t="n"/>
      <c r="F51" s="44" t="n"/>
      <c r="G51" s="44" t="n"/>
      <c r="H51" s="44" t="n"/>
      <c r="I51" s="44" t="n"/>
      <c r="J51" s="44" t="n"/>
      <c r="K51" s="44" t="n"/>
      <c r="L51" s="44" t="n"/>
      <c r="M51" s="44">
        <f>L51/J51</f>
        <v/>
      </c>
      <c r="N51" s="44" t="n"/>
      <c r="O51" s="44" t="n"/>
      <c r="P51" s="44" t="n"/>
      <c r="Q51" s="44" t="n"/>
      <c r="R51" s="68" t="n"/>
      <c r="S51" s="68" t="n"/>
      <c r="U51" s="44">
        <f>Q51/16</f>
        <v/>
      </c>
      <c r="V51" s="44">
        <f>R51/U51</f>
        <v/>
      </c>
      <c r="W51" s="69">
        <f>S51/V51*16</f>
        <v/>
      </c>
      <c r="X51" s="44">
        <f>INT((AQ51+((AR51-AQ51)*(AG51-AK51)/(AL51-AK51)))+(((AS51+((AT51-AS51)*(AG51-AK51)/(AL51-AK51)))-(AQ51+((AR51-AQ51)*(AG51-AK51)/(AL51-AK51))))*(AH51-AO51)/(AP51-AO51)))</f>
        <v/>
      </c>
      <c r="Y51" s="44">
        <f>INT((BF51+((BG51-BF51)*(AV51-AZ51)/(BA51-AZ51)))+(((BH51+((BI51-BH51)*(AV51-AZ51)/(BA51-AZ51)))-(BF51+((BG51-BF51)*(AV51-AZ51)/(BA51-AZ51))))*(AW51-BD51)/(BE51-BD51)))</f>
        <v/>
      </c>
      <c r="Z51" s="44">
        <f>(X51*(1024-K51)+Y51*K51)/1024</f>
        <v/>
      </c>
      <c r="AA51" s="70">
        <f>W51-Z51</f>
        <v/>
      </c>
      <c r="AG51" s="71">
        <f>IF(O51&gt;MAX($J$4:$S$4),MAX($J$4:$S$4)-0.1,IF(O51&lt;MIN($J$4:$S$4),MIN($J$4:$S$4)+0.1,O51))</f>
        <v/>
      </c>
      <c r="AH51" s="71">
        <f>IF(P51&gt;MAX($J$5:$S$5),MAX($J$5:$S$5)-0.1,IF(P51&lt;MIN($J$5:$S$5),MIN($J$5:$S$5)+0.1,P51))</f>
        <v/>
      </c>
      <c r="AI51" s="28">
        <f>_xlfn.XLOOKUP(AK51,$J$4:$S$4,$J$6:$S$6)</f>
        <v/>
      </c>
      <c r="AJ51" s="28">
        <f>AI51+1</f>
        <v/>
      </c>
      <c r="AK51" s="28">
        <f>HLOOKUP(ROUNDUP(AG51,1),$J$4:$S$4,1,TRUE)</f>
        <v/>
      </c>
      <c r="AL51" s="28">
        <f>_xlfn.XLOOKUP(AJ51,$J$6:$S$6,$J$4:$S$4)</f>
        <v/>
      </c>
      <c r="AM51" s="28">
        <f>_xlfn.XLOOKUP(AO51,$J$5:$S$5,$J$6:$S$6)</f>
        <v/>
      </c>
      <c r="AN51" s="28">
        <f>AM51+1</f>
        <v/>
      </c>
      <c r="AO51" s="28">
        <f>HLOOKUP(AH51,$J$5:$S$5,1,TRUE)</f>
        <v/>
      </c>
      <c r="AP51" s="28">
        <f>_xlfn.XLOOKUP(AN51,$J$6:$S$6,$J$5:$S$5)</f>
        <v/>
      </c>
      <c r="AQ51" s="28">
        <f>VLOOKUP(AK51,$I$8:$S$17,AM51+1,FALSE)</f>
        <v/>
      </c>
      <c r="AR51" s="28">
        <f>VLOOKUP(AL51,$I$8:$S$17,AM51+1,FALSE)</f>
        <v/>
      </c>
      <c r="AS51" s="28">
        <f>VLOOKUP(AK51,$I$8:$S$17,AN51+1,FALSE)</f>
        <v/>
      </c>
      <c r="AT51" s="28">
        <f>VLOOKUP(AL51,$I$8:$S$17,AN51+1,FALSE)</f>
        <v/>
      </c>
      <c r="AU51" s="32" t="n"/>
      <c r="AV51" s="71">
        <f>IF(O51&gt;MAX($V$4:$AE$4),MAX($V$4:$AE$4)-0.1,IF(O51&lt;MIN($V$4:$AE33),MIN($V$4:$AE$4)+0.1,O51))</f>
        <v/>
      </c>
      <c r="AW51" s="71">
        <f>IF(P51&gt;MAX($V$5:$AE$5),MAX($V$5:$AE$5)-0.1,IF(P51&lt;MIN($V$5:$AE$5),MIN($V$5:$AE$5)+0.1,P51))</f>
        <v/>
      </c>
      <c r="AX51" s="28">
        <f>_xlfn.XLOOKUP(AZ51,$V$4:$AE$4,$V$6:$AE$6)</f>
        <v/>
      </c>
      <c r="AY51" s="28">
        <f>AX51+1</f>
        <v/>
      </c>
      <c r="AZ51" s="28">
        <f>HLOOKUP(ROUNDUP(AV51,1),$V$4:$AE$4,1,TRUE)</f>
        <v/>
      </c>
      <c r="BA51" s="28">
        <f>_xlfn.XLOOKUP(AY51,$V$6:$AE$6,$V$4:$AE$4)</f>
        <v/>
      </c>
      <c r="BB51" s="28">
        <f>_xlfn.XLOOKUP(BD51,$V$5:$AE$5,$V$6:$AE$6)</f>
        <v/>
      </c>
      <c r="BC51" s="28">
        <f>BB51+1</f>
        <v/>
      </c>
      <c r="BD51" s="28">
        <f>HLOOKUP(AW51,$V$5:$AE$5,1,TRUE)</f>
        <v/>
      </c>
      <c r="BE51" s="28">
        <f>_xlfn.XLOOKUP(BC51,$V$6:$AE$6,$V$5:$AE$5)</f>
        <v/>
      </c>
      <c r="BF51" s="28">
        <f>VLOOKUP(AZ51,$U$8:$AE$17,BB51+1,FALSE)</f>
        <v/>
      </c>
      <c r="BG51" s="28">
        <f>VLOOKUP(BA51,$U$8:$AE$17,BB51+1,FALSE)</f>
        <v/>
      </c>
      <c r="BH51" s="28">
        <f>VLOOKUP(AZ51,$U$8:$AE$17,BC51+1,FALSE)</f>
        <v/>
      </c>
      <c r="BI51" s="28">
        <f>VLOOKUP(BA51,$U$8:$AE$17,BC51+1,FALSE)</f>
        <v/>
      </c>
    </row>
  </sheetData>
  <mergeCells count="19">
    <mergeCell ref="B20:E20"/>
    <mergeCell ref="Z19:Z21"/>
    <mergeCell ref="R20:R21"/>
    <mergeCell ref="U19:U21"/>
    <mergeCell ref="W19:W21"/>
    <mergeCell ref="B6:G6"/>
    <mergeCell ref="G4:G5"/>
    <mergeCell ref="D8:G9"/>
    <mergeCell ref="AA19:AA21"/>
    <mergeCell ref="I2:S3"/>
    <mergeCell ref="S20:S21"/>
    <mergeCell ref="V19:V21"/>
    <mergeCell ref="X19:X21"/>
    <mergeCell ref="B8:C9"/>
    <mergeCell ref="U2:AE3"/>
    <mergeCell ref="B2:F5"/>
    <mergeCell ref="B19:E19"/>
    <mergeCell ref="Y19:Y21"/>
    <mergeCell ref="G2:G3"/>
  </mergeCells>
  <pageMargins left="0.7" right="0.7" top="0.75" bottom="0.75" header="0.3" footer="0.3"/>
  <pageSetup orientation="portrait" paperSize="9" verticalDpi="0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Vance Huang (黃俊瑋)</dc:creator>
  <dcterms:created xsi:type="dcterms:W3CDTF">2019-10-29T06:27:27Z</dcterms:created>
  <dcterms:modified xsi:type="dcterms:W3CDTF">2023-07-18T01:12:42Z</dcterms:modified>
  <cp:lastModifiedBy>TrevorEChen(陳恩)</cp:lastModifiedBy>
</cp:coreProperties>
</file>