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ZHANG YUANCE\JavaHome\J2EEWorkSpace\ScriptV2\WebContent\resource\"/>
    </mc:Choice>
  </mc:AlternateContent>
  <bookViews>
    <workbookView xWindow="240" yWindow="120" windowWidth="8385" windowHeight="6945" tabRatio="683" firstSheet="8" activeTab="10"/>
  </bookViews>
  <sheets>
    <sheet name="Cell level, L18" sheetId="1" state="hidden" r:id="rId1"/>
    <sheet name="Cell level, L26" sheetId="3" state="hidden" r:id="rId2"/>
    <sheet name="eNB level" sheetId="2" state="hidden" r:id="rId3"/>
    <sheet name="CA sites script" sheetId="4" state="hidden" r:id="rId4"/>
    <sheet name="L18 cell MML temp" sheetId="5" state="hidden" r:id="rId5"/>
    <sheet name="Change History" sheetId="11" r:id="rId6"/>
    <sheet name="eran12.1" sheetId="14" r:id="rId7"/>
    <sheet name="M1 DRX Setting" sheetId="16" r:id="rId8"/>
    <sheet name="eNodeb MML" sheetId="8" r:id="rId9"/>
    <sheet name="L18 cell MML(eran 12.1)" sheetId="15" r:id="rId10"/>
    <sheet name="L26 cell MML(eran12.1)" sheetId="17" r:id="rId11"/>
    <sheet name="L18 cell MML(eran 11.1)" sheetId="12" state="hidden" r:id="rId12"/>
    <sheet name="L26 cell MML(eran11.1)" sheetId="13" state="hidden" r:id="rId13"/>
    <sheet name="L18 cell MML(eran 7.0)" sheetId="6" state="hidden" r:id="rId14"/>
    <sheet name="L18 cell MML(eran 8.1)" sheetId="9" state="hidden" r:id="rId15"/>
    <sheet name="L26 cell MML(eran 7.0)" sheetId="10" state="hidden" r:id="rId16"/>
    <sheet name="L26 cell MML(eran 8.1)" sheetId="7" state="hidden" r:id="rId17"/>
  </sheets>
  <definedNames>
    <definedName name="_xlnm._FilterDatabase" localSheetId="5" hidden="1">'Change History'!$A$1:$H$41</definedName>
    <definedName name="_xlnm._FilterDatabase" localSheetId="8" hidden="1">'eNodeb MML'!$A$3:$K$35</definedName>
    <definedName name="_xlnm._FilterDatabase" localSheetId="6" hidden="1">eran12.1!$A$1:$D$14</definedName>
    <definedName name="_xlnm._FilterDatabase" localSheetId="11" hidden="1">'L18 cell MML(eran 11.1)'!$F$1:$F$368</definedName>
    <definedName name="_xlnm._FilterDatabase" localSheetId="9" hidden="1">'L18 cell MML(eran 12.1)'!$A$1:$O$364</definedName>
    <definedName name="_xlnm._FilterDatabase" localSheetId="13" hidden="1">'L18 cell MML(eran 7.0)'!$A$1:$F$66</definedName>
    <definedName name="_xlnm._FilterDatabase" localSheetId="14" hidden="1">'L18 cell MML(eran 8.1)'!$A$1:$F$73</definedName>
    <definedName name="_xlnm._FilterDatabase" localSheetId="12" hidden="1">'L26 cell MML(eran11.1)'!$A$1:$L$1</definedName>
    <definedName name="_xlnm._FilterDatabase" localSheetId="10" hidden="1">'L26 cell MML(eran12.1)'!$A$1:$L$1</definedName>
  </definedNames>
  <calcPr calcId="152511"/>
</workbook>
</file>

<file path=xl/calcChain.xml><?xml version="1.0" encoding="utf-8"?>
<calcChain xmlns="http://schemas.openxmlformats.org/spreadsheetml/2006/main">
  <c r="K141" i="17" l="1"/>
  <c r="J141" i="17"/>
  <c r="I141" i="17"/>
  <c r="H141" i="17"/>
  <c r="G141" i="17"/>
  <c r="F141" i="17"/>
  <c r="K145" i="15"/>
  <c r="J145" i="15"/>
  <c r="I145" i="15"/>
  <c r="H145" i="15"/>
  <c r="G145" i="15"/>
  <c r="F145" i="15"/>
  <c r="K118" i="17" l="1"/>
  <c r="J118" i="17"/>
  <c r="I118" i="17"/>
  <c r="H118" i="17"/>
  <c r="G118" i="17"/>
  <c r="F118" i="17"/>
  <c r="K117" i="17"/>
  <c r="J117" i="17"/>
  <c r="I117" i="17"/>
  <c r="H117" i="17"/>
  <c r="G117" i="17"/>
  <c r="F117" i="17"/>
  <c r="K116" i="17"/>
  <c r="J116" i="17"/>
  <c r="I116" i="17"/>
  <c r="H116" i="17"/>
  <c r="G116" i="17"/>
  <c r="F116" i="17"/>
  <c r="K115" i="17"/>
  <c r="J115" i="17"/>
  <c r="I115" i="17"/>
  <c r="H115" i="17"/>
  <c r="G115" i="17"/>
  <c r="F115" i="17"/>
  <c r="K114" i="17"/>
  <c r="J114" i="17"/>
  <c r="I114" i="17"/>
  <c r="H114" i="17"/>
  <c r="G114" i="17"/>
  <c r="F114" i="17"/>
  <c r="K113" i="17"/>
  <c r="J113" i="17"/>
  <c r="I113" i="17"/>
  <c r="H113" i="17"/>
  <c r="G113" i="17"/>
  <c r="F113" i="17"/>
  <c r="E90" i="17"/>
  <c r="C134" i="17" s="1"/>
  <c r="I85" i="17" l="1"/>
  <c r="J85" i="17"/>
  <c r="E91" i="17"/>
  <c r="H91" i="17" s="1"/>
  <c r="H86" i="17"/>
  <c r="F85" i="17"/>
  <c r="K86" i="17"/>
  <c r="G86" i="17"/>
  <c r="H90" i="17"/>
  <c r="I90" i="17"/>
  <c r="C132" i="17"/>
  <c r="G85" i="17"/>
  <c r="K85" i="17"/>
  <c r="I86" i="17"/>
  <c r="F90" i="17"/>
  <c r="J90" i="17"/>
  <c r="E93" i="17"/>
  <c r="C133" i="17"/>
  <c r="H85" i="17"/>
  <c r="F86" i="17"/>
  <c r="J86" i="17"/>
  <c r="G90" i="17"/>
  <c r="K90" i="17"/>
  <c r="E92" i="17"/>
  <c r="E137" i="15"/>
  <c r="E132" i="17" s="1"/>
  <c r="E134" i="17" s="1"/>
  <c r="D137" i="15"/>
  <c r="D132" i="17" s="1"/>
  <c r="F91" i="17" l="1"/>
  <c r="G91" i="17"/>
  <c r="I91" i="17"/>
  <c r="K91" i="17"/>
  <c r="J91" i="17"/>
  <c r="D134" i="17"/>
  <c r="D133" i="17"/>
  <c r="E133" i="17"/>
  <c r="J93" i="17"/>
  <c r="F93" i="17"/>
  <c r="I93" i="17"/>
  <c r="H93" i="17"/>
  <c r="K93" i="17"/>
  <c r="G93" i="17"/>
  <c r="I132" i="17"/>
  <c r="H132" i="17"/>
  <c r="K132" i="17"/>
  <c r="G132" i="17"/>
  <c r="J132" i="17"/>
  <c r="F132" i="17"/>
  <c r="I92" i="17"/>
  <c r="H92" i="17"/>
  <c r="K92" i="17"/>
  <c r="G92" i="17"/>
  <c r="J92" i="17"/>
  <c r="F92" i="17"/>
  <c r="E139" i="15"/>
  <c r="D138" i="15"/>
  <c r="K123" i="15"/>
  <c r="J123" i="15"/>
  <c r="I123" i="15"/>
  <c r="H123" i="15"/>
  <c r="G123" i="15"/>
  <c r="F123" i="15"/>
  <c r="K122" i="15"/>
  <c r="J122" i="15"/>
  <c r="I122" i="15"/>
  <c r="H122" i="15"/>
  <c r="G122" i="15"/>
  <c r="F122" i="15"/>
  <c r="K121" i="15"/>
  <c r="J121" i="15"/>
  <c r="I121" i="15"/>
  <c r="H121" i="15"/>
  <c r="G121" i="15"/>
  <c r="F121" i="15"/>
  <c r="K120" i="15"/>
  <c r="J120" i="15"/>
  <c r="I120" i="15"/>
  <c r="H120" i="15"/>
  <c r="G120" i="15"/>
  <c r="F120" i="15"/>
  <c r="K119" i="15"/>
  <c r="J119" i="15"/>
  <c r="I119" i="15"/>
  <c r="H119" i="15"/>
  <c r="G119" i="15"/>
  <c r="F119" i="15"/>
  <c r="K118" i="15"/>
  <c r="J118" i="15"/>
  <c r="I118" i="15"/>
  <c r="H118" i="15"/>
  <c r="G118" i="15"/>
  <c r="F118" i="15"/>
  <c r="E94" i="15"/>
  <c r="C137" i="15" s="1"/>
  <c r="F89" i="15" l="1"/>
  <c r="J89" i="15"/>
  <c r="H90" i="15"/>
  <c r="K94" i="15"/>
  <c r="K89" i="15"/>
  <c r="F94" i="15"/>
  <c r="E95" i="15"/>
  <c r="J95" i="15" s="1"/>
  <c r="J90" i="15"/>
  <c r="J133" i="17"/>
  <c r="H133" i="17"/>
  <c r="F133" i="17"/>
  <c r="K133" i="17"/>
  <c r="I133" i="17"/>
  <c r="G133" i="17"/>
  <c r="G89" i="15"/>
  <c r="I90" i="15"/>
  <c r="K134" i="17"/>
  <c r="I134" i="17"/>
  <c r="G134" i="17"/>
  <c r="J134" i="17"/>
  <c r="H134" i="17"/>
  <c r="F134" i="17"/>
  <c r="H89" i="15"/>
  <c r="F90" i="15"/>
  <c r="G94" i="15"/>
  <c r="E96" i="15"/>
  <c r="I96" i="15" s="1"/>
  <c r="I89" i="15"/>
  <c r="G90" i="15"/>
  <c r="K90" i="15"/>
  <c r="H94" i="15"/>
  <c r="J94" i="15"/>
  <c r="E97" i="15"/>
  <c r="K95" i="15"/>
  <c r="H95" i="15"/>
  <c r="G95" i="15"/>
  <c r="C139" i="15"/>
  <c r="I137" i="15"/>
  <c r="C138" i="15"/>
  <c r="K137" i="15"/>
  <c r="G137" i="15"/>
  <c r="H137" i="15"/>
  <c r="J137" i="15"/>
  <c r="F137" i="15"/>
  <c r="E138" i="15"/>
  <c r="F138" i="15" s="1"/>
  <c r="D139" i="15"/>
  <c r="F139" i="15" s="1"/>
  <c r="I95" i="15"/>
  <c r="G97" i="15"/>
  <c r="I94" i="15"/>
  <c r="F95" i="15"/>
  <c r="K96" i="15"/>
  <c r="F97" i="15"/>
  <c r="E137" i="12"/>
  <c r="D137" i="12"/>
  <c r="G96" i="15" l="1"/>
  <c r="J96" i="15"/>
  <c r="K139" i="15"/>
  <c r="I139" i="15"/>
  <c r="G139" i="15"/>
  <c r="J139" i="15"/>
  <c r="H139" i="15"/>
  <c r="F96" i="15"/>
  <c r="H96" i="15"/>
  <c r="I97" i="15"/>
  <c r="K97" i="15"/>
  <c r="J97" i="15"/>
  <c r="H97" i="15"/>
  <c r="J138" i="15"/>
  <c r="H138" i="15"/>
  <c r="K138" i="15"/>
  <c r="I138" i="15"/>
  <c r="G138" i="15"/>
  <c r="E94" i="12"/>
  <c r="E132" i="13" l="1"/>
  <c r="D132" i="13"/>
  <c r="E90" i="13"/>
  <c r="C133" i="13" s="1"/>
  <c r="E92" i="13" l="1"/>
  <c r="I92" i="13" s="1"/>
  <c r="C132" i="13"/>
  <c r="E91" i="13"/>
  <c r="H91" i="13" s="1"/>
  <c r="C134" i="13"/>
  <c r="E93" i="13"/>
  <c r="J93" i="13" s="1"/>
  <c r="E134" i="13"/>
  <c r="D133" i="13"/>
  <c r="K118" i="13"/>
  <c r="J118" i="13"/>
  <c r="I118" i="13"/>
  <c r="H118" i="13"/>
  <c r="G118" i="13"/>
  <c r="F118" i="13"/>
  <c r="K117" i="13"/>
  <c r="J117" i="13"/>
  <c r="I117" i="13"/>
  <c r="H117" i="13"/>
  <c r="G117" i="13"/>
  <c r="F117" i="13"/>
  <c r="K116" i="13"/>
  <c r="J116" i="13"/>
  <c r="I116" i="13"/>
  <c r="H116" i="13"/>
  <c r="G116" i="13"/>
  <c r="F116" i="13"/>
  <c r="K115" i="13"/>
  <c r="J115" i="13"/>
  <c r="I115" i="13"/>
  <c r="H115" i="13"/>
  <c r="G115" i="13"/>
  <c r="F115" i="13"/>
  <c r="K114" i="13"/>
  <c r="J114" i="13"/>
  <c r="I114" i="13"/>
  <c r="H114" i="13"/>
  <c r="G114" i="13"/>
  <c r="F114" i="13"/>
  <c r="K113" i="13"/>
  <c r="J113" i="13"/>
  <c r="I113" i="13"/>
  <c r="H113" i="13"/>
  <c r="G113" i="13"/>
  <c r="F113" i="13"/>
  <c r="K90" i="13"/>
  <c r="J85" i="13"/>
  <c r="E139" i="12"/>
  <c r="D139" i="12"/>
  <c r="E138" i="12"/>
  <c r="D138" i="12"/>
  <c r="C137" i="12"/>
  <c r="K137" i="12" s="1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E97" i="12"/>
  <c r="J97" i="12" s="1"/>
  <c r="E96" i="12"/>
  <c r="I96" i="12" s="1"/>
  <c r="E95" i="12"/>
  <c r="H95" i="12" s="1"/>
  <c r="K94" i="12"/>
  <c r="J94" i="12"/>
  <c r="I94" i="12"/>
  <c r="H94" i="12"/>
  <c r="G94" i="12"/>
  <c r="F94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G96" i="12" l="1"/>
  <c r="H96" i="12"/>
  <c r="K97" i="12"/>
  <c r="K96" i="12"/>
  <c r="F96" i="12"/>
  <c r="H92" i="13"/>
  <c r="E133" i="13"/>
  <c r="K92" i="13"/>
  <c r="F92" i="13"/>
  <c r="G92" i="13"/>
  <c r="K93" i="13"/>
  <c r="F132" i="13"/>
  <c r="G86" i="13"/>
  <c r="H90" i="13"/>
  <c r="J132" i="13"/>
  <c r="F85" i="13"/>
  <c r="H86" i="13"/>
  <c r="G93" i="13"/>
  <c r="I85" i="13"/>
  <c r="K86" i="13"/>
  <c r="J92" i="13"/>
  <c r="H93" i="13"/>
  <c r="D134" i="13"/>
  <c r="J134" i="13" s="1"/>
  <c r="I91" i="13"/>
  <c r="I90" i="13"/>
  <c r="F91" i="13"/>
  <c r="J91" i="13"/>
  <c r="G132" i="13"/>
  <c r="K132" i="13"/>
  <c r="G85" i="13"/>
  <c r="K85" i="13"/>
  <c r="I86" i="13"/>
  <c r="F90" i="13"/>
  <c r="J90" i="13"/>
  <c r="G91" i="13"/>
  <c r="K91" i="13"/>
  <c r="I93" i="13"/>
  <c r="H132" i="13"/>
  <c r="H85" i="13"/>
  <c r="F86" i="13"/>
  <c r="J86" i="13"/>
  <c r="G90" i="13"/>
  <c r="F93" i="13"/>
  <c r="I132" i="13"/>
  <c r="G97" i="12"/>
  <c r="H137" i="12"/>
  <c r="J96" i="12"/>
  <c r="H97" i="12"/>
  <c r="C138" i="12"/>
  <c r="J138" i="12" s="1"/>
  <c r="I95" i="12"/>
  <c r="F95" i="12"/>
  <c r="J95" i="12"/>
  <c r="I137" i="12"/>
  <c r="C139" i="12"/>
  <c r="G95" i="12"/>
  <c r="K95" i="12"/>
  <c r="I97" i="12"/>
  <c r="F137" i="12"/>
  <c r="J137" i="12"/>
  <c r="F97" i="12"/>
  <c r="G137" i="12"/>
  <c r="E81" i="7"/>
  <c r="I138" i="12" l="1"/>
  <c r="H134" i="13"/>
  <c r="G138" i="12"/>
  <c r="F138" i="12"/>
  <c r="H138" i="12"/>
  <c r="K138" i="12"/>
  <c r="I134" i="13"/>
  <c r="G134" i="13"/>
  <c r="K134" i="13"/>
  <c r="F134" i="13"/>
  <c r="H133" i="13"/>
  <c r="K133" i="13"/>
  <c r="G133" i="13"/>
  <c r="J133" i="13"/>
  <c r="F133" i="13"/>
  <c r="I133" i="13"/>
  <c r="I139" i="12"/>
  <c r="H139" i="12"/>
  <c r="K139" i="12"/>
  <c r="G139" i="12"/>
  <c r="J139" i="12"/>
  <c r="F139" i="12"/>
  <c r="C121" i="9"/>
  <c r="C121" i="7" s="1"/>
  <c r="E121" i="7" l="1"/>
  <c r="E122" i="7" s="1"/>
  <c r="D121" i="7"/>
  <c r="D122" i="7" s="1"/>
  <c r="C123" i="7"/>
  <c r="K121" i="9"/>
  <c r="J121" i="9"/>
  <c r="I121" i="9"/>
  <c r="H121" i="9"/>
  <c r="G121" i="9"/>
  <c r="F121" i="9"/>
  <c r="E123" i="9"/>
  <c r="E122" i="9"/>
  <c r="D123" i="9"/>
  <c r="D122" i="9"/>
  <c r="C123" i="9"/>
  <c r="C122" i="9"/>
  <c r="K123" i="9" l="1"/>
  <c r="G122" i="9"/>
  <c r="H122" i="9"/>
  <c r="K122" i="9"/>
  <c r="J122" i="9"/>
  <c r="I122" i="9"/>
  <c r="D123" i="7"/>
  <c r="F122" i="9"/>
  <c r="H121" i="7"/>
  <c r="F123" i="9"/>
  <c r="H123" i="9"/>
  <c r="J123" i="9"/>
  <c r="C122" i="7"/>
  <c r="J122" i="7" s="1"/>
  <c r="I121" i="7"/>
  <c r="J121" i="7"/>
  <c r="G123" i="9"/>
  <c r="I123" i="9"/>
  <c r="F121" i="7"/>
  <c r="G121" i="7"/>
  <c r="K121" i="7"/>
  <c r="E123" i="7"/>
  <c r="K76" i="9"/>
  <c r="J76" i="9"/>
  <c r="I76" i="9"/>
  <c r="H76" i="9"/>
  <c r="G76" i="9"/>
  <c r="F76" i="9"/>
  <c r="H122" i="7" l="1"/>
  <c r="G122" i="7"/>
  <c r="F123" i="7"/>
  <c r="J123" i="7"/>
  <c r="I123" i="7"/>
  <c r="H123" i="7"/>
  <c r="I122" i="7"/>
  <c r="F122" i="7"/>
  <c r="K122" i="7"/>
  <c r="K123" i="7"/>
  <c r="G123" i="7"/>
  <c r="K77" i="9"/>
  <c r="J77" i="9"/>
  <c r="I77" i="9"/>
  <c r="H77" i="9"/>
  <c r="G77" i="9"/>
  <c r="F77" i="9"/>
  <c r="F107" i="9" l="1"/>
  <c r="F106" i="9"/>
  <c r="F105" i="9"/>
  <c r="F104" i="9"/>
  <c r="F103" i="9"/>
  <c r="F102" i="9"/>
  <c r="F81" i="9"/>
  <c r="K107" i="7" l="1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F90" i="6"/>
  <c r="F89" i="6"/>
  <c r="F88" i="6"/>
  <c r="I70" i="6"/>
  <c r="F70" i="6"/>
  <c r="F69" i="6"/>
  <c r="F68" i="6"/>
  <c r="F93" i="6"/>
  <c r="F92" i="6"/>
  <c r="F91" i="6"/>
  <c r="F71" i="10"/>
  <c r="K81" i="9" l="1"/>
  <c r="K107" i="9"/>
  <c r="K106" i="9"/>
  <c r="K105" i="9"/>
  <c r="K104" i="9"/>
  <c r="K103" i="9"/>
  <c r="K102" i="9"/>
  <c r="J81" i="9" l="1"/>
  <c r="J107" i="9"/>
  <c r="J106" i="9"/>
  <c r="J105" i="9"/>
  <c r="J104" i="9"/>
  <c r="J103" i="9"/>
  <c r="J102" i="9"/>
  <c r="E82" i="7" l="1"/>
  <c r="E82" i="9"/>
  <c r="F82" i="9" s="1"/>
  <c r="E84" i="9"/>
  <c r="E83" i="9"/>
  <c r="F83" i="9" s="1"/>
  <c r="E84" i="7"/>
  <c r="E83" i="7"/>
  <c r="H94" i="10"/>
  <c r="G94" i="10"/>
  <c r="F94" i="10"/>
  <c r="H93" i="10"/>
  <c r="G93" i="10"/>
  <c r="F93" i="10"/>
  <c r="H92" i="10"/>
  <c r="G92" i="10"/>
  <c r="F92" i="10"/>
  <c r="H91" i="10"/>
  <c r="G91" i="10"/>
  <c r="F91" i="10"/>
  <c r="H90" i="10"/>
  <c r="G90" i="10"/>
  <c r="F90" i="10"/>
  <c r="H89" i="10"/>
  <c r="G89" i="10"/>
  <c r="F89" i="10"/>
  <c r="H71" i="10"/>
  <c r="G71" i="10"/>
  <c r="H70" i="10"/>
  <c r="G70" i="10"/>
  <c r="F70" i="10"/>
  <c r="H69" i="10"/>
  <c r="G69" i="10"/>
  <c r="F69" i="10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81" i="9"/>
  <c r="H81" i="9"/>
  <c r="G81" i="9"/>
  <c r="H107" i="7"/>
  <c r="H106" i="7"/>
  <c r="H105" i="7"/>
  <c r="H104" i="7"/>
  <c r="H103" i="7"/>
  <c r="H102" i="7"/>
  <c r="G107" i="7"/>
  <c r="G106" i="7"/>
  <c r="G105" i="7"/>
  <c r="G104" i="7"/>
  <c r="G103" i="7"/>
  <c r="G102" i="7"/>
  <c r="I68" i="6"/>
  <c r="H68" i="6"/>
  <c r="G68" i="6"/>
  <c r="F107" i="7"/>
  <c r="F106" i="7"/>
  <c r="F105" i="7"/>
  <c r="F104" i="7"/>
  <c r="F103" i="7"/>
  <c r="F102" i="7"/>
  <c r="I76" i="7" l="1"/>
  <c r="G76" i="7"/>
  <c r="J76" i="7"/>
  <c r="H76" i="7"/>
  <c r="K76" i="7"/>
  <c r="F76" i="7"/>
  <c r="K77" i="7"/>
  <c r="G77" i="7"/>
  <c r="J77" i="7"/>
  <c r="F77" i="7"/>
  <c r="I77" i="7"/>
  <c r="H77" i="7"/>
  <c r="K84" i="9"/>
  <c r="J84" i="9"/>
  <c r="I84" i="9"/>
  <c r="F84" i="9"/>
  <c r="K83" i="9"/>
  <c r="K82" i="9"/>
  <c r="J81" i="7"/>
  <c r="I81" i="7"/>
  <c r="K81" i="7"/>
  <c r="K83" i="7"/>
  <c r="J83" i="7"/>
  <c r="I83" i="7"/>
  <c r="F84" i="7"/>
  <c r="K84" i="7"/>
  <c r="J84" i="7"/>
  <c r="I84" i="7"/>
  <c r="K82" i="7"/>
  <c r="J82" i="7"/>
  <c r="I82" i="7"/>
  <c r="H84" i="7"/>
  <c r="H83" i="7"/>
  <c r="H81" i="7"/>
  <c r="H82" i="9"/>
  <c r="J82" i="9"/>
  <c r="I83" i="9"/>
  <c r="J83" i="9"/>
  <c r="G82" i="7"/>
  <c r="H82" i="7"/>
  <c r="F82" i="7"/>
  <c r="I82" i="9"/>
  <c r="G82" i="9"/>
  <c r="F83" i="7"/>
  <c r="G84" i="7"/>
  <c r="G83" i="7"/>
  <c r="G84" i="9"/>
  <c r="H84" i="9"/>
  <c r="H83" i="9"/>
  <c r="G83" i="9"/>
  <c r="G81" i="7"/>
  <c r="F81" i="7"/>
  <c r="I93" i="6"/>
  <c r="H93" i="6"/>
  <c r="G93" i="6"/>
  <c r="I92" i="6"/>
  <c r="H92" i="6"/>
  <c r="G92" i="6"/>
  <c r="I91" i="6"/>
  <c r="H91" i="6"/>
  <c r="G91" i="6"/>
  <c r="I90" i="6"/>
  <c r="I89" i="6"/>
  <c r="I88" i="6"/>
  <c r="H90" i="6"/>
  <c r="H89" i="6"/>
  <c r="H88" i="6"/>
  <c r="G90" i="6"/>
  <c r="G89" i="6"/>
  <c r="G88" i="6"/>
  <c r="H70" i="6"/>
  <c r="G70" i="6"/>
  <c r="I69" i="6"/>
  <c r="H69" i="6"/>
  <c r="G69" i="6"/>
</calcChain>
</file>

<file path=xl/comments1.xml><?xml version="1.0" encoding="utf-8"?>
<comments xmlns="http://schemas.openxmlformats.org/spreadsheetml/2006/main">
  <authors>
    <author>c00702394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RMV "MOD ENBCELLRSVDPARA: LocalCellId=1, RsvdSwPara0=RsvdSwPara0_bit30-0;"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RsvdSwPara1=RsvdSwPara1_bit6-0;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RsvdSwPara0=RsvdSwPara0_bit27-0;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RsvdSwPara1=RsvdSwPara1_bit2-0;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RsvdSwPara1=RsvdSwPara1_bit20-0;
\</t>
        </r>
      </text>
    </comment>
  </commentList>
</comments>
</file>

<file path=xl/sharedStrings.xml><?xml version="1.0" encoding="utf-8"?>
<sst xmlns="http://schemas.openxmlformats.org/spreadsheetml/2006/main" count="7741" uniqueCount="2252">
  <si>
    <t>//non-coastal</t>
  </si>
  <si>
    <t>MOD STANDARDQCI:QCI=QCI6,ULSCHPRIORITYFACTOR=300,DLSCHPRIORITYFACTOR=300,UlMinGbr=MinGbrRate_8_KB,DlMinGbr=MinGbrRate_8_KB;</t>
  </si>
  <si>
    <t>MOD STANDARDQCI:QCI=QCI9,ULSCHPRIORITYFACTOR=100,DLSCHPRIORITYFACTOR=100,UlMinGbr=MinGbrRate_1_KB,DlMinGbr=MinGbrRate_1_KB;</t>
  </si>
  <si>
    <t>//normal site</t>
  </si>
  <si>
    <t>//Don't add 1800 Nfreq since 20150922 requested by M1</t>
  </si>
  <si>
    <t>//ADD EUTRANINTERNFREQ: LocalCellId=1, DlEarfcn=1800, UlEarfcnCfgInd=NOT_CFG, CellReselPriorityCfgInd=CFG, CellReselPriority=6,MeasBandWidth=MBW50, ThreshXhigh=0, ThreshXlow=0, PmaxCfgInd=NOT_CFG;</t>
  </si>
  <si>
    <t>ADD EUTRANINTERNFREQ: LocalCellId=1, DlEarfcn=1850, UlEarfcnCfgInd=NOT_CFG, CellReselPriorityCfgInd=CFG, CellReselPriority=6,MeasBandWidth=MBW50, ThreshXhigh=0, ThreshXlow=7, PmaxCfgInd=NOT_CFG;</t>
  </si>
  <si>
    <t>ADD EUTRANINTERNFREQ: LocalCellId=1, DlEarfcn=3050, UlEarfcnCfgInd=NOT_CFG, CellReselPriorityCfgInd=CFG, CellReselPriority=7,MeasBandWidth=MBW50, ThreshXhigh=15, ThreshXlow=0, PmaxCfgInd=NOT_CFG;</t>
  </si>
  <si>
    <t>MOD TATIMER: LocalCellId=1, TimeAlignmentTimer=SF5120;</t>
  </si>
  <si>
    <t>//CR 20150127-001_Nicole Chng_Change RF Mobility Strategy CSFB go to F1 &amp;PS go to F2  &amp; SRVCC go to F1 F2 and U900.xls</t>
  </si>
  <si>
    <t>ADD UTRANNFREQ:LOCALCELLID=1,UTRANDLARFCN=10713,UTRANVERSION=HSPA,UTRANFDDTDDTYPE=UTRAN_FDD,UTRANULARFCNCFGIND=NOT_CFG,CELLRESELPRIORITYCFGIND=CFG,CELLRESELPRIORITY=3,PMAXUTRAN=24,THRESHXHIGH=0,THRESHXLOW=31,PsPriority=Priority_2,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</si>
  <si>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</si>
  <si>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ADD UTRANNFREQ:LocalCellId=1, UtranDlArfcn=2989, UtranVersion=HSPA, UtranFddTddType=UTRAN_FDD, UtranUlArfcnCfgInd=NOT_CFG, CellReselPriorityCfgInd=NOT_CFG, PsPriority=Priority_1, CsPriority=Priority_2, ConnFreqPriority=0;</t>
  </si>
  <si>
    <t>ADD UTRANNFREQ:LOCALCELLID=4,UTRANDLARFCN=10713,UTRANVERSION=HSPA,UTRANFDDTDDTYPE=UTRAN_FDD,UTRANULARFCNCFGIND=NOT_CFG,CELLRESELPRIORITYCFGIND=CFG,CELLRESELPRIORITY=3,PMAXUTRAN=24,THRESHXHIGH=0,THRESHXLOW=31,PsPriority=Priority_2,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</si>
  <si>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UTRANNFREQ:LOCALCELLID=4,UTRANDLARFCN=10737,UTRANVERSION=HSPA,UTRANFDDTDDTYPE=UTRAN_FDD,UTRANULARFCNCFGIND=NOT_CFG,CELLRESELPRIORITYCFGIND=CFG,CELLRESELPRIORITY=4,PMAXUTRAN=24,THRESHXHIGH=0,THRESHXLOW=0,PsPriority=Priority_1, CsPriority=Priority_2, ConnFreqPriority=2;</t>
  </si>
  <si>
    <t>//Cell level with cid 1 only</t>
  </si>
  <si>
    <t>//VoLTE Script</t>
  </si>
  <si>
    <t>//Smart Preallocation based on QCI</t>
  </si>
  <si>
    <t>MOD ENBCELLRSVDPARA: LocalCellId=1, RsvdSwPara0=RsvdSwPara0_bit30-1;</t>
  </si>
  <si>
    <t>ADD CELLPREALLOCGROUP: LocalCellId=1, PreallocationParaGroupId=0, PreallocationSwitch=ON, SmartPreallocationSwitch=ON, PreallocationMinPeriod=20, PreallocationSize=120, SmartPreallocationDuration=160;</t>
  </si>
  <si>
    <t>ADD CELLPREALLOCGROUP: LocalCellId=1, PreallocationParaGroupId=1, PreallocationSwitch=ON, SmartPreallocationSwitch=ON, PreallocationMinPeriod=5, PreallocationSize=80, SmartPreallocationDuration=50;</t>
  </si>
  <si>
    <t>//Change position for add DRX</t>
  </si>
  <si>
    <t>//add New DRX group for QCI5</t>
  </si>
  <si>
    <t>ADD DRXPARAGROUP:LocalCellId=1, DrxParaGroupId=4, EnterDrxSwitch=ON, OnDurationTimer=PSF2, DrxInactivityTimer=PSF80, DrxReTxTimer=PSF8, LongDrxCycle=SF80, SupportShortDrx=UU_ENABLE, ShortDrxCycle=SF20, DrxShortCycleTimer=1;</t>
  </si>
  <si>
    <t>//Map to DRX and Preallocation to the QCI level - update due to CR 20150203-001_Nicole Chng_ VoLTE DRX Parameter for Whole Network</t>
  </si>
  <si>
    <t>MOD CELLSTANDARDQCI:LocalCellId=1, Qci=QCI1,DrxParaGroupId=1, PreallocationParaGroupId=0;</t>
  </si>
  <si>
    <t>MOD CELLSTANDARDQCI:LOCALCELLID=1, QCI=QCI5,DRXPARAGROUPID=4, PREALLOCATIONPARAGROUPID=1;</t>
  </si>
  <si>
    <t>// VoLTE Features</t>
  </si>
  <si>
    <t>MOD CELLALGOSWITCH:LocalCellId=1,DlPcAlgoSwitch=PdschSpsPcSwitch-0,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</si>
  <si>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//for dynamic scheduling, not allow to segment more than 20</t>
  </si>
  <si>
    <t xml:space="preserve">//ROHC                                                                            </t>
  </si>
  <si>
    <t>MOD PDCPROHCPARA: RohcSwitch=ON, HighestMode=O_MODE, Profiles=Profile0x0001-1&amp;Profile0x0002-1&amp;Profile0x0003-0&amp;Profile0x0004-0;</t>
  </si>
  <si>
    <t>//RLCPDCP setting that map to QCI1</t>
  </si>
  <si>
    <t>MOD RLCPDCPPARAGROUP: RlcPdcpParaGroupId=0, RlcMode=RlcMode_UM, PdcpSnSize=PdcpSnsize_12bits, UlRlcSnSize=RlcSnSize_size10, DlRlcSnSize=RlcSnSize_size10;</t>
  </si>
  <si>
    <t>//RLCPDCP setting that map to QCI5</t>
  </si>
  <si>
    <t>MOD RLCPDCPPARAGROUP: RlcPdcpParaGroupId=4, DiscardTimer=DiscardTimer_Infinity;</t>
  </si>
  <si>
    <t>//SRVCC</t>
  </si>
  <si>
    <t>//create new SRVCC threshold setting</t>
  </si>
  <si>
    <t>//Turn on the PS HO and Redirection for QCI5</t>
  </si>
  <si>
    <t>MOD STANDARDQCI: Qci=QCI5, InterRatPolicyCfgGroupId=3;</t>
  </si>
  <si>
    <t>//for the QCI Priority</t>
  </si>
  <si>
    <t>MOD CELLSTANDARDQCI:LocalCellId=1 , Qci=QCI1,QciPriorityForHo=1;</t>
  </si>
  <si>
    <t>MOD CELLSTANDARDQCI:LocalCellId=1 , Qci=QCI2,QciPriorityForHo=9;</t>
  </si>
  <si>
    <t>MOD CELLSTANDARDQCI:LocalCellId=1 , Qci=QCI3,QciPriorityForHo=9;</t>
  </si>
  <si>
    <t>MOD CELLSTANDARDQCI:LocalCellId=1 , Qci=QCI4,QciPriorityForHo=9;</t>
  </si>
  <si>
    <t>MOD CELLSTANDARDQCI:LocalCellId=1 , Qci=QCI5,QciPriorityForHo=9;</t>
  </si>
  <si>
    <t>MOD CELLSTANDARDQCI:LocalCellId=1 , Qci=QCI6,QciPriorityForHo=9;</t>
  </si>
  <si>
    <t>MOD CELLSTANDARDQCI:LocalCellId=1 , Qci=QCI7,QciPriorityForHo=9;</t>
  </si>
  <si>
    <t>MOD CELLSTANDARDQCI:LocalCellId=1 , Qci=QCI8,QciPriorityForHo=9;</t>
  </si>
  <si>
    <t>MOD CELLSTANDARDQCI:LocalCellId=1 , Qci=QCI9,QciPriorityForHo=9;</t>
  </si>
  <si>
    <t>//Turn on Service steering</t>
  </si>
  <si>
    <t>MOD ENODEBALGOSWITCH: HoModeSwitch=UtranSrvccSwitch-1, FreqLayerSwtich=UtranSrvccSteeringSwitch-1;</t>
  </si>
  <si>
    <t>//HO bug</t>
  </si>
  <si>
    <t>MOD ENBRSVDPARA: RsvdSwPara1=RsvdSwPara1_bit5-1;</t>
  </si>
  <si>
    <t>//---------------------------------------------------------------------------------------------------------------------------------------------------</t>
  </si>
  <si>
    <t>//CR 20150203-001_Nicole Chng_ VoLTE DRX Parameter for Whole Network</t>
  </si>
  <si>
    <t>//Tuning OFF the Service based HO</t>
  </si>
  <si>
    <t>MOD CNOPERATORSTANDARDQCI: CnOperatorId=0, Qci=QCI1, ServiceIrHoCfgGroupId=1;</t>
  </si>
  <si>
    <t>//Tuning for the uplink comp A3 measurement reporting interval</t>
  </si>
  <si>
    <t>MOD CELLMCPARA: LocalCellId=1, ReportAmount=r1, ReportInterval=1min;</t>
  </si>
  <si>
    <t>//Turn off the UTRAN Fast ANR Switches for whole network to reduce unncessary MR</t>
  </si>
  <si>
    <t>MOD ENODEBALGOSWITCH: AnrSwitch=UtranFastAnrSwitch-0;</t>
  </si>
  <si>
    <t>//Double confirm DRX QCI1 group</t>
  </si>
  <si>
    <t>MOD DRXPARAGROUP:LocalCellId=1, DrxParaGroupId=1, EnterDrxSwitch=ON, OnDurationTimer=PSF10, DrxInactivityTimer=PSF80, DrxReTxTimer=PSF8, LongDrxCycle=SF40, SupportShortDrx=UU_DISABLE;</t>
  </si>
  <si>
    <t>//double confirm DRX QCI1 group CELLSTANDARDQCI</t>
  </si>
  <si>
    <t xml:space="preserve">MOD CELLSTANDARDQCI:LocalCellId=1, Qci=QCI1,DrxParaGroupId=1; </t>
  </si>
  <si>
    <t>//Map the DRX Grp 4 to QCI5</t>
  </si>
  <si>
    <t>MOD CELLSTANDARDQCI: LocalCellId=1, Qci=QCI5, DrxParaGroupId=4;</t>
  </si>
  <si>
    <t>/*Avoid SRI conflict  when configuring measurement gaps for a UE in the DRX */</t>
  </si>
  <si>
    <t>MOD ENBRSVDPARA: RsvdSwPara1=RsvdSwPara1_bit17-1;</t>
  </si>
  <si>
    <t>//-------------------------------------------------------------------------------------------------------------------------------------</t>
  </si>
  <si>
    <t>//Features that should be already turn on for whole network</t>
  </si>
  <si>
    <t xml:space="preserve">//Decreasing unnecessary retransmission of IRAT handover command </t>
  </si>
  <si>
    <t>MOD ENODEBALGOSWITCH: HighLoadNetOptSwitch=SPECSIGRETRANSOPTSWITCH-1;</t>
  </si>
  <si>
    <t>//eRAN7.0 and eran6.0 parameter change</t>
  </si>
  <si>
    <t>//Smart Preallocation</t>
  </si>
  <si>
    <t>MOD CELLALGOSWITCH: LocalCellId=1, UlSchSwitch=SmartPreAllocationSwitch-1;</t>
  </si>
  <si>
    <t>MOD ENBCELLRSVDPARA: LocalCellId=1, RsvdSwPara1=RsvdSwPara1_bit1-0;</t>
  </si>
  <si>
    <t>// Decreasing unnecessary retransmission of IRAT handover command</t>
  </si>
  <si>
    <t>MOD CELLALGOSWITCH: LocalCellId=1, UlSchSwitch=UlRaUserSchOptSw-1;</t>
  </si>
  <si>
    <t>MOD ENBRSVDPARA: RsvdSwPara0=RsvdSwPara0_bit27-0;</t>
  </si>
  <si>
    <t>//CCE level optimization and PDCCH utilization improvement</t>
  </si>
  <si>
    <t>MOD CELLPDCCHALGO: LocalCellId=1, PdcchCapacityImproveSwitch=ON;</t>
  </si>
  <si>
    <t>MOD ENBCELLRSVDPARA: LocalCellId=1, RsvdSwPara0=RsvdSwPara0_bit18-0;</t>
  </si>
  <si>
    <t>//for SmarTone Roaming Issue change the QCI7 become UM instead of AM mode cr201511</t>
  </si>
  <si>
    <t>MOD STANDARDQCI:Qci=QCI7, RlcPdcpParaGroupId=5;</t>
  </si>
  <si>
    <t>//CR 20150102-001 SRVCC IRAT Threshold Change for Whole Network v1</t>
  </si>
  <si>
    <t>MOD INTERRATHOCOMMGROUP:LocalCellId=1,INTERRATHOCOMMGROUPID=0,INTERRATHOA1A2HYST=4,INTERRATHOA1A2TIMETOTRIG=320ms,INTERRATHOA1THDRSRP=-109,INTERRATHOA2THDRSRP=-113;</t>
  </si>
  <si>
    <t>//CR 20150122-001_Nicole Chng_Change RF Mobility Strategy CSFB&amp;PS go to F2 SRVCC go to F2 and U900</t>
  </si>
  <si>
    <t>MOD UTRANNFREQ: LocalCellId=1, UtranDlArfcn=10713, PsPriority=Priority_2, CsPriority=Priority_2, ConnFreqPriority=0;</t>
  </si>
  <si>
    <t>MOD UTRANNFREQ: LocalCellId=1, UtranDlArfcn=10737, PsPriority=Priority_1, CsPriority=Priority_2, ConnFreqPriority=2;</t>
  </si>
  <si>
    <t>ADD UTRANNFREQ: LocalCellId=1, UtranDlArfcn=2989, UtranVersion=HSPA, UtranFddTddType=UTRAN_FDD, UtranUlArfcnCfgInd=NOT_CFG, CellReselPriorityCfgInd=NOT_CFG, PsPriority=Priority_1, CsPriority=Priority_2, ConnFreqPriority=0;</t>
  </si>
  <si>
    <t>//CR 20150129-001_Li Cai_LTE ANR auto delete optimization for whole network</t>
  </si>
  <si>
    <t>MOD ANR: NcellHoStatNum=30, StatisticPeriodForNRTDel=2880, NcellHoForNRTDelThd=1, NrtDelMode=EUTRAN_DELREDUNDANCENCELL-1&amp;UTRAN_DELREDUNDANCENCELL-1&amp;UTRAN_DELERRORNCELL-1, UtranNcellHoForNRTDelThd=1;</t>
  </si>
  <si>
    <t>//lxz: for LocalCellId=4</t>
  </si>
  <si>
    <t>//ADD EUTRANINTERNFREQ: LocalCellId=4, DlEarfcn=1800, UlEarfcnCfgInd=NOT_CFG, CellReselPriorityCfgInd=CFG, CellReselPriority=6,MeasBandWidth=MBW50, ThreshXhigh=0, ThreshXlow=0, PmaxCfgInd=NOT_CFG;</t>
  </si>
  <si>
    <t>ADD EUTRANINTERNFREQ: LocalCellId=4, DlEarfcn=1850, UlEarfcnCfgInd=NOT_CFG, CellReselPriorityCfgInd=CFG, CellReselPriority=6,MeasBandWidth=MBW50, ThreshXhigh=0, ThreshXlow=7, PmaxCfgInd=NOT_CFG;</t>
  </si>
  <si>
    <t>ADD EUTRANINTERNFREQ: LocalCellId=4, DlEarfcn=3050, UlEarfcnCfgInd=NOT_CFG, CellReselPriorityCfgInd=CFG, CellReselPriority=7,MeasBandWidth=MBW50, ThreshXhigh=15, ThreshXlow=0, PmaxCfgInd=NOT_CFG;</t>
  </si>
  <si>
    <t>MOD TATIMER: LocalCellId=4, TimeAlignmentTimer=SF5120;</t>
  </si>
  <si>
    <t>MOD ENBCELLRSVDPARA: LocalCellId=4, RsvdSwPara0=RsvdSwPara0_bit30-1;</t>
  </si>
  <si>
    <t>ADD CELLPREALLOCGROUP: LocalCellId=4, PreallocationParaGroupId=0, PreallocationSwitch=ON, SmartPreallocationSwitch=ON, PreallocationMinPeriod=20, PreallocationSize=120, SmartPreallocationDuration=160;</t>
  </si>
  <si>
    <t>ADD CELLPREALLOCGROUP: LocalCellId=4, PreallocationParaGroupId=1, PreallocationSwitch=ON, SmartPreallocationSwitch=ON, PreallocationMinPeriod=5, PreallocationSize=80, SmartPreallocationDuration=50;</t>
  </si>
  <si>
    <t>ADD DRXPARAGROUP:LocalCellId=4, DrxParaGroupId=4, EnterDrxSwitch=ON, OnDurationTimer=PSF2, DrxInactivityTimer=PSF80, DrxReTxTimer=PSF8, LongDrxCycle=SF80, SupportShortDrx=UU_ENABLE, ShortDrxCycle=SF20, DrxShortCycleTimer=1;</t>
  </si>
  <si>
    <t>MOD CELLSTANDARDQCI:LocalCellId=4, Qci=QCI1,DrxParaGroupId=1, PreallocationParaGroupId=0;</t>
  </si>
  <si>
    <t>MOD CELLSTANDARDQCI:LOCALCELLID=4, QCI=QCI5,DRXPARAGROUPID=4, PREALLOCATIONPARAGROUPID=1;</t>
  </si>
  <si>
    <t>MOD CELLALGOSWITCH:LocalCellId=4,DlPcAlgoSwitch=PdschSpsPcSwitch-0, UlPcAlgoSwitch=CloseLoopSpsSwitch-0, DlSchSwitch=SpsSchSwitch-0&amp;VoipTbsBasedMcsSelSwitch-1, UlSchSwitch=SpsSchSwitch-0&amp;PreAllocationSwitch-1&amp;TtiBundlingSwitch-1&amp;SmartPreAllocationSwitch-1;</t>
  </si>
  <si>
    <t xml:space="preserve">MOD CELLULSCHALGO: LocalCellId=4, UlVoipRlcMaxSegNum=20;          </t>
  </si>
  <si>
    <t>MOD CELLSTANDARDQCI:LocalCellId=4 , Qci=QCI1,QciPriorityForHo=1;</t>
  </si>
  <si>
    <t>MOD CELLSTANDARDQCI:LocalCellId=4 , Qci=QCI2,QciPriorityForHo=9;</t>
  </si>
  <si>
    <t>MOD CELLSTANDARDQCI:LocalCellId=4 , Qci=QCI3,QciPriorityForHo=9;</t>
  </si>
  <si>
    <t>MOD CELLSTANDARDQCI:LocalCellId=4 , Qci=QCI4,QciPriorityForHo=9;</t>
  </si>
  <si>
    <t>MOD CELLSTANDARDQCI:LocalCellId=4 , Qci=QCI5,QciPriorityForHo=9;</t>
  </si>
  <si>
    <t>MOD CELLSTANDARDQCI:LocalCellId=4 , Qci=QCI6,QciPriorityForHo=9;</t>
  </si>
  <si>
    <t>MOD CELLSTANDARDQCI:LocalCellId=4 , Qci=QCI7,QciPriorityForHo=9;</t>
  </si>
  <si>
    <t>MOD CELLSTANDARDQCI:LocalCellId=4 , Qci=QCI8,QciPriorityForHo=9;</t>
  </si>
  <si>
    <t>MOD CELLSTANDARDQCI:LocalCellId=4 , Qci=QCI9,QciPriorityForHo=9;</t>
  </si>
  <si>
    <t>MOD CELLMCPARA: LocalCellId=4, ReportAmount=r1, ReportInterval=1min;</t>
  </si>
  <si>
    <t>MOD DRXPARAGROUP:LocalCellId=4, DrxParaGroupId=1, EnterDrxSwitch=ON, OnDurationTimer=PSF10, DrxInactivityTimer=PSF80, DrxReTxTimer=PSF8, LongDrxCycle=SF40, SupportShortDrx=UU_DISABLE;</t>
  </si>
  <si>
    <t>MOD CELLSTANDARDQCI: LocalCellId=4, Qci=QCI5, DrxParaGroupId=4;</t>
  </si>
  <si>
    <t>MOD CELLALGOSWITCH: LocalCellId=4, UlSchSwitch=SmartPreAllocationSwitch-1;</t>
  </si>
  <si>
    <t>MOD ENBCELLRSVDPARA: LocalCellId=4, RsvdSwPara1=RsvdSwPara1_bit1-0;</t>
  </si>
  <si>
    <t>MOD CELLALGOSWITCH: LocalCellId=4, UlSchSwitch=UlRaUserSchOptSw-1;</t>
  </si>
  <si>
    <t>MOD CELLPDCCHALGO: LocalCellId=4, PdcchCapacityImproveSwitch=ON;</t>
  </si>
  <si>
    <t>MOD ENBCELLRSVDPARA: LocalCellId=4, RsvdSwPara0=RsvdSwPara0_bit18-0;</t>
  </si>
  <si>
    <t>MOD INTERRATHOCOMMGROUP:LocalCellId=4,INTERRATHOCOMMGROUPID=0,INTERRATHOA1A2HYST=4,INTERRATHOA1A2TIMETOTRIG=320ms,INTERRATHOA1THDRSRP=-109,INTERRATHOA2THDRSRP=-113;</t>
  </si>
  <si>
    <t>MOD UTRANNFREQ: LocalCellId=4, UtranDlArfcn=10713, PsPriority=Priority_2, CsPriority=Priority_2, ConnFreqPriority=0;</t>
  </si>
  <si>
    <t>MOD UTRANNFREQ: LocalCellId=4, UtranDlArfcn=10737, PsPriority=Priority_1, CsPriority=Priority_2, ConnFreqPriority=2;</t>
  </si>
  <si>
    <t>ADD UTRANNFREQ: LocalCellId=4, UtranDlArfcn=2989, UtranVersion=HSPA, UtranFddTddType=UTRAN_FDD, UtranUlArfcnCfgInd=NOT_CFG, CellReselPriorityCfgInd=NOT_CFG, PsPriority=Priority_1, CsPriority=Priority_2, ConnFreqPriority=0;</t>
  </si>
  <si>
    <t xml:space="preserve">MOD CELLULSCHALGO: LocalCellId=1, UlVoipRlcMaxSegNum=20;  </t>
  </si>
  <si>
    <t>// VoLTE Features (cell level)</t>
  </si>
  <si>
    <t>// VoLTE Features (eNB level)</t>
  </si>
  <si>
    <t xml:space="preserve">// Decreasing unnecessary retransmission of IRAT handover command
</t>
  </si>
  <si>
    <t xml:space="preserve">//CR 20150102-001 SRVCC IRAT Threshold Change for Whole Network v1
</t>
  </si>
  <si>
    <t>MOD CELLSTANDARDQCI:LocalCellId=4, Qci=QCI1,DrxParaGroupId=1;</t>
  </si>
  <si>
    <t>//Decreasing unnecessary retransmission of IRAT handover command</t>
  </si>
  <si>
    <t>//CA script</t>
  </si>
  <si>
    <t>/*SccBlindCfgSwitch-1, HoWithSccCfgSwitch-1 */</t>
  </si>
  <si>
    <t>MOD ENODEBALGOSWITCH: CaAlgoSwitch=SccBlindCfgSwitch-1&amp;HoWithSccCfgSwitch-1;</t>
  </si>
  <si>
    <t>/* Modify CA Group */</t>
  </si>
  <si>
    <t>MOD CAGROUP:CaGroupId=0, CaGroupType=FDD, CaGroupTypeInd=FDD;</t>
  </si>
  <si>
    <t>MOD CAGROUP:CaGroupId=1, CaGroupType=FDD, CaGroupTypeInd=FDD;</t>
  </si>
  <si>
    <t>MOD CAGROUP:CaGroupId=2, CaGroupType=FDD, CaGroupTypeInd=FDD;</t>
  </si>
  <si>
    <t>/* Modify CA Group Cell */</t>
  </si>
  <si>
    <t>MOD CAGROUPCELL:CaGroupId=0, LocalCellId=1, eNodeBId=139090, PreferredPCellPriority=0, PCellA4RsrpThd=-105, PCellA4RsrqThd=-20;</t>
  </si>
  <si>
    <t>MOD CAGROUPCELL:CaGroupId=1, LocalCellId=2, eNodeBId=139090, PreferredPCellPriority=0, PCellA4RsrpThd=-105, PCellA4RsrqThd=-20;</t>
  </si>
  <si>
    <t>MOD CAGROUPCELL:CaGroupId=2, LocalCellId=3, eNodeBId=139090, PreferredPCellPriority=0, PCellA4RsrpThd=-105, PCellA4RsrqThd=-20;</t>
  </si>
  <si>
    <t>MOD CAGROUPCELL:CaGroupId=0, LocalCellId=4, eNodeBId=139090, PreferredPCellPriority=0, PCellA4RsrpThd=-105, PCellA4RsrqThd=-20;</t>
  </si>
  <si>
    <t>MOD CAGROUPCELL:CaGroupId=1, LocalCellId=5, eNodeBId=139090, PreferredPCellPriority=0, PCellA4RsrpThd=-105, PCellA4RsrqThd=-20;</t>
  </si>
  <si>
    <t>MOD CAGROUPCELL:CaGroupId=2, LocalCellId=6, eNodeBId=139090, PreferredPCellPriority=0, PCellA4RsrpThd=-105, PCellA4RsrqThd=-20;</t>
  </si>
  <si>
    <t>/*Set SCellBlindCfgFlag*/</t>
  </si>
  <si>
    <t>//ADD CAGROUPSCELLCFG: LocalCellId=1, SCelleNodeBId=139090, SCellLocalCellId=4, SCellBlindCfgFlag=TRUE;</t>
  </si>
  <si>
    <t>//ADD CAGROUPSCELLCFG: LocalCellId=2, SCelleNodeBId=139090, SCellLocalCellId=5, SCellBlindCfgFlag=TRUE;</t>
  </si>
  <si>
    <t>//ADD CAGROUPSCELLCFG: LocalCellId=3, SCelleNodeBId=139090, SCellLocalCellId=6, SCellBlindCfgFlag=TRUE;</t>
  </si>
  <si>
    <t>//ADD CAGROUPSCELLCFG: LocalCellId=4, SCelleNodeBId=139090, SCellLocalCellId=1, SCellBlindCfgFlag=TRUE;</t>
  </si>
  <si>
    <t>//ADD CAGROUPSCELLCFG: LocalCellId=5, SCelleNodeBId=139090, SCellLocalCellId=2, SCellBlindCfgFlag=TRUE;</t>
  </si>
  <si>
    <t>//ADD CAGROUPSCELLCFG: LocalCellId=6, SCelleNodeBId=139090, SCellLocalCellId=3, SCellBlindCfgFlag=TRUE;</t>
  </si>
  <si>
    <t>/*Set Carrier MgtSwitch/Set activate&amp;deactivate Thd*/</t>
  </si>
  <si>
    <t>MOD CAMGTCFG: LocalCellId=1,CarrierMgtSwitch=ON,ActiveBufferLenThd=6,DeactiveBufferLenThd=3,ActiveBufferDelayThd=10,DeactiveThroughputThd=100,SccDeactCqiThd=2;</t>
  </si>
  <si>
    <t>MOD CAMGTCFG: LocalCellId=2,CarrierMgtSwitch=ON,ActiveBufferLenThd=6,DeactiveBufferLenThd=3,ActiveBufferDelayThd=10,DeactiveThroughputThd=100,SccDeactCqiThd=2;</t>
  </si>
  <si>
    <t>MOD CAMGTCFG: LocalCellId=3,CarrierMgtSwitch=ON,ActiveBufferLenThd=6,DeactiveBufferLenThd=3,ActiveBufferDelayThd=10,DeactiveThroughputThd=100,SccDeactCqiThd=2;</t>
  </si>
  <si>
    <t>MOD CAMGTCFG: LocalCellId=4,CarrierMgtSwitch=ON,ActiveBufferLenThd=6,DeactiveBufferLenThd=3,ActiveBufferDelayThd=10,DeactiveThroughputThd=100,SccDeactCqiThd=2;</t>
  </si>
  <si>
    <t>MOD CAMGTCFG: LocalCellId=5,CarrierMgtSwitch=ON,ActiveBufferLenThd=6,DeactiveBufferLenThd=3,ActiveBufferDelayThd=10,DeactiveThroughputThd=100,SccDeactCqiThd=2;</t>
  </si>
  <si>
    <t>MOD CAMGTCFG: LocalCellId=6,CarrierMgtSwitch=ON,ActiveBufferLenThd=6,DeactiveBufferLenThd=3,ActiveBufferDelayThd=10,DeactiveThroughputThd=100,SccDeactCqiThd=2;</t>
  </si>
  <si>
    <t>/*Downlink CA Schedule Strategy*/</t>
  </si>
  <si>
    <t>MOD CELLDLSCHALGO: LocalCellId=1, CaSchStrategy=DIFF_SCHEDULE;</t>
  </si>
  <si>
    <t>MOD CELLDLSCHALGO: LocalCellId=2, CaSchStrategy=DIFF_SCHEDULE;</t>
  </si>
  <si>
    <t>MOD CELLDLSCHALGO: LocalCellId=3, CaSchStrategy=DIFF_SCHEDULE;</t>
  </si>
  <si>
    <t>MOD CELLDLSCHALGO: LocalCellId=4, CaSchStrategy=DIFF_SCHEDULE;</t>
  </si>
  <si>
    <t>MOD CELLDLSCHALGO: LocalCellId=5, CaSchStrategy=DIFF_SCHEDULE;</t>
  </si>
  <si>
    <t>MOD CELLDLSCHALGO: LocalCellId=6, CaSchStrategy=DIFF_SCHEDULE;</t>
  </si>
  <si>
    <t>//</t>
  </si>
  <si>
    <t>//CR 20150910-001_Hanxiao_Implement network level recommended  features</t>
  </si>
  <si>
    <t>//For Cell LocalCellId=1</t>
  </si>
  <si>
    <t>MOD SRSCFG: LocalCellId=1, SrsCfgInd=BOOLEAN_TRUE, FddSrsCfgMode=ADAPTIVEMODE;</t>
  </si>
  <si>
    <t>MOD TATIMER: LocalCellId=1, TimingResOptSwitch=ON;</t>
  </si>
  <si>
    <t>MOD CellDlschAlgo:LocalCellId=1, HoStaticMcsTimer=10;</t>
  </si>
  <si>
    <t>MOD CELLALGOSWITCH: LocalCellId=1, CqiAdjAlgoSwitch=DlCqiAdjDeltaOptSwitch-1;</t>
  </si>
  <si>
    <t>MOD CELLALGOSWITCH: LocalCellId=1, DlSchSwitch=AperiodicCqiTrigOptSwitch-1;</t>
  </si>
  <si>
    <t>MOD ENBCELLRSVDPARA: LocalCellId=1, RsvdSwPara1=RsvdSwPara1_bit6-1;</t>
  </si>
  <si>
    <t>MOD CELLPDCCHALGO: LOCALCELLID=1,PDCCHMAXCODERATE=95;</t>
  </si>
  <si>
    <t>MOD CELLPDCCHALGO: LocalCellId=1, HysForCfiBasedPreSch=0;</t>
  </si>
  <si>
    <t>//For Cell LocalCellId=4</t>
  </si>
  <si>
    <t>MOD SRSCFG: LocalCellId=4, SrsCfgInd=BOOLEAN_TRUE, FddSrsCfgMode=ADAPTIVEMODE;</t>
  </si>
  <si>
    <t>MOD TATIMER: LocalCellId=4, TimingResOptSwitch=ON;</t>
  </si>
  <si>
    <t>MOD CellDlschAlgo:LocalCellId=4, HoStaticMcsTimer=10;</t>
  </si>
  <si>
    <t>MOD CELLALGOSWITCH: LocalCellId=4, CqiAdjAlgoSwitch=DlCqiAdjDeltaOptSwitch-1;</t>
  </si>
  <si>
    <t>MOD CELLALGOSWITCH: LocalCellId=4, DlSchSwitch=AperiodicCqiTrigOptSwitch-1;</t>
  </si>
  <si>
    <t>MOD ENBCELLRSVDPARA: LocalCellId=4, RsvdSwPara1=RsvdSwPara1_bit6-1;</t>
  </si>
  <si>
    <t>MOD CELLPDCCHALGO: LOCALCELLID=4,PDCCHMAXCODERATE=95;</t>
  </si>
  <si>
    <t>MOD CELLPDCCHALGO: LocalCellId=4, HysForCfiBasedPreSch=0;</t>
  </si>
  <si>
    <t>//For eNB</t>
  </si>
  <si>
    <t>MOD CQIADAPTIVECFG:HoAperiodicCqiCfgSwitch=ON;</t>
  </si>
  <si>
    <t>MOD ENODEBALGOSWITCH: HoCommOptSwitch=BasedSriGapOptSwitch-1;</t>
  </si>
  <si>
    <t>//CR 20150914-001 CaUeChoseMode Whole Network Nicole Chng</t>
  </si>
  <si>
    <t>MOD GLOBALPROCSWITCH: MaxSyncUserNumPerBbi=MAX_SYNC_USER_1800;</t>
  </si>
  <si>
    <t>MOD ANR: CaUeChoseMode=ANR_UE_CAP;</t>
  </si>
  <si>
    <t>MOD ENBRSVDPARA: RsvdPara10=11;</t>
  </si>
  <si>
    <t>MOD ENBCELLRSVDPARA: LocalCellId=1, RsvdSwPara1=RsvdSwPara1_bit2-1;</t>
  </si>
  <si>
    <t>MOD ENBCELLRSVDPARA: LocalCellId=4, RsvdSwPara1=RsvdSwPara1_bit2-1;</t>
  </si>
  <si>
    <t>//VoLTE Enhancement</t>
  </si>
  <si>
    <t>//CR 20150914-001_DRX Parameter setting (Global Change) //LocalCellId=1</t>
  </si>
  <si>
    <t>ADD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</si>
  <si>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PreallocationParaGroupId=0, PreallocationSwitch=OFF, SmartPreallocationSwitch=OFF;</t>
  </si>
  <si>
    <t xml:space="preserve">MOD CELLSTANDARDQCI: LocalCellId=1, Qci=QCI1, DrxParaGroupId=1, PreallocationParaGroupId=0; </t>
  </si>
  <si>
    <t xml:space="preserve">MOD CELLSTANDARDQCI: LocalCellId=1, Qci=QCI2, DrxParaGroupId=0, PreallocationParaGroupId=0; </t>
  </si>
  <si>
    <t xml:space="preserve">MOD CELLSTANDARDQCI: LocalCellId=1, Qci=QCI3, DrxParaGroupId=0, PreallocationParaGroupId=0; </t>
  </si>
  <si>
    <t xml:space="preserve">MOD CELLSTANDARDQCI: LocalCellId=1, Qci=QCI4, DrxParaGroupId=0, PreallocationParaGroupId=0; </t>
  </si>
  <si>
    <t xml:space="preserve">MOD CELLSTANDARDQCI: LocalCellId=1, Qci=QCI5, DrxParaGroupId=4, PreallocationParaGroupId=1; </t>
  </si>
  <si>
    <t xml:space="preserve">MOD CELLSTANDARDQCI: LocalCellId=1, Qci=QCI6, DrxParaGroupId=0, PreallocationParaGroupId=1; </t>
  </si>
  <si>
    <t xml:space="preserve">MOD CELLSTANDARDQCI: LocalCellId=1, Qci=QCI7, DrxParaGroupId=3, PreallocationParaGroupId=1; </t>
  </si>
  <si>
    <t xml:space="preserve">MOD CELLSTANDARDQCI: LocalCellId=1, Qci=QCI8, DrxParaGroupId=3, PreallocationParaGroupId=1; </t>
  </si>
  <si>
    <t xml:space="preserve">MOD CELLSTANDARDQCI: LocalCellId=1, Qci=QCI9, DrxParaGroupId=3, PreallocationParaGroupId=1; </t>
  </si>
  <si>
    <t>MOD DRXPARAGROUP: LocalCellId=1, DrxParaGroupId=1, EnterDrxSwitch=ON, OnDurationTimer=PSF4, DrxInactivityTimer=PSF4, DrxReTxTimer=PSF8;</t>
  </si>
  <si>
    <t>MOD RLCPDCPPARAGROUP: RlcPdcpParaGroupId=0, DiscardTimer=DiscardTimer_150;</t>
  </si>
  <si>
    <t>MOD eNBCellRsvdPara: LocalCellId=1, RsvdSwPara1=RsvdSwPara1_bit6-1;</t>
  </si>
  <si>
    <t>MOD eNBCellRsvdPara: LocalCellId=1, RsvdSwPara0=RsvdSwPara0_bit27-1;</t>
  </si>
  <si>
    <t>MOD eNBCellRsvdPara: LocalCellId=1, RsvdSwPara1=RsvdSwPara1_bit20-1;</t>
  </si>
  <si>
    <t>MOD CELLULSCHALGO: LocalCellId=1, PuschDtxSchStrategy=ADAPTIVE_RETX;</t>
  </si>
  <si>
    <t>//CR 20150914-001_DRX Parameter setting (Global Change) //LocalCellId=4</t>
  </si>
  <si>
    <t>ADD CELLPREALLOCGROUP: LocalCellId=4, PreallocationParaGroupId=0, PreallocationSwitch=OFF, SmartPreallocationSwitch=OFF, PreallocationMinPeriod=20, PreallocationSize=120, SmartPreallocationDuration=160;</t>
  </si>
  <si>
    <t>MOD CELLPREALLOCGROUP: LocalCellId=4, PreallocationParaGroupId=0, PreallocationSwitch=OFF, SmartPreallocationSwitch=OFF;</t>
  </si>
  <si>
    <t xml:space="preserve">MOD CELLSTANDARDQCI: LocalCellId=4, Qci=QCI1, DrxParaGroupId=1, PreallocationParaGroupId=0; </t>
  </si>
  <si>
    <t xml:space="preserve">MOD CELLSTANDARDQCI: LocalCellId=4, Qci=QCI2, DrxParaGroupId=0, PreallocationParaGroupId=0; </t>
  </si>
  <si>
    <t xml:space="preserve">MOD CELLSTANDARDQCI: LocalCellId=4, Qci=QCI3, DrxParaGroupId=0, PreallocationParaGroupId=0; </t>
  </si>
  <si>
    <t xml:space="preserve">MOD CELLSTANDARDQCI: LocalCellId=4, Qci=QCI4, DrxParaGroupId=0, PreallocationParaGroupId=0; </t>
  </si>
  <si>
    <t xml:space="preserve">MOD CELLSTANDARDQCI: LocalCellId=4, Qci=QCI5, DrxParaGroupId=4, PreallocationParaGroupId=1; </t>
  </si>
  <si>
    <t xml:space="preserve">MOD CELLSTANDARDQCI: LocalCellId=4, Qci=QCI6, DrxParaGroupId=0, PreallocationParaGroupId=1; </t>
  </si>
  <si>
    <t xml:space="preserve">MOD CELLSTANDARDQCI: LocalCellId=4, Qci=QCI7, DrxParaGroupId=3, PreallocationParaGroupId=1; </t>
  </si>
  <si>
    <t xml:space="preserve">MOD CELLSTANDARDQCI: LocalCellId=4, Qci=QCI8, DrxParaGroupId=3, PreallocationParaGroupId=1; </t>
  </si>
  <si>
    <t xml:space="preserve">MOD CELLSTANDARDQCI: LocalCellId=4, Qci=QCI9, DrxParaGroupId=3, PreallocationParaGroupId=1; </t>
  </si>
  <si>
    <t>MOD DRXPARAGROUP: LocalCellId=4, DrxParaGroupId=1, EnterDrxSwitch=ON, OnDurationTimer=PSF4, DrxInactivityTimer=PSF4, DrxReTxTimer=PSF8;</t>
  </si>
  <si>
    <t>MOD eNBCellRsvdPara: LocalCellId=4, RsvdSwPara1=RsvdSwPara1_bit6-1;</t>
  </si>
  <si>
    <t>MOD eNBCellRsvdPara: LocalCellId=4, RsvdSwPara0=RsvdSwPara0_bit27-1;</t>
  </si>
  <si>
    <t>MOD eNBCellRsvdPara: LocalCellId=4, RsvdSwPara1=RsvdSwPara1_bit20-1;</t>
  </si>
  <si>
    <t>MOD CELLULSCHALGO: LocalCellId=4, PuschDtxSchStrategy=ADAPTIVE_RETX;</t>
  </si>
  <si>
    <t>//Below command fail in script but can be run in MML alone. Should be ADD then MOD. Lxz 2016</t>
  </si>
  <si>
    <t>MOD CAMGTCFG: LocalCellId=7,CarrierMgtSwitch=ON,ActiveBufferLenThd=6,DeactiveBufferLenThd=3,ActiveBufferDelayThd=10,DeactiveThroughputThd=100,SccDeactCqiThd=2;</t>
  </si>
  <si>
    <t>MOD CELLDLSCHALGO: LocalCellId=7, CaSchStrategy=DIFF_SCHEDULE;</t>
  </si>
  <si>
    <t>MOD CAMGTCFG: LocalCellId=8,CarrierMgtSwitch=ON,ActiveBufferLenThd=6,DeactiveBufferLenThd=3,ActiveBufferDelayThd=10,DeactiveThroughputThd=100,SccDeactCqiThd=2;</t>
  </si>
  <si>
    <t>MOD CELLDLSCHALGO: LocalCellId=8, CaSchStrategy=DIFF_SCHEDULE;</t>
  </si>
  <si>
    <t>//Uplink Comp 20151127</t>
  </si>
  <si>
    <t>MOD CELLALGOSWITCH: LocalCellId=1, UplinkCompSwitch=UlJointReceptionSwitch-1;</t>
  </si>
  <si>
    <t>MOD CELLALGOSWITCH: LocalCellId=4, UplinkCompSwitch=UlJointReceptionSwitch-1;</t>
  </si>
  <si>
    <t>//Do not share with customer -FU Hanxiao 20151126 after delete UTRANNFREQ setting</t>
  </si>
  <si>
    <t>ADD UTRANRANSHARE:LocalCellId=1, UtranDlArfcn=10713, Mcc=525, Mnc=03, CellReselPriorityCfgInd=NOT_CFG;</t>
  </si>
  <si>
    <t>ADD UTRANRANSHARE:LocalCellId=1, UtranDlArfcn=2989, Mcc=525, Mnc=03, CellReselPriorityCfgInd=NOT_CFG;</t>
  </si>
  <si>
    <t>ADD UTRANRANSHARE:LocalCellId=1, UtranDlArfcn=10737, Mcc=525, Mnc=03, CellReselPriorityCfgInd=NOT_CFG;</t>
  </si>
  <si>
    <t>ADD UTRANRANSHARE:LocalCellId=4, UtranDlArfcn=10713, Mcc=525, Mnc=03, CellReselPriorityCfgInd=NOT_CFG;</t>
  </si>
  <si>
    <t>ADD UTRANRANSHARE:LocalCellId=4, UtranDlArfcn=2989, Mcc=525, Mnc=03, CellReselPriorityCfgInd=NOT_CFG;</t>
  </si>
  <si>
    <t>ADD UTRANRANSHARE:LocalCellId=4, UtranDlArfcn=10737, Mcc=525, Mnc=03, CellReselPriorityCfgInd=NOT_CFG;</t>
  </si>
  <si>
    <t>//RMV 1800 EUTRANINTERFREQ in new site 20151117</t>
  </si>
  <si>
    <t>RMV EUTRANINTERNFREQ:LOCALCELLID=1,DLEARFCN=1800;</t>
  </si>
  <si>
    <t>RMV EUTRANINTERNFREQ:LOCALCELLID=4,DLEARFCN=1800;</t>
  </si>
  <si>
    <t>// 20151021-001 Disable Emergency Call - Whole Network(Olivia)</t>
  </si>
  <si>
    <t>MOD EMC: CnOperatorId=0, EmcEnable=OFF;</t>
  </si>
  <si>
    <t>//20151116 CR to enable LTE X2 Cleanup for Whole Network (Myleen)</t>
  </si>
  <si>
    <t>MOD GLOBALPROCSWITCH:X2SONDELETESWITCH=BASED_ON_X2FAULT-1&amp;BASED_ON_X2USAGE_WITH_NEGO-1,X2SONDELETETIMERFORX2FAULT=1440,X2SONDELETETIMERFORX2USAGE=1440,X2SONDELETEHOINNUMTHD=1,X2SONDELETEHOOUTNUMTHD=1;</t>
  </si>
  <si>
    <t>//-----------------------------------------------------------------------------------------</t>
  </si>
  <si>
    <t>//CR Implemented by Jason Sia on 20151001 Idle Mode parameter (nonCoastal)</t>
  </si>
  <si>
    <t xml:space="preserve">// 20151019-001 Harmonize 4G Network Connected Mode Mobility Parameters(Jason Sia)” </t>
  </si>
  <si>
    <t>//For LocalCellId=1</t>
  </si>
  <si>
    <t>MOD CELLRESEL: LocalCellId=1, CellReselPriority=6, SNONINTRASEARCHCFGIND=CFG, sNonIntraSearch=9, ThrshServLow=6, TReselEutran=1, QQUALMINCFGIND=CFG, QQualMin=-18;</t>
  </si>
  <si>
    <t>MOD EUTRANINTERNFREQ: LocalCellID=1, DlEarfcn=3050, CELLRESELPRIORITYCFGIND=CFG, CellReselPriority=7, ThreshXhigh=11, ThreshXLow=6, QRxLevMin=-64, QOFFSETFREQ=dB0, EUTRANReselTime=1;</t>
  </si>
  <si>
    <t>MOD INTERFREQHOGROUP: LocalCellId=1, InterFreqHoGroupId=0, InterFreqHoA1A2Hyst=4, InterFreqHoA1ThdRsrp=-105, InterFreqHoA2ThdRsrp=-109, InterFreqHoA4Hyst=4, InterFreqHoA4ThdRsrp=-109;</t>
  </si>
  <si>
    <t>//For LocalCellId=4</t>
  </si>
  <si>
    <t>MOD CELLRESEL: LocalCellId=4, CellReselPriority=7, SNONINTRASEARCHCFGIND=CFG, sNonIntraSearch=14, ThrshServLow=8, TReselEutran=1, QQUALMINCFGIND=CFG, QQualMin=-18;</t>
  </si>
  <si>
    <t>MOD EUTRANINTERNFREQ: LocalCellId=4, DlEarfcn=1850, CELLRESELPRIORITYCFGIND=CFG, CellReselPriority=6, ThreshXhigh=6, ThreshXLow=6, QRxLevMin=-64, QOFFSETFREQ=dB0, EUTRANReselTime=1;</t>
  </si>
  <si>
    <t>MOD INTERFREQHOGROUP: LocalCellId=4, InterFreqHoGroupId=0, InterFreqHoA1A2Hyst=4, InterFreqHoA1ThdRsrp=-105, InterFreqHoA2ThdRsrp=-109, InterFreqHoA4Hyst=4, InterFreqHoA4ThdRsrp=-109;</t>
  </si>
  <si>
    <t>//ADD EUTRANINTERNFREQ</t>
  </si>
  <si>
    <t xml:space="preserve"> LocalCellId=1, DlEarfcn=1800, UlEarfcnCfgInd=NOT_CFG, CellReselPriorityCfgInd=CFG, CellReselPriority=6,MeasBandWidth=MBW50, ThreshXhigh=0, ThreshXlow=0, PmaxCfgInd=NOT_CFG;</t>
  </si>
  <si>
    <t>ADD EUTRANINTERNFREQ</t>
  </si>
  <si>
    <t xml:space="preserve"> LocalCellId=1, DlEarfcn=1850, UlEarfcnCfgInd=NOT_CFG, CellReselPriorityCfgInd=CFG, CellReselPriority=6,MeasBandWidth=MBW50, ThreshXhigh=0, ThreshXlow=7, PmaxCfgInd=NOT_CFG;</t>
  </si>
  <si>
    <t xml:space="preserve"> LocalCellId=1, DlEarfcn=3050, UlEarfcnCfgInd=NOT_CFG, CellReselPriorityCfgInd=CFG, CellReselPriority=7,MeasBandWidth=MBW50, ThreshXhigh=15, ThreshXlow=0, PmaxCfgInd=NOT_CFG;</t>
  </si>
  <si>
    <t>MOD TATIMER</t>
  </si>
  <si>
    <t xml:space="preserve"> LocalCellId=1, TimeAlignmentTimer=SF5120;</t>
  </si>
  <si>
    <t>ADD UTRANNFREQ</t>
  </si>
  <si>
    <t>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</si>
  <si>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</si>
  <si>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LocalCellId=1, UtranDlArfcn=2989, UtranVersion=HSPA, UtranFddTddType=UTRAN_FDD, UtranUlArfcnCfgInd=NOT_CFG, CellReselPriorityCfgInd=NOT_CFG, PsPriority=Priority_1, CsPriority=Priority_2, ConnFreqPriority=0;</t>
  </si>
  <si>
    <t>MOD ENBCELLRSVDPARA</t>
  </si>
  <si>
    <t xml:space="preserve"> LocalCellId=1, RsvdSwPara0=RsvdSwPara0_bit30-1;</t>
  </si>
  <si>
    <t>ADD CELLPREALLOCGROUP</t>
  </si>
  <si>
    <t xml:space="preserve"> LocalCellId=1, PreallocationParaGroupId=0, PreallocationSwitch=ON, SmartPreallocationSwitch=ON, PreallocationMinPeriod=20, PreallocationSize=120, SmartPreallocationDuration=160;</t>
  </si>
  <si>
    <t xml:space="preserve"> LocalCellId=1, PreallocationParaGroupId=1, PreallocationSwitch=ON, SmartPreallocationSwitch=ON, PreallocationMinPeriod=5, PreallocationSize=80, SmartPreallocationDuration=50;</t>
  </si>
  <si>
    <t>ADD DRXPARAGROUP</t>
  </si>
  <si>
    <t>LocalCellId=1, DrxParaGroupId=4, EnterDrxSwitch=ON, OnDurationTimer=PSF2, DrxInactivityTimer=PSF80, DrxReTxTimer=PSF8, LongDrxCycle=SF80, SupportShortDrx=UU_ENABLE, ShortDrxCycle=SF20, DrxShortCycleTimer=1;</t>
  </si>
  <si>
    <t>MOD CELLSTANDARDQCI</t>
  </si>
  <si>
    <t>LocalCellId=1, Qci=QCI1,DrxParaGroupId=1, PreallocationParaGroupId=0;</t>
  </si>
  <si>
    <t>LOCALCELLID=1, QCI=QCI5,DRXPARAGROUPID=4, PREALLOCATIONPARAGROUPID=1;</t>
  </si>
  <si>
    <t>MOD CELLALGOSWITCH</t>
  </si>
  <si>
    <t>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</si>
  <si>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MOD CELLULSCHALGO</t>
  </si>
  <si>
    <t xml:space="preserve"> LocalCellId=1, UlVoipRlcMaxSegNum=20;  </t>
  </si>
  <si>
    <t>LocalCellId=1 , Qci=QCI1,QciPriorityForHo=1;</t>
  </si>
  <si>
    <t>LocalCellId=1 , Qci=QCI2,QciPriorityForHo=9;</t>
  </si>
  <si>
    <t>LocalCellId=1 , Qci=QCI3,QciPriorityForHo=9;</t>
  </si>
  <si>
    <t>LocalCellId=1 , Qci=QCI4,QciPriorityForHo=9;</t>
  </si>
  <si>
    <t>LocalCellId=1 , Qci=QCI5,QciPriorityForHo=9;</t>
  </si>
  <si>
    <t>LocalCellId=1 , Qci=QCI6,QciPriorityForHo=9;</t>
  </si>
  <si>
    <t>LocalCellId=1 , Qci=QCI7,QciPriorityForHo=9;</t>
  </si>
  <si>
    <t>LocalCellId=1 , Qci=QCI8,QciPriorityForHo=9;</t>
  </si>
  <si>
    <t>LocalCellId=1 , Qci=QCI9,QciPriorityForHo=9;</t>
  </si>
  <si>
    <t>MOD CELLMCPARA</t>
  </si>
  <si>
    <t xml:space="preserve"> LocalCellId=1, ReportAmount=r1, ReportInterval=1min;</t>
  </si>
  <si>
    <t>MOD DRXPARAGROUP</t>
  </si>
  <si>
    <t>LocalCellId=1, DrxParaGroupId=1, EnterDrxSwitch=ON, OnDurationTimer=PSF10, DrxInactivityTimer=PSF80, DrxReTxTimer=PSF8, LongDrxCycle=SF40, SupportShortDrx=UU_DISABLE;</t>
  </si>
  <si>
    <t xml:space="preserve"> LocalCellId=1, UlSchSwitch=SmartPreAllocationSwitch-1;</t>
  </si>
  <si>
    <t xml:space="preserve"> LocalCellId=1, RsvdSwPara1=RsvdSwPara1_bit1-0;</t>
  </si>
  <si>
    <t xml:space="preserve"> LocalCellId=1, UlSchSwitch=UlRaUserSchOptSw-1;</t>
  </si>
  <si>
    <t>MOD CELLPDCCHALGO</t>
  </si>
  <si>
    <t xml:space="preserve"> LocalCellId=1, PdcchCapacityImproveSwitch=ON;</t>
  </si>
  <si>
    <t xml:space="preserve"> LocalCellId=1, RsvdSwPara0=RsvdSwPara0_bit18-0;</t>
  </si>
  <si>
    <t>MOD INTERRATHOCOMMGROUP</t>
  </si>
  <si>
    <t>LocalCellId=1,INTERRATHOCOMMGROUPID=0,INTERRATHOA1A2HYST=4,INTERRATHOA1A2TIMETOTRIG=320ms,INTERRATHOA1THDRSRP=-109,INTERRATHOA2THDRSRP=-113;</t>
  </si>
  <si>
    <t>MOD UTRANNFREQ</t>
  </si>
  <si>
    <t xml:space="preserve"> LocalCellId=1, UtranDlArfcn=10713, PsPriority=Priority_2, CsPriority=Priority_2, ConnFreqPriority=0;</t>
  </si>
  <si>
    <t xml:space="preserve"> LocalCellId=1, UtranDlArfcn=10737, PsPriority=Priority_1, CsPriority=Priority_2, ConnFreqPriority=2;</t>
  </si>
  <si>
    <t xml:space="preserve"> LocalCellId=1, UtranDlArfcn=2989, UtranVersion=HSPA, UtranFddTddType=UTRAN_FDD, UtranUlArfcnCfgInd=NOT_CFG, CellReselPriorityCfgInd=NOT_CFG, PsPriority=Priority_1, CsPriority=Priority_2, ConnFreqPriority=0;</t>
  </si>
  <si>
    <t>MOD SRSCFG</t>
  </si>
  <si>
    <t xml:space="preserve"> LocalCellId=1, SrsCfgInd=BOOLEAN_TRUE, FddSrsCfgMode=ADAPTIVEMODE;</t>
  </si>
  <si>
    <t xml:space="preserve"> LocalCellId=1, TimingResOptSwitch=ON;</t>
  </si>
  <si>
    <t>MOD CellDlschAlgo</t>
  </si>
  <si>
    <t>LocalCellId=1, HoStaticMcsTimer=10;</t>
  </si>
  <si>
    <t xml:space="preserve"> LocalCellId=1, CqiAdjAlgoSwitch=DlCqiAdjDeltaOptSwitch-1;</t>
  </si>
  <si>
    <t xml:space="preserve"> LocalCellId=1, DlSchSwitch=AperiodicCqiTrigOptSwitch-1;</t>
  </si>
  <si>
    <t xml:space="preserve"> LocalCellId=1, RsvdSwPara1=RsvdSwPara1_bit6-1;</t>
  </si>
  <si>
    <t xml:space="preserve"> LOCALCELLID=1,PDCCHMAXCODERATE=95;</t>
  </si>
  <si>
    <t xml:space="preserve"> LocalCellId=1, HysForCfiBasedPreSch=0;</t>
  </si>
  <si>
    <t xml:space="preserve"> LocalCellId=1, RsvdSwPara1=RsvdSwPara1_bit2-1;</t>
  </si>
  <si>
    <t xml:space="preserve"> LocalCellId=1, PreallocationParaGroupId=0, PreallocationSwitch=OFF, SmartPreallocationSwitch=OFF, PreallocationMinPeriod=20, PreallocationSize=120, SmartPreallocationDuration=160;</t>
  </si>
  <si>
    <t>MOD CELLPREALLOCGROUP</t>
  </si>
  <si>
    <t xml:space="preserve"> LocalCellId=1, PreallocationParaGroupId=0, PreallocationSwitch=OFF, SmartPreallocationSwitch=OFF;</t>
  </si>
  <si>
    <t xml:space="preserve"> LocalCellId=1, Qci=QCI1, DrxParaGroupId=1, PreallocationParaGroupId=0; </t>
  </si>
  <si>
    <t xml:space="preserve"> LocalCellId=1, Qci=QCI2, DrxParaGroupId=0, PreallocationParaGroupId=0; </t>
  </si>
  <si>
    <t xml:space="preserve"> LocalCellId=1, Qci=QCI3, DrxParaGroupId=0, PreallocationParaGroupId=0; </t>
  </si>
  <si>
    <t xml:space="preserve"> LocalCellId=1, Qci=QCI4, DrxParaGroupId=0, PreallocationParaGroupId=0; </t>
  </si>
  <si>
    <t xml:space="preserve"> LocalCellId=1, Qci=QCI5, DrxParaGroupId=4, PreallocationParaGroupId=1; </t>
  </si>
  <si>
    <t xml:space="preserve"> LocalCellId=1, Qci=QCI6, DrxParaGroupId=0, PreallocationParaGroupId=1; </t>
  </si>
  <si>
    <t xml:space="preserve"> LocalCellId=1, Qci=QCI7, DrxParaGroupId=3, PreallocationParaGroupId=1; </t>
  </si>
  <si>
    <t xml:space="preserve"> LocalCellId=1, Qci=QCI8, DrxParaGroupId=3, PreallocationParaGroupId=1; </t>
  </si>
  <si>
    <t xml:space="preserve"> LocalCellId=1, Qci=QCI9, DrxParaGroupId=3, PreallocationParaGroupId=1; </t>
  </si>
  <si>
    <t xml:space="preserve"> LocalCellId=1, DrxParaGroupId=1, EnterDrxSwitch=ON, OnDurationTimer=PSF4, DrxInactivityTimer=PSF4, DrxReTxTimer=PSF8;</t>
  </si>
  <si>
    <t>MOD RLCPDCPPARAGROUP</t>
  </si>
  <si>
    <t xml:space="preserve"> RlcPdcpParaGroupId=0, DiscardTimer=DiscardTimer_150;</t>
  </si>
  <si>
    <t>MOD eNBCellRsvdPara</t>
  </si>
  <si>
    <t xml:space="preserve"> LocalCellId=1, RsvdSwPara0=RsvdSwPara0_bit27-1;</t>
  </si>
  <si>
    <t xml:space="preserve"> LocalCellId=1, RsvdSwPara1=RsvdSwPara1_bit20-1;</t>
  </si>
  <si>
    <t xml:space="preserve"> LocalCellId=1, PuschDtxSchStrategy=ADAPTIVE_RETX;</t>
  </si>
  <si>
    <t xml:space="preserve"> LocalCellId=1, UplinkCompSwitch=UlJointReceptionSwitch-1;</t>
  </si>
  <si>
    <t>ADD UTRANRANSHARE</t>
  </si>
  <si>
    <t>LocalCellId=1, UtranDlArfcn=10713, Mcc=525, Mnc=03, CellReselPriorityCfgInd=NOT_CFG;</t>
  </si>
  <si>
    <t>LocalCellId=1, UtranDlArfcn=2989, Mcc=525, Mnc=03, CellReselPriorityCfgInd=NOT_CFG;</t>
  </si>
  <si>
    <t>LocalCellId=1, UtranDlArfcn=10737, Mcc=525, Mnc=03, CellReselPriorityCfgInd=NOT_CFG;</t>
  </si>
  <si>
    <t>RMV EUTRANINTERNFREQ</t>
  </si>
  <si>
    <t>LOCALCELLID=1,DLEARFCN=1800;</t>
  </si>
  <si>
    <t>MOD CELLRESEL</t>
  </si>
  <si>
    <t xml:space="preserve"> LocalCellId=1, CellReselPriority=6, SNONINTRASEARCHCFGIND=CFG, sNonIntraSearch=9, ThrshServLow=6, TReselEutran=1, QQUALMINCFGIND=CFG, QQualMin=-18;</t>
  </si>
  <si>
    <t>MOD EUTRANINTERNFREQ</t>
  </si>
  <si>
    <t xml:space="preserve"> LocalCellID=1, DlEarfcn=3050, CELLRESELPRIORITYCFGIND=CFG, CellReselPriority=7, ThreshXhigh=11, ThreshXLow=6, QRxLevMin=-64, QOFFSETFREQ=dB0, EUTRANReselTime=1;</t>
  </si>
  <si>
    <t>MOD INTERFREQHOGROUP</t>
  </si>
  <si>
    <t xml:space="preserve"> LocalCellId=1, InterFreqHoGroupId=0, InterFreqHoA1A2Hyst=4, InterFreqHoA1ThdRsrp=-105, InterFreqHoA2ThdRsrp=-109, InterFreqHoA4Hyst=4, InterFreqHoA4ThdRsrp=-109;</t>
  </si>
  <si>
    <t>Reserved parameter indicator</t>
  </si>
  <si>
    <t>Reserved -&gt; official eRAN version*</t>
  </si>
  <si>
    <t>cell 1</t>
  </si>
  <si>
    <t>//VoLTE start</t>
  </si>
  <si>
    <t>//VoLTE end</t>
  </si>
  <si>
    <t>MOD TATIMER*</t>
  </si>
  <si>
    <t>MOD CELLPDCCHALGO*</t>
  </si>
  <si>
    <t>MOD CELLSTANDARDQCI*</t>
  </si>
  <si>
    <t>//Coastal end</t>
  </si>
  <si>
    <t>//non-Coastal end</t>
  </si>
  <si>
    <t>MOD EMC</t>
  </si>
  <si>
    <t>ADD INTERRATHOCOMMGROUP</t>
  </si>
  <si>
    <t>ADD INTERRATHOUTRANGROUP</t>
  </si>
  <si>
    <t>MOD INTERRATHOUTRANGROUP</t>
  </si>
  <si>
    <t>MOD GLOBALPROCSWITCH</t>
  </si>
  <si>
    <t>MOD CQIADAPTIVECFG</t>
  </si>
  <si>
    <t>MOD ANR</t>
  </si>
  <si>
    <t>MOD ENBRSVDPARA</t>
  </si>
  <si>
    <t>//Coastal start, L26 cell only</t>
  </si>
  <si>
    <t>//CA script start</t>
  </si>
  <si>
    <t>MOD ENODEBALGOSWITCH*</t>
  </si>
  <si>
    <t>//MOD CELLRESEL</t>
  </si>
  <si>
    <t>//MOD INTERFREQHOGROUP</t>
  </si>
  <si>
    <t>NO</t>
  </si>
  <si>
    <t>N.A.</t>
  </si>
  <si>
    <t>20151019-001 Harmonize 4G Network Connected Mode Mobility Parameters(Jason Sia)</t>
  </si>
  <si>
    <t>CR implemented by Jason Sia on 20161001 idle mode parameters</t>
  </si>
  <si>
    <t>cell 4</t>
  </si>
  <si>
    <t>MOD CELLRESEL: LocalCellId=4, CellReselPriority=7, SNONINTRASEARCHCFGIND=CFG, sNonIntraSearch=14, ThrshServLow=6, TReselEutran=1, QQUALMINCFGIND=CFG, QQualMin=-18;</t>
  </si>
  <si>
    <r>
      <t xml:space="preserve">Modification </t>
    </r>
    <r>
      <rPr>
        <sz val="11"/>
        <color rgb="FFFF0000"/>
        <rFont val="宋体"/>
        <family val="2"/>
        <scheme val="minor"/>
      </rPr>
      <t>CR name</t>
    </r>
  </si>
  <si>
    <t xml:space="preserve">CR 20150915-001_Hanxiao_Implement network level recommended  features </t>
  </si>
  <si>
    <t>MOD TATIMER: LocalCellId=1, TimeAlignmentTimer=SF5120, TimingResOptSwitch=ON;</t>
  </si>
  <si>
    <t>MOD TATIMER: LocalCellId=4, TimeAlignmentTimer=SF5120, TimingResOptSwitch=ON;</t>
  </si>
  <si>
    <t>20151111-001 Different Inter-rat HO parameter for different 3G deployment(Jason Sia)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</si>
  <si>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</si>
  <si>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</si>
  <si>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</si>
  <si>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</si>
  <si>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</si>
  <si>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YES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</si>
  <si>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
not officiated in eRAN 8.1</t>
    </r>
    <r>
      <rPr>
        <sz val="11"/>
        <rFont val="宋体"/>
        <family val="2"/>
        <scheme val="minor"/>
      </rPr>
      <t xml:space="preserve">
 PreAllocationSwitch of the UlSchSwitch parameter needs to be ON</t>
    </r>
  </si>
  <si>
    <t>Remarks</t>
  </si>
  <si>
    <t>enhanced Preallocation for voice service</t>
  </si>
  <si>
    <t>But preallcation for QCI1 is switched off later on by M1</t>
  </si>
  <si>
    <t>remarks</t>
  </si>
  <si>
    <t xml:space="preserve">MOD RLCPDCPPARAGROUP: RlcPdcpParaGroupId=4, DiscardTimer=DiscardTimer_Infinity; </t>
  </si>
  <si>
    <t>Group 1 for QCI 5-9</t>
  </si>
  <si>
    <t>Group 4 for QCI5</t>
  </si>
  <si>
    <t>Group 1 for QCI1
CR 20150914-001_DRX Parameter setting (Global Change)</t>
  </si>
  <si>
    <t>Handover bug for Voip users</t>
  </si>
  <si>
    <t>MOD CNOPERATORSTANDARDQCI</t>
  </si>
  <si>
    <t>inter-rat policy group 1 for QCI1</t>
  </si>
  <si>
    <t>//Group 0 for QCI1</t>
  </si>
  <si>
    <t>MOD PDCPROHCPARA</t>
  </si>
  <si>
    <t>//ROHC switch</t>
  </si>
  <si>
    <t>MOD STANDARDQCI</t>
  </si>
  <si>
    <t>Turn on the PS HO and Redirection for QCI5</t>
  </si>
  <si>
    <t>Tuning for the uplink comp A3 measurement reporting interval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</si>
  <si>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V100R009C00SPC120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AddA2MeasIfQciAdjSwitch under the HoSignalingOptSwitch parameter in the MOD ENODEBALGOSWITCH command</t>
    </r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</si>
  <si>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V100R009C00SPC160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DrxBasedSriGapOptSwitch under the HoCommOptSwitch parameter in the MOD ENODEBALGOSWITCH command</t>
    </r>
  </si>
  <si>
    <t>20151104-001 Different Interrat HO parameter for QCI1(Jason Sia)</t>
  </si>
  <si>
    <t>ADD new group 1 for QCI1</t>
  </si>
  <si>
    <t>MOD existing group 0 for QCI9</t>
  </si>
  <si>
    <t>MOD INTERRATHOCOMMGROUP: LocalCellId=1, InterRatHoCommGroupId=0, InterRatHoA1A2Hyst=4, InterRatHoA1A2TimeToTrig=640ms, InterRatHoA1ThdRsrp=-111, InterRatHoA2ThdRsrp=-115;</t>
  </si>
  <si>
    <t>ADD INTERRATHOCOMMGROUP: LocalCellId=1, InterRatHoCommGroupId=1, InterRatHoA1A2Hyst=4, InterRatHoA1A2TimeToTrig=640ms, InterRatHoA1ThdRsrp=-109, InterRatHoA2ThdRsrp=-113;</t>
  </si>
  <si>
    <t>ADD INTERRATHOUTRANGROUP: LocalCellId=1, InterRatHoUtranGroupId=1, InterRatHoUtranB1ThdRscp=-105, InterRatHoUtranB1Hyst=4, InterRatHoUtranB1TimeToTrig=40ms;</t>
  </si>
  <si>
    <t>MOD INTERRATHOUTRANGROUP: LocalCellId=1, InterRatHoUtranGroupId=0, InterRatHoUtranB1ThdRscp=-105, InterRatHoUtranB1Hyst=4, InterRatHoUtranB1TimeToTrig=640ms;</t>
  </si>
  <si>
    <t>MOD CAMGTCFG</t>
  </si>
  <si>
    <t>MOD CELLDLSCHALGO</t>
  </si>
  <si>
    <t>CR 20150915-001_Hanxiao_Implement network level recommended  features</t>
  </si>
  <si>
    <t xml:space="preserve">Turn on SRS feature, Adaptive SRS Resource Allocation Mode  </t>
  </si>
  <si>
    <t>MOD CELLDLSCHALGO: LocalCellId=1, CaSchStrategy=DIFF_SCHEDULE, HoStaticMcsTimer=10;</t>
  </si>
  <si>
    <t>1. increase PDCCH max code rate
2. No CFI expansion for UL pre-allocation</t>
  </si>
  <si>
    <t>MOD CELLPDCCHALGO: LocalCellId=1, PdcchCapacityImproveSwitch=ON, PdcchMaxCodeRate=95, HysForCfiBasedPreSch=0;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</si>
  <si>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V100R008C01SPC830
</t>
    </r>
    <r>
      <rPr>
        <sz val="11"/>
        <color rgb="FFFFC000"/>
        <rFont val="宋体"/>
        <family val="2"/>
        <scheme val="minor"/>
      </rPr>
      <t xml:space="preserve">Disused: BTS3900 LTE: V100R010C00SPC020 </t>
    </r>
    <r>
      <rPr>
        <sz val="11"/>
        <rFont val="宋体"/>
        <family val="2"/>
        <scheme val="minor"/>
      </rPr>
      <t xml:space="preserve">
UlLast2RetransSchOptSwitch under the UlSchSwitch parameter in the MOD CELLALGOSWITCH command</t>
    </r>
  </si>
  <si>
    <t>Indicates whether to enable optimization on the scheduling policy for the last two retransmissions.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</si>
  <si>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V100R008C01SPC830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SmartPreallocationMode parameter in the ANR MO. The SmartPreallocationMode parameter can be set by running the MOD ANR command</t>
    </r>
  </si>
  <si>
    <t>Disable smart pre-allocation during ECGI reading in ANR process</t>
  </si>
  <si>
    <t>enodeb 7.0</t>
  </si>
  <si>
    <t>1. Turn on service steering
2. Turn off the UTRAN Fast ANR Switches for whole network to reduce unncessary MR
3. Decreasing unnecessary retransmission of IRAT handover command
4. SccBlindCfgSwitch-1, HoWithSccCfgSwitch-1 
5. Avoid SRI conflict  when configuring measurement gaps when DRX OFF</t>
  </si>
  <si>
    <t>1. CR 20150129-001_Li Cai_LTE ANR auto delete optimization for whole network
2. CR 20150915-001_Hanxiao_Implement network level recommended  features</t>
  </si>
  <si>
    <t>MOD ANR: NcellHoStatNum=30, StatisticPeriodForNRTDel=2880, NcellHoForNRTDelThd=1, CaUeChoseMode=ANR_UE_CAP, NrtDelMode=EUTRAN_DELREDUNDANCENCELL-1&amp;UTRAN_DELREDUNDANCENCELL-1&amp;UTRAN_DELERRORNCELL-1, UtranNcellHoForNRTDelThd=1;</t>
  </si>
  <si>
    <t>DrxInactivityTimerForAnr parameter in the DRX MO. The DrxInactivityTimerForAnr parameter can be set by running the MOD DRX command</t>
  </si>
  <si>
    <t>MOD RLCPDCPPARAGROUP: RlcPdcpParaGroupId=0, DiscardTimer=DiscardTimer_150, RlcMode=RlcMode_UM, PdcpSnSize=PdcpSnsize_12bits, UlRlcSnSize=RlcSnSize_size10, DlRlcSnSize=RlcSnSize_size10;</t>
  </si>
  <si>
    <t>//Group 4 for QCI5</t>
  </si>
  <si>
    <t>MOD ENBCELLRSVDPARA: LocalCellId=1, RsvdSwPara0=RsvdSwPara0_bit27-1;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</si>
  <si>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V100R008C01SPC830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DlRetxTbsIndexAdjOptSwitch under the CqiAdjAlgoSwitch parameter in the MOD CELLALGOSWITCH command</t>
    </r>
  </si>
  <si>
    <t>DL last 2 retransmission lower TB size</t>
  </si>
  <si>
    <t>Uplink Compensation Scheduling - PUCCH</t>
  </si>
  <si>
    <t>MOD ENBCELLRSVDPARA: LocalCellId=1, RsvdSwPara1=RsvdSwPara1_bit20-1;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</si>
  <si>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V100R009C00SPH171
</t>
    </r>
    <r>
      <rPr>
        <sz val="11"/>
        <color rgb="FFFFC000"/>
        <rFont val="宋体"/>
        <family val="2"/>
        <scheme val="minor"/>
      </rPr>
      <t>Disused: BTS3900 LTE: V100R010C10</t>
    </r>
    <r>
      <rPr>
        <sz val="11"/>
        <rFont val="宋体"/>
        <family val="2"/>
        <scheme val="minor"/>
      </rPr>
      <t xml:space="preserve">
 UlVoipSchOptSwitch under the UlEnhencedVoipSchSw parameter in the MOD CELLULSCHALGO command</t>
    </r>
  </si>
  <si>
    <t>MOD CELLULSCHALGO*</t>
  </si>
  <si>
    <t>MOD CELLULSCHALGO: LocalCellId=1, PuschDtxSchStrategy=ADAPTIVE_RETX, UlVoipRlcMaxSegNum=20;</t>
  </si>
  <si>
    <t>1. for dynamic scheduling, not allow to segment more than 20
2. PUSCH DTX Scheduling method</t>
  </si>
  <si>
    <t xml:space="preserve"> 20151021-001 Disable Emergency Call - Whole Network(Olivia)</t>
  </si>
  <si>
    <t>20151113-001 X2 auto removal (Myleen)</t>
  </si>
  <si>
    <t>QCI1</t>
  </si>
  <si>
    <t>QCI2</t>
  </si>
  <si>
    <t>QCI3</t>
  </si>
  <si>
    <t>QCI4</t>
  </si>
  <si>
    <t>QCI5</t>
  </si>
  <si>
    <t>QCI6</t>
  </si>
  <si>
    <t>QCI7</t>
  </si>
  <si>
    <t>QCI8</t>
  </si>
  <si>
    <t>QCI9</t>
  </si>
  <si>
    <t>MOD CELLSTANDARDQCI: LocalCellId=1, Qci=QCI1, InterRatHoCommGroupId=1, InterRatHoUtranGroupId=1, DrxParaGroupId=1, QciPriorityForHo=1, PreallocationParaGroupId=0;</t>
  </si>
  <si>
    <t>MOD CELLSTANDARDQCI: LocalCellId=1, Qci=QCI2, InterRatHoCommGroupId=0, InterRatHoUtranGroupId=0, DrxParaGroupId=0, QciPriorityForHo=9, PreallocationParaGroupId=0;</t>
  </si>
  <si>
    <t>MOD CELLSTANDARDQCI: LocalCellId=1, Qci=QCI3, InterRatHoCommGroupId=0, InterRatHoUtranGroupId=0, DrxParaGroupId=0, QciPriorityForHo=9, PreallocationParaGroupId=0;</t>
  </si>
  <si>
    <t>MOD CELLSTANDARDQCI: LocalCellId=1, Qci=QCI4, InterRatHoCommGroupId=0, InterRatHoUtranGroupId=0, DrxParaGroupId=0, QciPriorityForHo=9, PreallocationParaGroupId=0;</t>
  </si>
  <si>
    <t>MOD CELLSTANDARDQCI: LocalCellId=1, Qci=QCI5, InterRatHoCommGroupId=0, InterRatHoUtranGroupId=0, DrxParaGroupId=4, QciPriorityForHo=9, PreallocationParaGroupId=1;</t>
  </si>
  <si>
    <t>MOD CELLSTANDARDQCI: LocalCellId=1, Qci=QCI6, InterRatHoCommGroupId=0, InterRatHoUtranGroupId=0, DrxParaGroupId=0, QciPriorityForHo=9, PreallocationParaGroupId=1;</t>
  </si>
  <si>
    <t>MOD CELLSTANDARDQCI: LocalCellId=1, Qci=QCI7, InterRatHoCommGroupId=0, InterRatHoUtranGroupId=0, DrxParaGroupId=3, QciPriorityForHo=9, PreallocationParaGroupId=1;</t>
  </si>
  <si>
    <t>MOD CELLSTANDARDQCI: LocalCellId=1, Qci=QCI8, InterRatHoCommGroupId=0, InterRatHoUtranGroupId=0, DrxParaGroupId=3, QciPriorityForHo=9, PreallocationParaGroupId=1;</t>
  </si>
  <si>
    <t>MOD CELLSTANDARDQCI: LocalCellId=1, Qci=QCI9, InterRatHoCommGroupId=0, InterRatHoUtranGroupId=0, DrxParaGroupId=3, QciPriorityForHo=9, PreallocationParaGroupId=1;</t>
  </si>
  <si>
    <t>Already mapped  to QCI by default</t>
  </si>
  <si>
    <t>CR 20150914-001_DRX Parameter setting (Global Change)
//Disable Prealocation group 0 for QCI1</t>
  </si>
  <si>
    <t>MOD DRXPARAGROUP: LocalCellId=1, DrxParaGroupId=4, EnterDrxSwitch=ON, OnDurationTimer=PSF2, DrxInactivityTimer=PSF80, DrxReTxTimer=PSF8, LongDrxCycle=SF80, SupportShortDrx=UU_ENABLE, ShortDrxCycle=SF20, DrxShortCycleTimer=1;</t>
  </si>
  <si>
    <t>SRS Adaptive + long TATimer has to work together</t>
  </si>
  <si>
    <t>MOD CSFALLBACKPOLICYCFG: CsfbHoPolicyCfg=REDIRECTION-1&amp;PS_HO-0;</t>
  </si>
  <si>
    <t>MOD CSFALLBACKPOLICYCFG</t>
  </si>
  <si>
    <t>1. handover algo switch 4 switches: service HO is enabled, but not used by change QCI1 serviceIRHOgroup to 1</t>
  </si>
  <si>
    <t>MOD ENODEBALGOSWITCH: HoAlgoSwitch=IntraFreqCoverHoSwitch-1&amp;InterFreqCoverHoSwitch-1&amp;UtranCsfbSwitch-1&amp;UtranServiceHoSwitch-1, HoModeSwitch=EutranVoipCapSwitch-1&amp;UtranPsHoSwitch-1&amp;UtranSrvccSwitch-1&amp;UtranRedirectSwitch-1&amp;BlindHoSwitch-1,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</si>
  <si>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for SmarTone Roaming Issue change the QCI7 become UM instead of AM mode cr201511</t>
  </si>
  <si>
    <t>MOD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</si>
  <si>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PreallocationParaGroupId=1, PreallocationSwitch=ON, SmartPreallocationSwitch=ON, PreallocationMinPeriod=5, PreallocationSize=80, SmartPreallocationDuration=50;</t>
  </si>
  <si>
    <t>in case</t>
  </si>
  <si>
    <t>MOD CELLMIMOPARACFG: LocalCellId=1, MimoAdaptiveSwitch=NO_ADAPTIVE, FixedMimoMode=TM3, InitialMimoType=ADAPTIVE;</t>
  </si>
  <si>
    <t>MOD CELLMIMOPARACFG</t>
  </si>
  <si>
    <t>MOD DRXPARAGROUP: LocalCellId=1, DrxParaGroupId=1, EnterDrxSwitch=ON, OnDurationTimer=PSF4, DrxInactivityTimer=PSF4, DrxReTxTimer=PSF8, LongDrxCycle=SF40, SupportShortDrx=UU_DISABLE;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</si>
  <si>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color theme="1"/>
        <rFont val="宋体"/>
        <family val="2"/>
        <scheme val="minor"/>
      </rPr>
      <t xml:space="preserve">
DrxInactivityTimerForAnr parameter in the DRX MO. The DrxInactivityTimerForAnr parameter can be set by running the MOD DRX command</t>
    </r>
  </si>
  <si>
    <t>cell2</t>
  </si>
  <si>
    <t>cell3</t>
  </si>
  <si>
    <t>cell7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</si>
  <si>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</si>
  <si>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</si>
  <si>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</si>
  <si>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</si>
  <si>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</si>
  <si>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MOD CELLRESEL: LocalCellId=2, CellReselPriority=6, SNONINTRASEARCHCFGIND=CFG, sNonIntraSearch=9, ThrshServLow=6, TReselEutran=1, QQUALMINCFGIND=CFG, QQualMin=-18;</t>
  </si>
  <si>
    <t>MOD INTERFREQHOGROUP: LocalCellId=2, InterFreqHoGroupId=0, InterFreqHoA1A2Hyst=4, InterFreqHoA1ThdRsrp=-105, InterFreqHoA2ThdRsrp=-109, InterFreqHoA4Hyst=4, InterFreqHoA4ThdRsrp=-109;</t>
  </si>
  <si>
    <t>MOD TATIMER: LocalCellId=2, TimeAlignmentTimer=SF5120, TimingResOptSwitch=ON;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</si>
  <si>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</si>
  <si>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</si>
  <si>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</si>
  <si>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</si>
  <si>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</si>
  <si>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</si>
  <si>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</si>
  <si>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</si>
  <si>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</si>
  <si>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</si>
  <si>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LocalCellId=2, RsvdSwPara0=RsvdSwPara0_bit30-1;</t>
  </si>
  <si>
    <t>ADD CELLPREALLOCGROUP: LocalCellId=2, PreallocationParaGroupId=1, PreallocationSwitch=ON, SmartPreallocationSwitch=ON, PreallocationMinPeriod=5, PreallocationSize=80, SmartPreallocationDuration=50;</t>
  </si>
  <si>
    <t>MOD CELLPREALLOCGROUP: LocalCellId=2, PreallocationParaGroupId=1, PreallocationSwitch=ON, SmartPreallocationSwitch=ON, PreallocationMinPeriod=5, PreallocationSize=80, SmartPreallocationDuration=50;</t>
  </si>
  <si>
    <t>ADD CELLPREALLOCGROUP: LocalCellId=2, PreallocationParaGroupId=0, PreallocationSwitch=OFF, SmartPreallocationSwitch=OFF, PreallocationMinPeriod=20, PreallocationSize=120, SmartPreallocationDuration=160;</t>
  </si>
  <si>
    <t>MOD CELLPREALLOCGROUP: LocalCellId=2, PreallocationParaGroupId=0, PreallocationSwitch=OFF, SmartPreallocationSwitch=OFF, PreallocationMinPeriod=20, PreallocationSize=120, SmartPreallocationDuration=160;</t>
  </si>
  <si>
    <t>MOD DRXPARAGROUP: LocalCellId=2, DrxParaGroupId=1, EnterDrxSwitch=ON, OnDurationTimer=PSF4, DrxInactivityTimer=PSF4, DrxReTxTimer=PSF8, LongDrxCycle=SF40, SupportShortDrx=UU_DISABLE;</t>
  </si>
  <si>
    <t>MOD DRXPARAGROUP: LocalCellId=2, DrxParaGroupId=4, EnterDrxSwitch=ON, OnDurationTimer=PSF2, DrxInactivityTimer=PSF80, DrxReTxTimer=PSF8, LongDrxCycle=SF80, SupportShortDrx=UU_ENABLE, ShortDrxCycle=SF20, DrxShortCycleTimer=1;</t>
  </si>
  <si>
    <t>MOD CELLULSCHALGO: LocalCellId=2, PuschDtxSchStrategy=ADAPTIVE_RETX, UlVoipRlcMaxSegNum=20;</t>
  </si>
  <si>
    <t>MOD CELLMCPARA: LocalCellId=2, ReportAmount=r1, ReportInterval=1min;</t>
  </si>
  <si>
    <t>MOD INTERRATHOCOMMGROUP: LocalCellId=2, InterRatHoCommGroupId=0, InterRatHoA1A2Hyst=4, InterRatHoA1A2TimeToTrig=640ms, InterRatHoA1ThdRsrp=-111, InterRatHoA2ThdRsrp=-115;</t>
  </si>
  <si>
    <t>ADD INTERRATHOCOMMGROUP: LocalCellId=2, InterRatHoCommGroupId=1, InterRatHoA1A2Hyst=4, InterRatHoA1A2TimeToTrig=640ms, InterRatHoA1ThdRsrp=-109, InterRatHoA2ThdRsrp=-113;</t>
  </si>
  <si>
    <t>MOD SRSCFG: LocalCellId=2, SrsCfgInd=BOOLEAN_TRUE, FddSrsCfgMode=ADAPTIVEMODE;</t>
  </si>
  <si>
    <t>MOD CELLPDCCHALGO: LocalCellId=2, PdcchCapacityImproveSwitch=ON, PdcchMaxCodeRate=95, HysForCfiBasedPreSch=0;</t>
  </si>
  <si>
    <t>MOD ENBCELLRSVDPARA: LocalCellId=2, RsvdSwPara1=RsvdSwPara1_bit6-1;</t>
  </si>
  <si>
    <t>MOD ENBCELLRSVDPARA: LocalCellId=2, RsvdSwPara0=RsvdSwPara0_bit27-1;</t>
  </si>
  <si>
    <t>MOD ENBCELLRSVDPARA: LocalCellId=2, RsvdSwPara1=RsvdSwPara1_bit2-1;</t>
  </si>
  <si>
    <t>MOD ENBCELLRSVDPARA: LocalCellId=2, RsvdSwPara1=RsvdSwPara1_bit20-1;</t>
  </si>
  <si>
    <t>ADD INTERRATHOUTRANGROUP: LocalCellId=2, InterRatHoUtranGroupId=1, InterRatHoUtranB1ThdRscp=-105, InterRatHoUtranB1Hyst=4, InterRatHoUtranB1TimeToTrig=40ms;</t>
  </si>
  <si>
    <t>MOD INTERRATHOUTRANGROUP: LocalCellId=2, InterRatHoUtranGroupId=0, InterRatHoUtranB1ThdRscp=-105, InterRatHoUtranB1Hyst=4, InterRatHoUtranB1TimeToTrig=640ms;</t>
  </si>
  <si>
    <t>MOD CELLSTANDARDQCI: LocalCellId=2, Qci=QCI1, InterRatHoCommGroupId=1, InterRatHoUtranGroupId=1, DrxParaGroupId=1, QciPriorityForHo=1, PreallocationParaGroupId=0;</t>
  </si>
  <si>
    <t>MOD CELLSTANDARDQCI: LocalCellId=2, Qci=QCI2, InterRatHoCommGroupId=0, InterRatHoUtranGroupId=0, DrxParaGroupId=0, QciPriorityForHo=9, PreallocationParaGroupId=0;</t>
  </si>
  <si>
    <t>MOD CELLSTANDARDQCI: LocalCellId=2, Qci=QCI3, InterRatHoCommGroupId=0, InterRatHoUtranGroupId=0, DrxParaGroupId=0, QciPriorityForHo=9, PreallocationParaGroupId=0;</t>
  </si>
  <si>
    <t>MOD CELLSTANDARDQCI: LocalCellId=2, Qci=QCI4, InterRatHoCommGroupId=0, InterRatHoUtranGroupId=0, DrxParaGroupId=0, QciPriorityForHo=9, PreallocationParaGroupId=0;</t>
  </si>
  <si>
    <t>MOD CELLSTANDARDQCI: LocalCellId=2, Qci=QCI5, InterRatHoCommGroupId=0, InterRatHoUtranGroupId=0, DrxParaGroupId=4, QciPriorityForHo=9, PreallocationParaGroupId=1;</t>
  </si>
  <si>
    <t>MOD CELLSTANDARDQCI: LocalCellId=2, Qci=QCI6, InterRatHoCommGroupId=0, InterRatHoUtranGroupId=0, DrxParaGroupId=0, QciPriorityForHo=9, PreallocationParaGroupId=1;</t>
  </si>
  <si>
    <t>MOD CELLSTANDARDQCI: LocalCellId=2, Qci=QCI7, InterRatHoCommGroupId=0, InterRatHoUtranGroupId=0, DrxParaGroupId=3, QciPriorityForHo=9, PreallocationParaGroupId=1;</t>
  </si>
  <si>
    <t>MOD CELLSTANDARDQCI: LocalCellId=2, Qci=QCI8, InterRatHoCommGroupId=0, InterRatHoUtranGroupId=0, DrxParaGroupId=3, QciPriorityForHo=9, PreallocationParaGroupId=1;</t>
  </si>
  <si>
    <t>MOD CELLSTANDARDQCI: LocalCellId=2, Qci=QCI9, InterRatHoCommGroupId=0, InterRatHoUtranGroupId=0, DrxParaGroupId=3, QciPriorityForHo=9, PreallocationParaGroupId=1;</t>
  </si>
  <si>
    <t>MOD CELLDLSCHALGO: LocalCellId=2, CaSchStrategy=DIFF_SCHEDULE, HoStaticMcsTimer=10;</t>
  </si>
  <si>
    <t>MOD CELLMIMOPARACFG: LocalCellId=2, MimoAdaptiveSwitch=NO_ADAPTIVE, FixedMimoMode=TM3, InitialMimoType=ADAPTIVE;</t>
  </si>
  <si>
    <t>MOD CELLRESEL: LocalCellId=3, CellReselPriority=6, SNONINTRASEARCHCFGIND=CFG, sNonIntraSearch=9, ThrshServLow=6, TReselEutran=1, QQUALMINCFGIND=CFG, QQualMin=-18;</t>
  </si>
  <si>
    <t>MOD INTERFREQHOGROUP: LocalCellId=3, InterFreqHoGroupId=0, InterFreqHoA1A2Hyst=4, InterFreqHoA1ThdRsrp=-105, InterFreqHoA2ThdRsrp=-109, InterFreqHoA4Hyst=4, InterFreqHoA4ThdRsrp=-109;</t>
  </si>
  <si>
    <t>MOD TATIMER: LocalCellId=3, TimeAlignmentTimer=SF5120, TimingResOptSwitch=ON;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</si>
  <si>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</si>
  <si>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</si>
  <si>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</si>
  <si>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</si>
  <si>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</si>
  <si>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</si>
  <si>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</si>
  <si>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</si>
  <si>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</si>
  <si>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</si>
  <si>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LocalCellId=3, RsvdSwPara0=RsvdSwPara0_bit30-1;</t>
  </si>
  <si>
    <t>ADD CELLPREALLOCGROUP: LocalCellId=3, PreallocationParaGroupId=1, PreallocationSwitch=ON, SmartPreallocationSwitch=ON, PreallocationMinPeriod=5, PreallocationSize=80, SmartPreallocationDuration=50;</t>
  </si>
  <si>
    <t>MOD CELLPREALLOCGROUP: LocalCellId=3, PreallocationParaGroupId=1, PreallocationSwitch=ON, SmartPreallocationSwitch=ON, PreallocationMinPeriod=5, PreallocationSize=80, SmartPreallocationDuration=50;</t>
  </si>
  <si>
    <t>ADD CELLPREALLOCGROUP: LocalCellId=3, PreallocationParaGroupId=0, PreallocationSwitch=OFF, SmartPreallocationSwitch=OFF, PreallocationMinPeriod=20, PreallocationSize=120, SmartPreallocationDuration=160;</t>
  </si>
  <si>
    <t>MOD CELLPREALLOCGROUP: LocalCellId=3, PreallocationParaGroupId=0, PreallocationSwitch=OFF, SmartPreallocationSwitch=OFF, PreallocationMinPeriod=20, PreallocationSize=120, SmartPreallocationDuration=160;</t>
  </si>
  <si>
    <t>MOD DRXPARAGROUP: LocalCellId=3, DrxParaGroupId=1, EnterDrxSwitch=ON, OnDurationTimer=PSF4, DrxInactivityTimer=PSF4, DrxReTxTimer=PSF8, LongDrxCycle=SF40, SupportShortDrx=UU_DISABLE;</t>
  </si>
  <si>
    <t>MOD DRXPARAGROUP: LocalCellId=3, DrxParaGroupId=4, EnterDrxSwitch=ON, OnDurationTimer=PSF2, DrxInactivityTimer=PSF80, DrxReTxTimer=PSF8, LongDrxCycle=SF80, SupportShortDrx=UU_ENABLE, ShortDrxCycle=SF20, DrxShortCycleTimer=1;</t>
  </si>
  <si>
    <t>MOD CELLULSCHALGO: LocalCellId=3, PuschDtxSchStrategy=ADAPTIVE_RETX, UlVoipRlcMaxSegNum=20;</t>
  </si>
  <si>
    <t>MOD CELLMCPARA: LocalCellId=3, ReportAmount=r1, ReportInterval=1min;</t>
  </si>
  <si>
    <t>MOD INTERRATHOCOMMGROUP: LocalCellId=3, InterRatHoCommGroupId=0, InterRatHoA1A2Hyst=4, InterRatHoA1A2TimeToTrig=640ms, InterRatHoA1ThdRsrp=-111, InterRatHoA2ThdRsrp=-115;</t>
  </si>
  <si>
    <t>ADD INTERRATHOCOMMGROUP: LocalCellId=3, InterRatHoCommGroupId=1, InterRatHoA1A2Hyst=4, InterRatHoA1A2TimeToTrig=640ms, InterRatHoA1ThdRsrp=-109, InterRatHoA2ThdRsrp=-113;</t>
  </si>
  <si>
    <t>MOD SRSCFG: LocalCellId=3, SrsCfgInd=BOOLEAN_TRUE, FddSrsCfgMode=ADAPTIVEMODE;</t>
  </si>
  <si>
    <t>MOD CELLPDCCHALGO: LocalCellId=3, PdcchCapacityImproveSwitch=ON, PdcchMaxCodeRate=95, HysForCfiBasedPreSch=0;</t>
  </si>
  <si>
    <t>MOD ENBCELLRSVDPARA: LocalCellId=3, RsvdSwPara1=RsvdSwPara1_bit6-1;</t>
  </si>
  <si>
    <t>MOD ENBCELLRSVDPARA: LocalCellId=3, RsvdSwPara0=RsvdSwPara0_bit27-1;</t>
  </si>
  <si>
    <t>MOD ENBCELLRSVDPARA: LocalCellId=3, RsvdSwPara1=RsvdSwPara1_bit2-1;</t>
  </si>
  <si>
    <t>MOD ENBCELLRSVDPARA: LocalCellId=3, RsvdSwPara1=RsvdSwPara1_bit20-1;</t>
  </si>
  <si>
    <t>ADD INTERRATHOUTRANGROUP: LocalCellId=3, InterRatHoUtranGroupId=1, InterRatHoUtranB1ThdRscp=-105, InterRatHoUtranB1Hyst=4, InterRatHoUtranB1TimeToTrig=40ms;</t>
  </si>
  <si>
    <t>MOD INTERRATHOUTRANGROUP: LocalCellId=3, InterRatHoUtranGroupId=0, InterRatHoUtranB1ThdRscp=-105, InterRatHoUtranB1Hyst=4, InterRatHoUtranB1TimeToTrig=640ms;</t>
  </si>
  <si>
    <t>MOD CELLSTANDARDQCI: LocalCellId=3, Qci=QCI1, InterRatHoCommGroupId=1, InterRatHoUtranGroupId=1, DrxParaGroupId=1, QciPriorityForHo=1, PreallocationParaGroupId=0;</t>
  </si>
  <si>
    <t>MOD CELLSTANDARDQCI: LocalCellId=3, Qci=QCI2, InterRatHoCommGroupId=0, InterRatHoUtranGroupId=0, DrxParaGroupId=0, QciPriorityForHo=9, PreallocationParaGroupId=0;</t>
  </si>
  <si>
    <t>MOD CELLSTANDARDQCI: LocalCellId=3, Qci=QCI3, InterRatHoCommGroupId=0, InterRatHoUtranGroupId=0, DrxParaGroupId=0, QciPriorityForHo=9, PreallocationParaGroupId=0;</t>
  </si>
  <si>
    <t>MOD CELLSTANDARDQCI: LocalCellId=3, Qci=QCI4, InterRatHoCommGroupId=0, InterRatHoUtranGroupId=0, DrxParaGroupId=0, QciPriorityForHo=9, PreallocationParaGroupId=0;</t>
  </si>
  <si>
    <t>MOD CELLSTANDARDQCI: LocalCellId=3, Qci=QCI5, InterRatHoCommGroupId=0, InterRatHoUtranGroupId=0, DrxParaGroupId=4, QciPriorityForHo=9, PreallocationParaGroupId=1;</t>
  </si>
  <si>
    <t>MOD CELLSTANDARDQCI: LocalCellId=3, Qci=QCI6, InterRatHoCommGroupId=0, InterRatHoUtranGroupId=0, DrxParaGroupId=0, QciPriorityForHo=9, PreallocationParaGroupId=1;</t>
  </si>
  <si>
    <t>MOD CELLSTANDARDQCI: LocalCellId=3, Qci=QCI7, InterRatHoCommGroupId=0, InterRatHoUtranGroupId=0, DrxParaGroupId=3, QciPriorityForHo=9, PreallocationParaGroupId=1;</t>
  </si>
  <si>
    <t>MOD CELLSTANDARDQCI: LocalCellId=3, Qci=QCI8, InterRatHoCommGroupId=0, InterRatHoUtranGroupId=0, DrxParaGroupId=3, QciPriorityForHo=9, PreallocationParaGroupId=1;</t>
  </si>
  <si>
    <t>MOD CELLSTANDARDQCI: LocalCellId=3, Qci=QCI9, InterRatHoCommGroupId=0, InterRatHoUtranGroupId=0, DrxParaGroupId=3, QciPriorityForHo=9, PreallocationParaGroupId=1;</t>
  </si>
  <si>
    <t>MOD CELLDLSCHALGO: LocalCellId=3, CaSchStrategy=DIFF_SCHEDULE, HoStaticMcsTimer=10;</t>
  </si>
  <si>
    <t>MOD CELLMIMOPARACFG: LocalCellId=3, MimoAdaptiveSwitch=NO_ADAPTIVE, FixedMimoMode=TM3, InitialMimoType=ADAPTIVE;</t>
  </si>
  <si>
    <t>MOD CELLRESEL: LocalCellId=7, CellReselPriority=6, SNONINTRASEARCHCFGIND=CFG, sNonIntraSearch=9, ThrshServLow=6, TReselEutran=1, QQUALMINCFGIND=CFG, QQualMin=-18;</t>
  </si>
  <si>
    <t>MOD INTERFREQHOGROUP: LocalCellId=7, InterFreqHoGroupId=0, InterFreqHoA1A2Hyst=4, InterFreqHoA1ThdRsrp=-105, InterFreqHoA2ThdRsrp=-109, InterFreqHoA4Hyst=4, InterFreqHoA4ThdRsrp=-109;</t>
  </si>
  <si>
    <t>MOD TATIMER: LocalCellId=7, TimeAlignmentTimer=SF5120, TimingResOptSwitch=ON;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</si>
  <si>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</si>
  <si>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</si>
  <si>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</si>
  <si>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</si>
  <si>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</si>
  <si>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</si>
  <si>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</si>
  <si>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</si>
  <si>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</si>
  <si>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</si>
  <si>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LocalCellId=7, RsvdSwPara0=RsvdSwPara0_bit30-1;</t>
  </si>
  <si>
    <t>ADD CELLPREALLOCGROUP: LocalCellId=7, PreallocationParaGroupId=1, PreallocationSwitch=ON, SmartPreallocationSwitch=ON, PreallocationMinPeriod=5, PreallocationSize=80, SmartPreallocationDuration=50;</t>
  </si>
  <si>
    <t>MOD CELLPREALLOCGROUP: LocalCellId=7, PreallocationParaGroupId=1, PreallocationSwitch=ON, SmartPreallocationSwitch=ON, PreallocationMinPeriod=5, PreallocationSize=80, SmartPreallocationDuration=50;</t>
  </si>
  <si>
    <t>ADD CELLPREALLOCGROUP: LocalCellId=7, PreallocationParaGroupId=0, PreallocationSwitch=OFF, SmartPreallocationSwitch=OFF, PreallocationMinPeriod=20, PreallocationSize=120, SmartPreallocationDuration=160;</t>
  </si>
  <si>
    <t>MOD CELLPREALLOCGROUP: LocalCellId=7, PreallocationParaGroupId=0, PreallocationSwitch=OFF, SmartPreallocationSwitch=OFF, PreallocationMinPeriod=20, PreallocationSize=120, SmartPreallocationDuration=160;</t>
  </si>
  <si>
    <t>MOD DRXPARAGROUP: LocalCellId=7, DrxParaGroupId=1, EnterDrxSwitch=ON, OnDurationTimer=PSF4, DrxInactivityTimer=PSF4, DrxReTxTimer=PSF8, LongDrxCycle=SF40, SupportShortDrx=UU_DISABLE;</t>
  </si>
  <si>
    <t>MOD DRXPARAGROUP: LocalCellId=7, DrxParaGroupId=4, EnterDrxSwitch=ON, OnDurationTimer=PSF2, DrxInactivityTimer=PSF80, DrxReTxTimer=PSF8, LongDrxCycle=SF80, SupportShortDrx=UU_ENABLE, ShortDrxCycle=SF20, DrxShortCycleTimer=1;</t>
  </si>
  <si>
    <t>MOD CELLULSCHALGO: LocalCellId=7, PuschDtxSchStrategy=ADAPTIVE_RETX, UlVoipRlcMaxSegNum=20;</t>
  </si>
  <si>
    <t>MOD CELLMCPARA: LocalCellId=7, ReportAmount=r1, ReportInterval=1min;</t>
  </si>
  <si>
    <t>MOD INTERRATHOCOMMGROUP: LocalCellId=7, InterRatHoCommGroupId=0, InterRatHoA1A2Hyst=4, InterRatHoA1A2TimeToTrig=640ms, InterRatHoA1ThdRsrp=-111, InterRatHoA2ThdRsrp=-115;</t>
  </si>
  <si>
    <t>ADD INTERRATHOCOMMGROUP: LocalCellId=7, InterRatHoCommGroupId=1, InterRatHoA1A2Hyst=4, InterRatHoA1A2TimeToTrig=640ms, InterRatHoA1ThdRsrp=-109, InterRatHoA2ThdRsrp=-113;</t>
  </si>
  <si>
    <t>MOD SRSCFG: LocalCellId=7, SrsCfgInd=BOOLEAN_TRUE, FddSrsCfgMode=ADAPTIVEMODE;</t>
  </si>
  <si>
    <t>MOD CELLPDCCHALGO: LocalCellId=7, PdcchCapacityImproveSwitch=ON, PdcchMaxCodeRate=95, HysForCfiBasedPreSch=0;</t>
  </si>
  <si>
    <t>MOD ENBCELLRSVDPARA: LocalCellId=7, RsvdSwPara1=RsvdSwPara1_bit6-1;</t>
  </si>
  <si>
    <t>MOD ENBCELLRSVDPARA: LocalCellId=7, RsvdSwPara0=RsvdSwPara0_bit27-1;</t>
  </si>
  <si>
    <t>MOD ENBCELLRSVDPARA: LocalCellId=7, RsvdSwPara1=RsvdSwPara1_bit2-1;</t>
  </si>
  <si>
    <t>MOD ENBCELLRSVDPARA: LocalCellId=7, RsvdSwPara1=RsvdSwPara1_bit20-1;</t>
  </si>
  <si>
    <t>ADD INTERRATHOUTRANGROUP: LocalCellId=7, InterRatHoUtranGroupId=1, InterRatHoUtranB1ThdRscp=-105, InterRatHoUtranB1Hyst=4, InterRatHoUtranB1TimeToTrig=40ms;</t>
  </si>
  <si>
    <t>MOD INTERRATHOUTRANGROUP: LocalCellId=7, InterRatHoUtranGroupId=0, InterRatHoUtranB1ThdRscp=-105, InterRatHoUtranB1Hyst=4, InterRatHoUtranB1TimeToTrig=640ms;</t>
  </si>
  <si>
    <t>MOD CELLSTANDARDQCI: LocalCellId=7, Qci=QCI1, InterRatHoCommGroupId=1, InterRatHoUtranGroupId=1, DrxParaGroupId=1, QciPriorityForHo=1, PreallocationParaGroupId=0;</t>
  </si>
  <si>
    <t>MOD CELLSTANDARDQCI: LocalCellId=7, Qci=QCI2, InterRatHoCommGroupId=0, InterRatHoUtranGroupId=0, DrxParaGroupId=0, QciPriorityForHo=9, PreallocationParaGroupId=0;</t>
  </si>
  <si>
    <t>MOD CELLSTANDARDQCI: LocalCellId=7, Qci=QCI3, InterRatHoCommGroupId=0, InterRatHoUtranGroupId=0, DrxParaGroupId=0, QciPriorityForHo=9, PreallocationParaGroupId=0;</t>
  </si>
  <si>
    <t>MOD CELLSTANDARDQCI: LocalCellId=7, Qci=QCI4, InterRatHoCommGroupId=0, InterRatHoUtranGroupId=0, DrxParaGroupId=0, QciPriorityForHo=9, PreallocationParaGroupId=0;</t>
  </si>
  <si>
    <t>MOD CELLSTANDARDQCI: LocalCellId=7, Qci=QCI5, InterRatHoCommGroupId=0, InterRatHoUtranGroupId=0, DrxParaGroupId=4, QciPriorityForHo=9, PreallocationParaGroupId=1;</t>
  </si>
  <si>
    <t>MOD CELLSTANDARDQCI: LocalCellId=7, Qci=QCI6, InterRatHoCommGroupId=0, InterRatHoUtranGroupId=0, DrxParaGroupId=0, QciPriorityForHo=9, PreallocationParaGroupId=1;</t>
  </si>
  <si>
    <t>MOD CELLSTANDARDQCI: LocalCellId=7, Qci=QCI7, InterRatHoCommGroupId=0, InterRatHoUtranGroupId=0, DrxParaGroupId=3, QciPriorityForHo=9, PreallocationParaGroupId=1;</t>
  </si>
  <si>
    <t>MOD CELLSTANDARDQCI: LocalCellId=7, Qci=QCI8, InterRatHoCommGroupId=0, InterRatHoUtranGroupId=0, DrxParaGroupId=3, QciPriorityForHo=9, PreallocationParaGroupId=1;</t>
  </si>
  <si>
    <t>MOD CELLSTANDARDQCI: LocalCellId=7, Qci=QCI9, InterRatHoCommGroupId=0, InterRatHoUtranGroupId=0, DrxParaGroupId=3, QciPriorityForHo=9, PreallocationParaGroupId=1;</t>
  </si>
  <si>
    <t>MOD CELLDLSCHALGO: LocalCellId=7, CaSchStrategy=DIFF_SCHEDULE, HoStaticMcsTimer=10;</t>
  </si>
  <si>
    <t>MOD CELLMIMOPARACFG: LocalCellId=7, MimoAdaptiveSwitch=NO_ADAPTIVE, FixedMimoMode=TM3, InitialMimoType=ADAPTIVE;</t>
  </si>
  <si>
    <t>MOD INTERRATHOCOMMGROUP: LocalCellId=1, InterRatHoCommGroupId=1, InterRatHoA1A2Hyst=4, InterRatHoA1A2TimeToTrig=640ms, InterRatHoA1ThdRsrp=-109, InterRatHoA2ThdRsrp=-113;</t>
  </si>
  <si>
    <t>MOD INTERRATHOCOMMGROUP: LocalCellId=2, InterRatHoCommGroupId=1, InterRatHoA1A2Hyst=4, InterRatHoA1A2TimeToTrig=640ms, InterRatHoA1ThdRsrp=-109, InterRatHoA2ThdRsrp=-113;</t>
  </si>
  <si>
    <t>MOD INTERRATHOCOMMGROUP: LocalCellId=3, InterRatHoCommGroupId=1, InterRatHoA1A2Hyst=4, InterRatHoA1A2TimeToTrig=640ms, InterRatHoA1ThdRsrp=-109, InterRatHoA2ThdRsrp=-113;</t>
  </si>
  <si>
    <t>MOD INTERRATHOCOMMGROUP: LocalCellId=7, InterRatHoCommGroupId=1, InterRatHoA1A2Hyst=4, InterRatHoA1A2TimeToTrig=640ms, InterRatHoA1ThdRsrp=-109, InterRatHoA2ThdRsrp=-113;</t>
  </si>
  <si>
    <t>MOD INTERRATHOUTRANGROUP: LocalCellId=1, InterRatHoUtranGroupId=1, InterRatHoUtranB1ThdRscp=-105, InterRatHoUtranB1Hyst=4, InterRatHoUtranB1TimeToTrig=40ms;</t>
  </si>
  <si>
    <t>MOD INTERRATHOUTRANGROUP: LocalCellId=2, InterRatHoUtranGroupId=1, InterRatHoUtranB1ThdRscp=-105, InterRatHoUtranB1Hyst=4, InterRatHoUtranB1TimeToTrig=40ms;</t>
  </si>
  <si>
    <t>MOD INTERRATHOUTRANGROUP: LocalCellId=3, InterRatHoUtranGroupId=1, InterRatHoUtranB1ThdRscp=-105, InterRatHoUtranB1Hyst=4, InterRatHoUtranB1TimeToTrig=40ms;</t>
  </si>
  <si>
    <t>MOD INTERRATHOUTRANGROUP: LocalCellId=7, InterRatHoUtranGroupId=1, InterRatHoUtranB1ThdRscp=-105, InterRatHoUtranB1Hyst=4, InterRatHoUtranB1TimeToTrig=40ms;</t>
  </si>
  <si>
    <t>MOD EUTRANINTERNFREQ: LocalCellId=2, DlEarfcn=3050, CELLRESELPRIORITYCFGIND=CFG, CellReselPriority=7, ThreshXhigh=11, ThreshXLow=6, QRxLevMin=-64, QOFFSETFREQ=dB0, EUTRANReselTime=1;</t>
  </si>
  <si>
    <t>MOD EUTRANINTERNFREQ: LocalCellId=3, DlEarfcn=3050, CELLRESELPRIORITYCFGIND=CFG, CellReselPriority=7, ThreshXhigh=11, ThreshXLow=6, QRxLevMin=-64, QOFFSETFREQ=dB0, EUTRANReselTime=1;</t>
  </si>
  <si>
    <t>MOD EUTRANINTERNFREQ: LocalCellId=7, DlEarfcn=3050, CELLRESELPRIORITYCFGIND=CFG, CellReselPriority=7, ThreshXhigh=11, ThreshXLow=6, QRxLevMin=-64, QOFFSETFREQ=dB0, EUTRANReselTime=1;</t>
  </si>
  <si>
    <t>//Run below scripts if CA needs to be configured</t>
  </si>
  <si>
    <t>Site ID</t>
  </si>
  <si>
    <t>ADD EUTRANINTERFREQNCELL</t>
  </si>
  <si>
    <t>ADD CAGROUP: CaGroupId=0, CaGroupTypeInd=FDD;</t>
  </si>
  <si>
    <t>ADD CAGROUP: CaGroupId=1, CaGroupTypeInd=FDD;</t>
  </si>
  <si>
    <t>ADD CAGROUP: CaGroupId=2, CaGroupTypeInd=FDD;</t>
  </si>
  <si>
    <t>ADD CAGROUP: CaGroupId=3, CaGroupTypeInd=FDD;</t>
  </si>
  <si>
    <t>ADD CAGROUP: CaGroupId=4, CaGroupTypeInd=FDD;</t>
  </si>
  <si>
    <t>ADD CAGROUP: CaGroupId=5, CaGroupTypeInd=FDD;</t>
  </si>
  <si>
    <t>ADD CAGROUPCELL</t>
  </si>
  <si>
    <t>Site name</t>
  </si>
  <si>
    <t>ADD CAGROUPSCELLCFG</t>
  </si>
  <si>
    <t>channel power offset</t>
  </si>
  <si>
    <t>PA PB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</si>
  <si>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</si>
  <si>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</si>
  <si>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</si>
  <si>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</si>
  <si>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</si>
  <si>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</si>
  <si>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</si>
  <si>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</si>
  <si>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>ADD EUTRANINTERNFREQ: LocalCellID=1, DlEarfcn=3050, CELLRESELPRIORITYCFGIND=CFG, CellReselPriority=7, MeasBandWidth=MBW100, ThreshXhigh=11, ThreshXLow=6, QRxLevMin=-64, QOFFSETFREQ=dB0, EUTRANReselTime=1;</t>
  </si>
  <si>
    <t>ADD EUTRANINTERNFREQ: LocalCellID=2, DlEarfcn=3050, CELLRESELPRIORITYCFGIND=CFG, CellReselPriority=7, MeasBandWidth=MBW100, ThreshXhigh=11, ThreshXLow=6, QRxLevMin=-64, QOFFSETFREQ=dB0, EUTRANReselTime=1;</t>
  </si>
  <si>
    <t>ADD EUTRANINTERNFREQ: LocalCellID=3, DlEarfcn=3050, CELLRESELPRIORITYCFGIND=CFG, CellReselPriority=7, MeasBandWidth=MBW100, ThreshXhigh=11, ThreshXLow=6, QRxLevMin=-64, QOFFSETFREQ=dB0, EUTRANReselTime=1;</t>
  </si>
  <si>
    <t>ADD EUTRANINTERNFREQ: LocalCellID=7, DlEarfcn=3050, CELLRESELPRIORITYCFGIND=CFG, CellReselPriority=7, MeasBandWidth=MBW100, ThreshXhigh=11, ThreshXLow=6, QRxLevMin=-64, QOFFSETFREQ=dB0, EUTRANReselTime=1;</t>
  </si>
  <si>
    <t>MOD UTRANRANSHARE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</si>
  <si>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</si>
  <si>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/////////</t>
  </si>
  <si>
    <t>//CA script end</t>
  </si>
  <si>
    <t>//IBC Power start</t>
  </si>
  <si>
    <t>//IBC Power end</t>
  </si>
  <si>
    <t>//Macro Power start</t>
  </si>
  <si>
    <t>//Macro Power end</t>
  </si>
  <si>
    <t>MOD PDSCHCFG: LocalCellId=1, ReferenceSignalPwr=152, Pb=0;</t>
  </si>
  <si>
    <t>MOD PDSCHCFG: LocalCellId=1, ReferenceSignalPwr=182, Pb=1;</t>
  </si>
  <si>
    <t>MOD CELLDLPCPDSCHPA: LocalCellId=1, PaPcOff=DB0_P_A;</t>
  </si>
  <si>
    <t>MOD CELLDLPCPDSCHPA: LocalCellId=1, PaPcOff=DB_3_P_A;</t>
  </si>
  <si>
    <t>MOD CELLDLPCPDCCH: LocalCellId=1, DediDciPwrOffset=0;</t>
  </si>
  <si>
    <t>MOD CELLDLPCPDCCH: LocalCellId=1, DediDciPwrOffset=-30;</t>
  </si>
  <si>
    <t>MOD CELLDLPCPHICH: LocalCellId=1, PwrOffset=30;</t>
  </si>
  <si>
    <t>MOD CELLDLPCPHICH: LocalCellId=1, PwrOffset=0;</t>
  </si>
  <si>
    <t>MOD CELLCHPWRCFG: LocalCellId=1, PcfichPwr=0, PbchPwr=0, SchPwr=0, DbchPwr=0, PchPwr=0, RaRspPwr=600;</t>
  </si>
  <si>
    <t>MOD CELLCHPWRCFG: LocalCellId=1, PcfichPwr=-600, PbchPwr=-600, SchPwr=-600, DbchPwr=-600, PchPwr=-600, RaRspPwr=0;</t>
  </si>
  <si>
    <t>MOD PDSCHCFG: LocalCellId=2, ReferenceSignalPwr=152, Pb=0;</t>
  </si>
  <si>
    <t>MOD CELLDLPCPDSCHPA: LocalCellId=2, PaPcOff=DB0_P_A;</t>
  </si>
  <si>
    <t>MOD CELLDLPCPDCCH: LocalCellId=2, DediDciPwrOffset=0;</t>
  </si>
  <si>
    <t>MOD CELLDLPCPHICH: LocalCellId=2, PwrOffset=30;</t>
  </si>
  <si>
    <t>MOD CELLCHPWRCFG: LocalCellId=2, PcfichPwr=0, PbchPwr=0, SchPwr=0, DbchPwr=0, PchPwr=0, RaRspPwr=600;</t>
  </si>
  <si>
    <t>MOD PDSCHCFG: LocalCellId=2, ReferenceSignalPwr=182, Pb=1;</t>
  </si>
  <si>
    <t>MOD CELLDLPCPDSCHPA: LocalCellId=2, PaPcOff=DB_3_P_A;</t>
  </si>
  <si>
    <t>MOD CELLDLPCPDCCH: LocalCellId=2, DediDciPwrOffset=-30;</t>
  </si>
  <si>
    <t>MOD CELLDLPCPHICH: LocalCellId=2, PwrOffset=0;</t>
  </si>
  <si>
    <t>MOD CELLCHPWRCFG: LocalCellId=2, PcfichPwr=-600, PbchPwr=-600, SchPwr=-600, DbchPwr=-600, PchPwr=-600, RaRspPwr=0;</t>
  </si>
  <si>
    <t>MOD PDSCHCFG: LocalCellId=3, ReferenceSignalPwr=152, Pb=0;</t>
  </si>
  <si>
    <t>MOD CELLDLPCPDSCHPA: LocalCellId=3, PaPcOff=DB0_P_A;</t>
  </si>
  <si>
    <t>MOD CELLDLPCPDCCH: LocalCellId=3, DediDciPwrOffset=0;</t>
  </si>
  <si>
    <t>MOD CELLDLPCPHICH: LocalCellId=3, PwrOffset=30;</t>
  </si>
  <si>
    <t>MOD CELLCHPWRCFG: LocalCellId=3, PcfichPwr=0, PbchPwr=0, SchPwr=0, DbchPwr=0, PchPwr=0, RaRspPwr=600;</t>
  </si>
  <si>
    <t>MOD PDSCHCFG: LocalCellId=3, ReferenceSignalPwr=182, Pb=1;</t>
  </si>
  <si>
    <t>MOD CELLDLPCPDSCHPA: LocalCellId=3, PaPcOff=DB_3_P_A;</t>
  </si>
  <si>
    <t>MOD CELLDLPCPDCCH: LocalCellId=3, DediDciPwrOffset=-30;</t>
  </si>
  <si>
    <t>MOD CELLDLPCPHICH: LocalCellId=3, PwrOffset=0;</t>
  </si>
  <si>
    <t>MOD CELLCHPWRCFG: LocalCellId=3, PcfichPwr=-600, PbchPwr=-600, SchPwr=-600, DbchPwr=-600, PchPwr=-600, RaRspPwr=0;</t>
  </si>
  <si>
    <t>MOD PDSCHCFG: LocalCellId=7, ReferenceSignalPwr=152, Pb=0;</t>
  </si>
  <si>
    <t>MOD CELLDLPCPDSCHPA: LocalCellId=7, PaPcOff=DB0_P_A;</t>
  </si>
  <si>
    <t>MOD CELLDLPCPDCCH: LocalCellId=7, DediDciPwrOffset=0;</t>
  </si>
  <si>
    <t>MOD CELLDLPCPHICH: LocalCellId=7, PwrOffset=30;</t>
  </si>
  <si>
    <t>MOD CELLCHPWRCFG: LocalCellId=7, PcfichPwr=0, PbchPwr=0, SchPwr=0, DbchPwr=0, PchPwr=0, RaRspPwr=600;</t>
  </si>
  <si>
    <t>MOD PDSCHCFG: LocalCellId=7, ReferenceSignalPwr=182, Pb=1;</t>
  </si>
  <si>
    <t>MOD CELLDLPCPDSCHPA: LocalCellId=7, PaPcOff=DB_3_P_A;</t>
  </si>
  <si>
    <t>MOD CELLDLPCPDCCH: LocalCellId=7, DediDciPwrOffset=-30;</t>
  </si>
  <si>
    <t>MOD CELLDLPCPHICH: LocalCellId=7, PwrOffset=0;</t>
  </si>
  <si>
    <t>MOD CELLCHPWRCFG: LocalCellId=7, PcfichPwr=-600, PbchPwr=-600, SchPwr=-600, DbchPwr=-600, PchPwr=-600, RaRspPwr=0;</t>
  </si>
  <si>
    <t>MOD PDSCHCFG</t>
  </si>
  <si>
    <t>MOD CELLDLPCPDSCHPA</t>
  </si>
  <si>
    <t>MOD CELLDLPCPDCCH</t>
  </si>
  <si>
    <t>MOD CELLDLPCPHICH</t>
  </si>
  <si>
    <t>MOD CELLCHPWRCFG</t>
  </si>
  <si>
    <t>//UTRANNFREQ - U9 stand alone site start</t>
  </si>
  <si>
    <t>//UTRANNFREQ - U9 stand alone site end</t>
  </si>
  <si>
    <t>//UTRANNFREQ - U9 and U2100 start</t>
  </si>
  <si>
    <t>//UTRANNFREQ - U9 and U2100 end</t>
  </si>
  <si>
    <t>//non-Coastal start</t>
  </si>
  <si>
    <t>ADD EUTRANINTERNFREQ: LocalCellId=4, DlEarfcn=1850, CELLRESELPRIORITYCFGIND=CFG, CellReselPriority=6, MeasBandWidth=MBW100, ThreshXhigh=6, ThreshXLow=19, QRxLevMin=-64, QOFFSETFREQ=dB0, EUTRANReselTime=1;</t>
  </si>
  <si>
    <t>MOD EUTRANINTERNFREQ: LocalCellId=4, DlEarfcn=1850, CELLRESELPRIORITYCFGIND=CFG, CellReselPriority=6, ThreshXhigh=6, ThreshXLow=19, QRxLevMin=-64, QOFFSETFREQ=dB0, EUTRANReselTime=1;</t>
  </si>
  <si>
    <t>ADD EUTRANINTERNFREQ: LocalCellId=4, DlEarfcn=1850, CELLRESELPRIORITYCFGIND=CFG, CellReselPriority=6, MeasBandWidth=MBW100, ThreshXhigh=6, ThreshXLow=6, QRxLevMin=-64, QOFFSETFREQ=dB0, EUTRANReselTime=1;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</si>
  <si>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</si>
  <si>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</si>
  <si>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</si>
  <si>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</si>
  <si>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</si>
  <si>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</si>
  <si>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</si>
  <si>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</si>
  <si>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</si>
  <si>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</si>
  <si>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</si>
  <si>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</si>
  <si>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CELLPREALLOCGROUP: LocalCellId=4, PreallocationParaGroupId=1, PreallocationSwitch=ON, SmartPreallocationSwitch=ON, PreallocationMinPeriod=5, PreallocationSize=80, SmartPreallocationDuration=50;</t>
  </si>
  <si>
    <t>MOD CELLPREALLOCGROUP: LocalCellId=4, PreallocationParaGroupId=0, PreallocationSwitch=OFF, SmartPreallocationSwitch=OFF, PreallocationMinPeriod=20, PreallocationSize=120, SmartPreallocationDuration=160;</t>
  </si>
  <si>
    <t>MOD DRXPARAGROUP: LocalCellId=4, DrxParaGroupId=1, EnterDrxSwitch=ON, OnDurationTimer=PSF4, DrxInactivityTimer=PSF4, DrxReTxTimer=PSF8, LongDrxCycle=SF40, SupportShortDrx=UU_DISABLE;</t>
  </si>
  <si>
    <t>MOD DRXPARAGROUP: LocalCellId=4, DrxParaGroupId=4, EnterDrxSwitch=ON, OnDurationTimer=PSF2, DrxInactivityTimer=PSF80, DrxReTxTimer=PSF8, LongDrxCycle=SF80, SupportShortDrx=UU_ENABLE, ShortDrxCycle=SF20, DrxShortCycleTimer=1;</t>
  </si>
  <si>
    <t>MOD CELLULSCHALGO: LocalCellId=4, PuschDtxSchStrategy=ADAPTIVE_RETX, UlVoipRlcMaxSegNum=20;</t>
  </si>
  <si>
    <t>MOD INTERRATHOCOMMGROUP: LocalCellId=4, InterRatHoCommGroupId=0, InterRatHoA1A2Hyst=4, InterRatHoA1A2TimeToTrig=640ms, InterRatHoA1ThdRsrp=-111, InterRatHoA2ThdRsrp=-115;</t>
  </si>
  <si>
    <t>ADD INTERRATHOCOMMGROUP: LocalCellId=4, InterRatHoCommGroupId=1, InterRatHoA1A2Hyst=4, InterRatHoA1A2TimeToTrig=640ms, InterRatHoA1ThdRsrp=-109, InterRatHoA2ThdRsrp=-113;</t>
  </si>
  <si>
    <t>MOD INTERRATHOCOMMGROUP: LocalCellId=4, InterRatHoCommGroupId=1, InterRatHoA1A2Hyst=4, InterRatHoA1A2TimeToTrig=640ms, InterRatHoA1ThdRsrp=-109, InterRatHoA2ThdRsrp=-113;</t>
  </si>
  <si>
    <t>MOD CELLPDCCHALGO: LocalCellId=4, PdcchCapacityImproveSwitch=ON, PdcchMaxCodeRate=95, HysForCfiBasedPreSch=0;</t>
  </si>
  <si>
    <t>MOD ENBCELLRSVDPARA: LocalCellId=4, RsvdSwPara0=RsvdSwPara0_bit27-1;</t>
  </si>
  <si>
    <t>MOD ENBCELLRSVDPARA: LocalCellId=4, RsvdSwPara1=RsvdSwPara1_bit20-1;</t>
  </si>
  <si>
    <t>ADD INTERRATHOUTRANGROUP: LocalCellId=4, InterRatHoUtranGroupId=1, InterRatHoUtranB1ThdRscp=-105, InterRatHoUtranB1Hyst=4, InterRatHoUtranB1TimeToTrig=40ms;</t>
  </si>
  <si>
    <t>MOD INTERRATHOUTRANGROUP: LocalCellId=4, InterRatHoUtranGroupId=1, InterRatHoUtranB1ThdRscp=-105, InterRatHoUtranB1Hyst=4, InterRatHoUtranB1TimeToTrig=40ms;</t>
  </si>
  <si>
    <t>MOD INTERRATHOUTRANGROUP: LocalCellId=4, InterRatHoUtranGroupId=0, InterRatHoUtranB1ThdRscp=-105, InterRatHoUtranB1Hyst=4, InterRatHoUtranB1TimeToTrig=640ms;</t>
  </si>
  <si>
    <t>MOD CELLSTANDARDQCI: LocalCellId=4, Qci=QCI1, InterRatHoCommGroupId=1, InterRatHoUtranGroupId=1, DrxParaGroupId=1, QciPriorityForHo=1, PreallocationParaGroupId=0;</t>
  </si>
  <si>
    <t>MOD CELLSTANDARDQCI: LocalCellId=4, Qci=QCI2, InterRatHoCommGroupId=0, InterRatHoUtranGroupId=0, DrxParaGroupId=0, QciPriorityForHo=9, PreallocationParaGroupId=0;</t>
  </si>
  <si>
    <t>MOD CELLSTANDARDQCI: LocalCellId=4, Qci=QCI3, InterRatHoCommGroupId=0, InterRatHoUtranGroupId=0, DrxParaGroupId=0, QciPriorityForHo=9, PreallocationParaGroupId=0;</t>
  </si>
  <si>
    <t>MOD CELLSTANDARDQCI: LocalCellId=4, Qci=QCI4, InterRatHoCommGroupId=0, InterRatHoUtranGroupId=0, DrxParaGroupId=0, QciPriorityForHo=9, PreallocationParaGroupId=0;</t>
  </si>
  <si>
    <t>MOD CELLSTANDARDQCI: LocalCellId=4, Qci=QCI5, InterRatHoCommGroupId=0, InterRatHoUtranGroupId=0, DrxParaGroupId=4, QciPriorityForHo=9, PreallocationParaGroupId=1;</t>
  </si>
  <si>
    <t>MOD CELLSTANDARDQCI: LocalCellId=4, Qci=QCI6, InterRatHoCommGroupId=0, InterRatHoUtranGroupId=0, DrxParaGroupId=0, QciPriorityForHo=9, PreallocationParaGroupId=1;</t>
  </si>
  <si>
    <t>MOD CELLSTANDARDQCI: LocalCellId=4, Qci=QCI7, InterRatHoCommGroupId=0, InterRatHoUtranGroupId=0, DrxParaGroupId=3, QciPriorityForHo=9, PreallocationParaGroupId=1;</t>
  </si>
  <si>
    <t>MOD CELLSTANDARDQCI: LocalCellId=4, Qci=QCI8, InterRatHoCommGroupId=0, InterRatHoUtranGroupId=0, DrxParaGroupId=3, QciPriorityForHo=9, PreallocationParaGroupId=1;</t>
  </si>
  <si>
    <t>MOD CELLSTANDARDQCI: LocalCellId=4, Qci=QCI9, InterRatHoCommGroupId=0, InterRatHoUtranGroupId=0, DrxParaGroupId=3, QciPriorityForHo=9, PreallocationParaGroupId=1;</t>
  </si>
  <si>
    <t>MOD CELLDLSCHALGO: LocalCellId=4, CaSchStrategy=DIFF_SCHEDULE, HoStaticMcsTimer=10;</t>
  </si>
  <si>
    <t>Remark</t>
  </si>
  <si>
    <t>MOD PDSCHCFG: LocalCellId=4, ReferenceSignalPwr=152, Pb=0;</t>
  </si>
  <si>
    <t>MOD CELLDLPCPDSCHPA: LocalCellId=4, PaPcOff=DB0_P_A;</t>
  </si>
  <si>
    <t>MOD CELLDLPCPDCCH: LocalCellId=4, DediDciPwrOffset=0;</t>
  </si>
  <si>
    <t>MOD CELLDLPCPHICH: LocalCellId=4, PwrOffset=30;</t>
  </si>
  <si>
    <t>MOD CELLCHPWRCFG: LocalCellId=4, PcfichPwr=0, PbchPwr=0, SchPwr=0, DbchPwr=0, PchPwr=0, RaRspPwr=600;</t>
  </si>
  <si>
    <t>MOD PDSCHCFG: LocalCellId=4, ReferenceSignalPwr=182, Pb=1;</t>
  </si>
  <si>
    <t>MOD CELLDLPCPDSCHPA: LocalCellId=4, PaPcOff=DB_3_P_A;</t>
  </si>
  <si>
    <t>MOD CELLDLPCPDCCH: LocalCellId=4, DediDciPwrOffset=-30;</t>
  </si>
  <si>
    <t>MOD CELLDLPCPHICH: LocalCellId=4, PwrOffset=0;</t>
  </si>
  <si>
    <t>MOD CELLCHPWRCFG: LocalCellId=4, PcfichPwr=-600, PbchPwr=-600, SchPwr=-600, DbchPwr=-600, PchPwr=-600, RaRspPwr=0;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</si>
  <si>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</si>
  <si>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LocalCellId=4, MimoAdaptiveSwitch=NO_ADAPTIVE, FixedMimoMode=TM3, InitialMimoType=ADAPTIVE;</t>
  </si>
  <si>
    <t>////////</t>
  </si>
  <si>
    <t>//U9 Standalone sites</t>
  </si>
  <si>
    <t>//U21 sites</t>
  </si>
  <si>
    <t>//IBC sites</t>
  </si>
  <si>
    <t>//Marco sites</t>
  </si>
  <si>
    <t>//Expansion site needs to exe below for existing cell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</si>
  <si>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</si>
  <si>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</si>
  <si>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cell 5</t>
  </si>
  <si>
    <t>cell 6</t>
  </si>
  <si>
    <t>MOD CELLRESEL: LocalCellId=5, CellReselPriority=7, SNONINTRASEARCHCFGIND=CFG, sNonIntraSearch=14, ThrshServLow=6, TReselEutran=1, QQUALMINCFGIND=CFG, QQualMin=-18;</t>
  </si>
  <si>
    <t>ADD EUTRANINTERNFREQ: LocalCellId=5, DlEarfcn=1850, CELLRESELPRIORITYCFGIND=CFG, CellReselPriority=6, MeasBandWidth=MBW100, ThreshXhigh=6, ThreshXLow=19, QRxLevMin=-64, QOFFSETFREQ=dB0, EUTRANReselTime=1;</t>
  </si>
  <si>
    <t>MOD EUTRANINTERNFREQ: LocalCellId=5, DlEarfcn=1850, CELLRESELPRIORITYCFGIND=CFG, CellReselPriority=6, ThreshXhigh=6, ThreshXLow=19, QRxLevMin=-64, QOFFSETFREQ=dB0, EUTRANReselTime=1;</t>
  </si>
  <si>
    <t>MOD INTERFREQHOGROUP: LocalCellId=5, InterFreqHoGroupId=0, InterFreqHoA1A2Hyst=4, InterFreqHoA1ThdRsrp=-105, InterFreqHoA2ThdRsrp=-109, InterFreqHoA4Hyst=4, InterFreqHoA4ThdRsrp=-109;</t>
  </si>
  <si>
    <t>MOD CELLRESEL: LocalCellId=5, CellReselPriority=7, SNONINTRASEARCHCFGIND=CFG, sNonIntraSearch=14, ThrshServLow=8, TReselEutran=1, QQUALMINCFGIND=CFG, QQualMin=-18;</t>
  </si>
  <si>
    <t>ADD EUTRANINTERNFREQ: LocalCellId=5, DlEarfcn=1850, CELLRESELPRIORITYCFGIND=CFG, CellReselPriority=6, MeasBandWidth=MBW100, ThreshXhigh=6, ThreshXLow=6, QRxLevMin=-64, QOFFSETFREQ=dB0, EUTRANReselTime=1;</t>
  </si>
  <si>
    <t>MOD EUTRANINTERNFREQ: LocalCellId=5, DlEarfcn=1850, CELLRESELPRIORITYCFGIND=CFG, CellReselPriority=6, ThreshXhigh=6, ThreshXLow=6, QRxLevMin=-64, QOFFSETFREQ=dB0, EUTRANReselTime=1;</t>
  </si>
  <si>
    <t>MOD TATIMER: LocalCellId=5, TimeAlignmentTimer=SF5120, TimingResOptSwitch=ON;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</si>
  <si>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</si>
  <si>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</si>
  <si>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</si>
  <si>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</si>
  <si>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</si>
  <si>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</si>
  <si>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</si>
  <si>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</si>
  <si>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</si>
  <si>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</si>
  <si>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</si>
  <si>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</si>
  <si>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LocalCellId=5, RsvdSwPara0=RsvdSwPara0_bit30-1;</t>
  </si>
  <si>
    <t>ADD CELLPREALLOCGROUP: LocalCellId=5, PreallocationParaGroupId=1, PreallocationSwitch=ON, SmartPreallocationSwitch=ON, PreallocationMinPeriod=5, PreallocationSize=80, SmartPreallocationDuration=50;</t>
  </si>
  <si>
    <t>MOD CELLPREALLOCGROUP: LocalCellId=5, PreallocationParaGroupId=1, PreallocationSwitch=ON, SmartPreallocationSwitch=ON, PreallocationMinPeriod=5, PreallocationSize=80, SmartPreallocationDuration=50;</t>
  </si>
  <si>
    <t>ADD CELLPREALLOCGROUP: LocalCellId=5, PreallocationParaGroupId=0, PreallocationSwitch=OFF, SmartPreallocationSwitch=OFF, PreallocationMinPeriod=20, PreallocationSize=120, SmartPreallocationDuration=160;</t>
  </si>
  <si>
    <t>MOD CELLPREALLOCGROUP: LocalCellId=5, PreallocationParaGroupId=0, PreallocationSwitch=OFF, SmartPreallocationSwitch=OFF, PreallocationMinPeriod=20, PreallocationSize=120, SmartPreallocationDuration=160;</t>
  </si>
  <si>
    <t>MOD DRXPARAGROUP: LocalCellId=5, DrxParaGroupId=1, EnterDrxSwitch=ON, OnDurationTimer=PSF4, DrxInactivityTimer=PSF4, DrxReTxTimer=PSF8, LongDrxCycle=SF40, SupportShortDrx=UU_DISABLE;</t>
  </si>
  <si>
    <t>MOD DRXPARAGROUP: LocalCellId=5, DrxParaGroupId=4, EnterDrxSwitch=ON, OnDurationTimer=PSF2, DrxInactivityTimer=PSF80, DrxReTxTimer=PSF8, LongDrxCycle=SF80, SupportShortDrx=UU_ENABLE, ShortDrxCycle=SF20, DrxShortCycleTimer=1;</t>
  </si>
  <si>
    <t>MOD CELLULSCHALGO: LocalCellId=5, PuschDtxSchStrategy=ADAPTIVE_RETX, UlVoipRlcMaxSegNum=20;</t>
  </si>
  <si>
    <t>MOD CELLMCPARA: LocalCellId=5, ReportAmount=r1, ReportInterval=1min;</t>
  </si>
  <si>
    <t>MOD INTERRATHOCOMMGROUP: LocalCellId=5, InterRatHoCommGroupId=0, InterRatHoA1A2Hyst=4, InterRatHoA1A2TimeToTrig=640ms, InterRatHoA1ThdRsrp=-111, InterRatHoA2ThdRsrp=-115;</t>
  </si>
  <si>
    <t>ADD INTERRATHOCOMMGROUP: LocalCellId=5, InterRatHoCommGroupId=1, InterRatHoA1A2Hyst=4, InterRatHoA1A2TimeToTrig=640ms, InterRatHoA1ThdRsrp=-109, InterRatHoA2ThdRsrp=-113;</t>
  </si>
  <si>
    <t>MOD INTERRATHOCOMMGROUP: LocalCellId=5, InterRatHoCommGroupId=1, InterRatHoA1A2Hyst=4, InterRatHoA1A2TimeToTrig=640ms, InterRatHoA1ThdRsrp=-109, InterRatHoA2ThdRsrp=-113;</t>
  </si>
  <si>
    <t>MOD SRSCFG: LocalCellId=5, SrsCfgInd=BOOLEAN_TRUE, FddSrsCfgMode=ADAPTIVEMODE;</t>
  </si>
  <si>
    <t>MOD CELLPDCCHALGO: LocalCellId=5, PdcchCapacityImproveSwitch=ON, PdcchMaxCodeRate=95, HysForCfiBasedPreSch=0;</t>
  </si>
  <si>
    <t>MOD ENBCELLRSVDPARA: LocalCellId=5, RsvdSwPara1=RsvdSwPara1_bit6-1;</t>
  </si>
  <si>
    <t>MOD ENBCELLRSVDPARA: LocalCellId=5, RsvdSwPara0=RsvdSwPara0_bit27-1;</t>
  </si>
  <si>
    <t>MOD ENBCELLRSVDPARA: LocalCellId=5, RsvdSwPara1=RsvdSwPara1_bit2-1;</t>
  </si>
  <si>
    <t>MOD ENBCELLRSVDPARA: LocalCellId=5, RsvdSwPara1=RsvdSwPara1_bit20-1;</t>
  </si>
  <si>
    <t>ADD INTERRATHOUTRANGROUP: LocalCellId=5, InterRatHoUtranGroupId=1, InterRatHoUtranB1ThdRscp=-105, InterRatHoUtranB1Hyst=4, InterRatHoUtranB1TimeToTrig=40ms;</t>
  </si>
  <si>
    <t>MOD INTERRATHOUTRANGROUP: LocalCellId=5, InterRatHoUtranGroupId=1, InterRatHoUtranB1ThdRscp=-105, InterRatHoUtranB1Hyst=4, InterRatHoUtranB1TimeToTrig=40ms;</t>
  </si>
  <si>
    <t>MOD INTERRATHOUTRANGROUP: LocalCellId=5, InterRatHoUtranGroupId=0, InterRatHoUtranB1ThdRscp=-105, InterRatHoUtranB1Hyst=4, InterRatHoUtranB1TimeToTrig=640ms;</t>
  </si>
  <si>
    <t>MOD CELLSTANDARDQCI: LocalCellId=5, Qci=QCI1, InterRatHoCommGroupId=1, InterRatHoUtranGroupId=1, DrxParaGroupId=1, QciPriorityForHo=1, PreallocationParaGroupId=0;</t>
  </si>
  <si>
    <t>MOD CELLSTANDARDQCI: LocalCellId=5, Qci=QCI2, InterRatHoCommGroupId=0, InterRatHoUtranGroupId=0, DrxParaGroupId=0, QciPriorityForHo=9, PreallocationParaGroupId=0;</t>
  </si>
  <si>
    <t>MOD CELLSTANDARDQCI: LocalCellId=5, Qci=QCI3, InterRatHoCommGroupId=0, InterRatHoUtranGroupId=0, DrxParaGroupId=0, QciPriorityForHo=9, PreallocationParaGroupId=0;</t>
  </si>
  <si>
    <t>MOD CELLSTANDARDQCI: LocalCellId=5, Qci=QCI4, InterRatHoCommGroupId=0, InterRatHoUtranGroupId=0, DrxParaGroupId=0, QciPriorityForHo=9, PreallocationParaGroupId=0;</t>
  </si>
  <si>
    <t>MOD CELLSTANDARDQCI: LocalCellId=5, Qci=QCI5, InterRatHoCommGroupId=0, InterRatHoUtranGroupId=0, DrxParaGroupId=4, QciPriorityForHo=9, PreallocationParaGroupId=1;</t>
  </si>
  <si>
    <t>MOD CELLSTANDARDQCI: LocalCellId=5, Qci=QCI6, InterRatHoCommGroupId=0, InterRatHoUtranGroupId=0, DrxParaGroupId=0, QciPriorityForHo=9, PreallocationParaGroupId=1;</t>
  </si>
  <si>
    <t>MOD CELLSTANDARDQCI: LocalCellId=5, Qci=QCI7, InterRatHoCommGroupId=0, InterRatHoUtranGroupId=0, DrxParaGroupId=3, QciPriorityForHo=9, PreallocationParaGroupId=1;</t>
  </si>
  <si>
    <t>MOD CELLSTANDARDQCI: LocalCellId=5, Qci=QCI8, InterRatHoCommGroupId=0, InterRatHoUtranGroupId=0, DrxParaGroupId=3, QciPriorityForHo=9, PreallocationParaGroupId=1;</t>
  </si>
  <si>
    <t>MOD CELLSTANDARDQCI: LocalCellId=5, Qci=QCI9, InterRatHoCommGroupId=0, InterRatHoUtranGroupId=0, DrxParaGroupId=3, QciPriorityForHo=9, PreallocationParaGroupId=1;</t>
  </si>
  <si>
    <t>MOD CELLDLSCHALGO: LocalCellId=5, CaSchStrategy=DIFF_SCHEDULE, HoStaticMcsTimer=10;</t>
  </si>
  <si>
    <t>MOD PDSCHCFG: LocalCellId=5, ReferenceSignalPwr=152, Pb=0;</t>
  </si>
  <si>
    <t>MOD CELLDLPCPDSCHPA: LocalCellId=5, PaPcOff=DB0_P_A;</t>
  </si>
  <si>
    <t>MOD CELLDLPCPDCCH: LocalCellId=5, DediDciPwrOffset=0;</t>
  </si>
  <si>
    <t>MOD CELLDLPCPHICH: LocalCellId=5, PwrOffset=30;</t>
  </si>
  <si>
    <t>MOD CELLCHPWRCFG: LocalCellId=5, PcfichPwr=0, PbchPwr=0, SchPwr=0, DbchPwr=0, PchPwr=0, RaRspPwr=600;</t>
  </si>
  <si>
    <t>MOD PDSCHCFG: LocalCellId=5, ReferenceSignalPwr=182, Pb=1;</t>
  </si>
  <si>
    <t>MOD CELLDLPCPDSCHPA: LocalCellId=5, PaPcOff=DB_3_P_A;</t>
  </si>
  <si>
    <t>MOD CELLDLPCPDCCH: LocalCellId=5, DediDciPwrOffset=-30;</t>
  </si>
  <si>
    <t>MOD CELLDLPCPHICH: LocalCellId=5, PwrOffset=0;</t>
  </si>
  <si>
    <t>MOD CELLCHPWRCFG: LocalCellId=5, PcfichPwr=-600, PbchPwr=-600, SchPwr=-600, DbchPwr=-600, PchPwr=-600, RaRspPwr=0;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</si>
  <si>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</si>
  <si>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LocalCellId=5, MimoAdaptiveSwitch=NO_ADAPTIVE, FixedMimoMode=TM3, InitialMimoType=ADAPTIVE;</t>
  </si>
  <si>
    <t>MOD CELLRESEL: LocalCellId=6, CellReselPriority=7, SNONINTRASEARCHCFGIND=CFG, sNonIntraSearch=14, ThrshServLow=6, TReselEutran=1, QQUALMINCFGIND=CFG, QQualMin=-18;</t>
  </si>
  <si>
    <t>ADD EUTRANINTERNFREQ: LocalCellId=6, DlEarfcn=1850, CELLRESELPRIORITYCFGIND=CFG, CellReselPriority=6, MeasBandWidth=MBW100, ThreshXhigh=6, ThreshXLow=19, QRxLevMin=-64, QOFFSETFREQ=dB0, EUTRANReselTime=1;</t>
  </si>
  <si>
    <t>MOD EUTRANINTERNFREQ: LocalCellId=6, DlEarfcn=1850, CELLRESELPRIORITYCFGIND=CFG, CellReselPriority=6, ThreshXhigh=6, ThreshXLow=19, QRxLevMin=-64, QOFFSETFREQ=dB0, EUTRANReselTime=1;</t>
  </si>
  <si>
    <t>MOD INTERFREQHOGROUP: LocalCellId=6, InterFreqHoGroupId=0, InterFreqHoA1A2Hyst=4, InterFreqHoA1ThdRsrp=-105, InterFreqHoA2ThdRsrp=-109, InterFreqHoA4Hyst=4, InterFreqHoA4ThdRsrp=-109;</t>
  </si>
  <si>
    <t>MOD CELLRESEL: LocalCellId=6, CellReselPriority=7, SNONINTRASEARCHCFGIND=CFG, sNonIntraSearch=14, ThrshServLow=8, TReselEutran=1, QQUALMINCFGIND=CFG, QQualMin=-18;</t>
  </si>
  <si>
    <t>ADD EUTRANINTERNFREQ: LocalCellId=6, DlEarfcn=1850, CELLRESELPRIORITYCFGIND=CFG, CellReselPriority=6, MeasBandWidth=MBW100, ThreshXhigh=6, ThreshXLow=6, QRxLevMin=-64, QOFFSETFREQ=dB0, EUTRANReselTime=1;</t>
  </si>
  <si>
    <t>MOD EUTRANINTERNFREQ: LocalCellId=6, DlEarfcn=1850, CELLRESELPRIORITYCFGIND=CFG, CellReselPriority=6, ThreshXhigh=6, ThreshXLow=6, QRxLevMin=-64, QOFFSETFREQ=dB0, EUTRANReselTime=1;</t>
  </si>
  <si>
    <t>MOD TATIMER: LocalCellId=6, TimeAlignmentTimer=SF5120, TimingResOptSwitch=ON;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</si>
  <si>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</si>
  <si>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</si>
  <si>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</si>
  <si>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</si>
  <si>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</si>
  <si>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</si>
  <si>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</si>
  <si>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</si>
  <si>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</si>
  <si>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</si>
  <si>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</si>
  <si>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</si>
  <si>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LocalCellId=6, RsvdSwPara0=RsvdSwPara0_bit30-1;</t>
  </si>
  <si>
    <t>ADD CELLPREALLOCGROUP: LocalCellId=6, PreallocationParaGroupId=1, PreallocationSwitch=ON, SmartPreallocationSwitch=ON, PreallocationMinPeriod=5, PreallocationSize=80, SmartPreallocationDuration=50;</t>
  </si>
  <si>
    <t>MOD CELLPREALLOCGROUP: LocalCellId=6, PreallocationParaGroupId=1, PreallocationSwitch=ON, SmartPreallocationSwitch=ON, PreallocationMinPeriod=5, PreallocationSize=80, SmartPreallocationDuration=50;</t>
  </si>
  <si>
    <t>ADD CELLPREALLOCGROUP: LocalCellId=6, PreallocationParaGroupId=0, PreallocationSwitch=OFF, SmartPreallocationSwitch=OFF, PreallocationMinPeriod=20, PreallocationSize=120, SmartPreallocationDuration=160;</t>
  </si>
  <si>
    <t>MOD CELLPREALLOCGROUP: LocalCellId=6, PreallocationParaGroupId=0, PreallocationSwitch=OFF, SmartPreallocationSwitch=OFF, PreallocationMinPeriod=20, PreallocationSize=120, SmartPreallocationDuration=160;</t>
  </si>
  <si>
    <t>MOD DRXPARAGROUP: LocalCellId=6, DrxParaGroupId=1, EnterDrxSwitch=ON, OnDurationTimer=PSF4, DrxInactivityTimer=PSF4, DrxReTxTimer=PSF8, LongDrxCycle=SF40, SupportShortDrx=UU_DISABLE;</t>
  </si>
  <si>
    <t>MOD DRXPARAGROUP: LocalCellId=6, DrxParaGroupId=4, EnterDrxSwitch=ON, OnDurationTimer=PSF2, DrxInactivityTimer=PSF80, DrxReTxTimer=PSF8, LongDrxCycle=SF80, SupportShortDrx=UU_ENABLE, ShortDrxCycle=SF20, DrxShortCycleTimer=1;</t>
  </si>
  <si>
    <t>MOD CELLULSCHALGO: LocalCellId=6, PuschDtxSchStrategy=ADAPTIVE_RETX, UlVoipRlcMaxSegNum=20;</t>
  </si>
  <si>
    <t>MOD CELLMCPARA: LocalCellId=6, ReportAmount=r1, ReportInterval=1min;</t>
  </si>
  <si>
    <t>MOD INTERRATHOCOMMGROUP: LocalCellId=6, InterRatHoCommGroupId=0, InterRatHoA1A2Hyst=4, InterRatHoA1A2TimeToTrig=640ms, InterRatHoA1ThdRsrp=-111, InterRatHoA2ThdRsrp=-115;</t>
  </si>
  <si>
    <t>ADD INTERRATHOCOMMGROUP: LocalCellId=6, InterRatHoCommGroupId=1, InterRatHoA1A2Hyst=4, InterRatHoA1A2TimeToTrig=640ms, InterRatHoA1ThdRsrp=-109, InterRatHoA2ThdRsrp=-113;</t>
  </si>
  <si>
    <t>MOD INTERRATHOCOMMGROUP: LocalCellId=6, InterRatHoCommGroupId=1, InterRatHoA1A2Hyst=4, InterRatHoA1A2TimeToTrig=640ms, InterRatHoA1ThdRsrp=-109, InterRatHoA2ThdRsrp=-113;</t>
  </si>
  <si>
    <t>MOD SRSCFG: LocalCellId=6, SrsCfgInd=BOOLEAN_TRUE, FddSrsCfgMode=ADAPTIVEMODE;</t>
  </si>
  <si>
    <t>MOD CELLPDCCHALGO: LocalCellId=6, PdcchCapacityImproveSwitch=ON, PdcchMaxCodeRate=95, HysForCfiBasedPreSch=0;</t>
  </si>
  <si>
    <t>MOD ENBCELLRSVDPARA: LocalCellId=6, RsvdSwPara1=RsvdSwPara1_bit6-1;</t>
  </si>
  <si>
    <t>MOD ENBCELLRSVDPARA: LocalCellId=6, RsvdSwPara0=RsvdSwPara0_bit27-1;</t>
  </si>
  <si>
    <t>MOD ENBCELLRSVDPARA: LocalCellId=6, RsvdSwPara1=RsvdSwPara1_bit2-1;</t>
  </si>
  <si>
    <t>MOD ENBCELLRSVDPARA: LocalCellId=6, RsvdSwPara1=RsvdSwPara1_bit20-1;</t>
  </si>
  <si>
    <t>ADD INTERRATHOUTRANGROUP: LocalCellId=6, InterRatHoUtranGroupId=1, InterRatHoUtranB1ThdRscp=-105, InterRatHoUtranB1Hyst=4, InterRatHoUtranB1TimeToTrig=40ms;</t>
  </si>
  <si>
    <t>MOD INTERRATHOUTRANGROUP: LocalCellId=6, InterRatHoUtranGroupId=1, InterRatHoUtranB1ThdRscp=-105, InterRatHoUtranB1Hyst=4, InterRatHoUtranB1TimeToTrig=40ms;</t>
  </si>
  <si>
    <t>MOD INTERRATHOUTRANGROUP: LocalCellId=6, InterRatHoUtranGroupId=0, InterRatHoUtranB1ThdRscp=-105, InterRatHoUtranB1Hyst=4, InterRatHoUtranB1TimeToTrig=640ms;</t>
  </si>
  <si>
    <t>MOD CELLSTANDARDQCI: LocalCellId=6, Qci=QCI1, InterRatHoCommGroupId=1, InterRatHoUtranGroupId=1, DrxParaGroupId=1, QciPriorityForHo=1, PreallocationParaGroupId=0;</t>
  </si>
  <si>
    <t>MOD CELLSTANDARDQCI: LocalCellId=6, Qci=QCI2, InterRatHoCommGroupId=0, InterRatHoUtranGroupId=0, DrxParaGroupId=0, QciPriorityForHo=9, PreallocationParaGroupId=0;</t>
  </si>
  <si>
    <t>MOD CELLSTANDARDQCI: LocalCellId=6, Qci=QCI3, InterRatHoCommGroupId=0, InterRatHoUtranGroupId=0, DrxParaGroupId=0, QciPriorityForHo=9, PreallocationParaGroupId=0;</t>
  </si>
  <si>
    <t>MOD CELLSTANDARDQCI: LocalCellId=6, Qci=QCI4, InterRatHoCommGroupId=0, InterRatHoUtranGroupId=0, DrxParaGroupId=0, QciPriorityForHo=9, PreallocationParaGroupId=0;</t>
  </si>
  <si>
    <t>MOD CELLSTANDARDQCI: LocalCellId=6, Qci=QCI5, InterRatHoCommGroupId=0, InterRatHoUtranGroupId=0, DrxParaGroupId=4, QciPriorityForHo=9, PreallocationParaGroupId=1;</t>
  </si>
  <si>
    <t>MOD CELLSTANDARDQCI: LocalCellId=6, Qci=QCI6, InterRatHoCommGroupId=0, InterRatHoUtranGroupId=0, DrxParaGroupId=0, QciPriorityForHo=9, PreallocationParaGroupId=1;</t>
  </si>
  <si>
    <t>MOD CELLSTANDARDQCI: LocalCellId=6, Qci=QCI7, InterRatHoCommGroupId=0, InterRatHoUtranGroupId=0, DrxParaGroupId=3, QciPriorityForHo=9, PreallocationParaGroupId=1;</t>
  </si>
  <si>
    <t>MOD CELLSTANDARDQCI: LocalCellId=6, Qci=QCI8, InterRatHoCommGroupId=0, InterRatHoUtranGroupId=0, DrxParaGroupId=3, QciPriorityForHo=9, PreallocationParaGroupId=1;</t>
  </si>
  <si>
    <t>MOD CELLSTANDARDQCI: LocalCellId=6, Qci=QCI9, InterRatHoCommGroupId=0, InterRatHoUtranGroupId=0, DrxParaGroupId=3, QciPriorityForHo=9, PreallocationParaGroupId=1;</t>
  </si>
  <si>
    <t>MOD CELLDLSCHALGO: LocalCellId=6, CaSchStrategy=DIFF_SCHEDULE, HoStaticMcsTimer=10;</t>
  </si>
  <si>
    <t>MOD PDSCHCFG: LocalCellId=6, ReferenceSignalPwr=152, Pb=0;</t>
  </si>
  <si>
    <t>MOD CELLDLPCPDSCHPA: LocalCellId=6, PaPcOff=DB0_P_A;</t>
  </si>
  <si>
    <t>MOD CELLDLPCPDCCH: LocalCellId=6, DediDciPwrOffset=0;</t>
  </si>
  <si>
    <t>MOD CELLDLPCPHICH: LocalCellId=6, PwrOffset=30;</t>
  </si>
  <si>
    <t>MOD CELLCHPWRCFG: LocalCellId=6, PcfichPwr=0, PbchPwr=0, SchPwr=0, DbchPwr=0, PchPwr=0, RaRspPwr=600;</t>
  </si>
  <si>
    <t>MOD PDSCHCFG: LocalCellId=6, ReferenceSignalPwr=182, Pb=1;</t>
  </si>
  <si>
    <t>MOD CELLDLPCPDSCHPA: LocalCellId=6, PaPcOff=DB_3_P_A;</t>
  </si>
  <si>
    <t>MOD CELLDLPCPDCCH: LocalCellId=6, DediDciPwrOffset=-30;</t>
  </si>
  <si>
    <t>MOD CELLDLPCPHICH: LocalCellId=6, PwrOffset=0;</t>
  </si>
  <si>
    <t>MOD CELLCHPWRCFG: LocalCellId=6, PcfichPwr=-600, PbchPwr=-600, SchPwr=-600, DbchPwr=-600, PchPwr=-600, RaRspPwr=0;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</si>
  <si>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</si>
  <si>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LocalCellId=6, MimoAdaptiveSwitch=NO_ADAPTIVE, FixedMimoMode=TM3, InitialMimoType=ADAPTIVE;</t>
  </si>
  <si>
    <t>MOD ENODEBALGOSWITCH: HoSignalingOptSwitch=AddA2MeasIfQciAdjSwitch-1;</t>
  </si>
  <si>
    <t>MOD ENODEBALGOSWITCH: HoCommOptSwitch=DrxBasedSriGapOptSwitch-1;</t>
  </si>
  <si>
    <t>MOD DRX: DrxInactivityTimerForAnr=PSF40;</t>
  </si>
  <si>
    <t>MOD CELLALGOSWITCH: LocalCellId=1, UlSchSwitch=UlLast2RetransSchOptSwitch-1;</t>
  </si>
  <si>
    <t>MOD CELLALGOSWITCH: LocalCellId=7, UlSchSwitch=UlLast2RetransSchOptSwitch-1;</t>
  </si>
  <si>
    <t>MOD CELLALGOSWITCH: LocalCellId=3, UlSchSwitch=UlLast2RetransSchOptSwitch-1;</t>
  </si>
  <si>
    <t>MOD CELLALGOSWITCH: LocalCellId=2, UlSchSwitch=UlLast2RetransSchOptSwitch-1;</t>
  </si>
  <si>
    <t>MOD CELLALGOSWITCH: LocalCellId=1, CqiAdjAlgoSwitch=DlRetxTbsIndexAdjOptSwitch-1;</t>
  </si>
  <si>
    <t>MOD CELLALGOSWITCH: LocalCellId=2, CqiAdjAlgoSwitch=DlRetxTbsIndexAdjOptSwitch-1;</t>
  </si>
  <si>
    <t>MOD CELLALGOSWITCH: LocalCellId=3, CqiAdjAlgoSwitch=DlRetxTbsIndexAdjOptSwitch-1;</t>
  </si>
  <si>
    <t>MOD CELLALGOSWITCH: LocalCellId=7, CqiAdjAlgoSwitch=DlRetxTbsIndexAdjOptSwitch-1;</t>
  </si>
  <si>
    <t>MOD ANR: SmartPreallocationMode=DISABLE;</t>
  </si>
  <si>
    <t>MOD CELLALGOSWITCH: LocalCellId=4, UlSchSwitch=UlLast2RetransSchOptSwitch-1;</t>
  </si>
  <si>
    <t>MOD CELLALGOSWITCH: LocalCellId=4, CqiAdjAlgoSwitch=DlRetxTbsIndexAdjOptSwitch-1;</t>
  </si>
  <si>
    <t>MOD CELLALGOSWITCH: LocalCellId=5, UlSchSwitch=UlLast2RetransSchOptSwitch-1;</t>
  </si>
  <si>
    <t>MOD CELLALGOSWITCH: LocalCellId=5, CqiAdjAlgoSwitch=DlRetxTbsIndexAdjOptSwitch-1;</t>
  </si>
  <si>
    <t>MOD CELLALGOSWITCH: LocalCellId=6, UlSchSwitch=UlLast2RetransSchOptSwitch-1;</t>
  </si>
  <si>
    <t>MOD CELLALGOSWITCH: LocalCellId=6, CqiAdjAlgoSwitch=DlRetxTbsIndexAdjOptSwitch-1;</t>
  </si>
  <si>
    <t>Time</t>
  </si>
  <si>
    <t>Operation</t>
  </si>
  <si>
    <t>Add eran 8.1 version site and cell level tab</t>
  </si>
  <si>
    <t>MOD ENBRSVDPARA: RsvdSwPara1=RsvdSwPara1_bit5-0;</t>
  </si>
  <si>
    <t>MOD ENBRSVDPARA: RsvdSwPara1=RsvdSwPara1_bit17-0;</t>
  </si>
  <si>
    <t>MOD ENBCELLRSVDPARA: LocalCellId=1, RsvdSwPara1=RsvdSwPara1_bit6-0;</t>
  </si>
  <si>
    <t>MOD ENBCELLRSVDPARA: LocalCellId=1, RsvdSwPara0=RsvdSwPara0_bit27-0;</t>
  </si>
  <si>
    <t>MOD ENBCELLRSVDPARA: LocalCellId=1, RsvdSwPara1=RsvdSwPara1_bit2-0;</t>
  </si>
  <si>
    <t>MOD ENBCELLRSVDPARA: LocalCellId=1, RsvdSwPara1=RsvdSwPara1_bit20-0;</t>
  </si>
  <si>
    <t>MOD ENBCELLRSVDPARA: LocalCellId=2, RsvdSwPara1=RsvdSwPara1_bit6-0;</t>
  </si>
  <si>
    <t>MOD ENBCELLRSVDPARA: LocalCellId=2, RsvdSwPara0=RsvdSwPara0_bit27-0;</t>
  </si>
  <si>
    <t>MOD ENBCELLRSVDPARA: LocalCellId=2, RsvdSwPara1=RsvdSwPara1_bit2-0;</t>
  </si>
  <si>
    <t>MOD ENBCELLRSVDPARA: LocalCellId=2, RsvdSwPara1=RsvdSwPara1_bit20-0;</t>
  </si>
  <si>
    <t>MOD ENBCELLRSVDPARA: LocalCellId=3, RsvdSwPara1=RsvdSwPara1_bit6-0;</t>
  </si>
  <si>
    <t>MOD ENBCELLRSVDPARA: LocalCellId=3, RsvdSwPara0=RsvdSwPara0_bit27-0;</t>
  </si>
  <si>
    <t>MOD ENBCELLRSVDPARA: LocalCellId=3, RsvdSwPara1=RsvdSwPara1_bit2-0;</t>
  </si>
  <si>
    <t>MOD ENBCELLRSVDPARA: LocalCellId=3, RsvdSwPara1=RsvdSwPara1_bit20-0;</t>
  </si>
  <si>
    <t>MOD ENBCELLRSVDPARA: LocalCellId=7, RsvdSwPara0=RsvdSwPara0_bit27-0;</t>
  </si>
  <si>
    <t>MOD ENBCELLRSVDPARA: LocalCellId=7, RsvdSwPara1=RsvdSwPara1_bit2-0;</t>
  </si>
  <si>
    <t>MOD ENBCELLRSVDPARA: LocalCellId=7, RsvdSwPara1=RsvdSwPara1_bit20-0;</t>
  </si>
  <si>
    <t>MOD ENBCELLRSVDPARA: LocalCellId=7, RsvdSwPara1=RsvdSwPara1_bit6-0;</t>
  </si>
  <si>
    <t>MOD ENBCELLRSVDPARA: LocalCellId=4, RsvdSwPara1=RsvdSwPara1_bit6-0;</t>
  </si>
  <si>
    <t>MOD ENBCELLRSVDPARA: LocalCellId=4, RsvdSwPara0=RsvdSwPara0_bit27-0;</t>
  </si>
  <si>
    <t>MOD ENBCELLRSVDPARA: LocalCellId=4, RsvdSwPara1=RsvdSwPara1_bit2-0;</t>
  </si>
  <si>
    <t>MOD ENBCELLRSVDPARA: LocalCellId=4, RsvdSwPara1=RsvdSwPara1_bit20-0;</t>
  </si>
  <si>
    <t>MOD ENBCELLRSVDPARA: LocalCellId=5, RsvdSwPara1=RsvdSwPara1_bit6-0;</t>
  </si>
  <si>
    <t>MOD ENBCELLRSVDPARA: LocalCellId=5, RsvdSwPara0=RsvdSwPara0_bit27-0;</t>
  </si>
  <si>
    <t>MOD ENBCELLRSVDPARA: LocalCellId=5, RsvdSwPara1=RsvdSwPara1_bit2-0;</t>
  </si>
  <si>
    <t>MOD ENBCELLRSVDPARA: LocalCellId=5, RsvdSwPara1=RsvdSwPara1_bit20-0;</t>
  </si>
  <si>
    <t>MOD ENBCELLRSVDPARA: LocalCellId=6, RsvdSwPara1=RsvdSwPara1_bit6-0;</t>
  </si>
  <si>
    <t>MOD ENBCELLRSVDPARA: LocalCellId=6, RsvdSwPara0=RsvdSwPara0_bit27-0;</t>
  </si>
  <si>
    <t>MOD ENBCELLRSVDPARA: LocalCellId=6, RsvdSwPara1=RsvdSwPara1_bit2-0;</t>
  </si>
  <si>
    <t>MOD ENBCELLRSVDPARA: LocalCellId=6, RsvdSwPara1=RsvdSwPara1_bit20-0;</t>
  </si>
  <si>
    <t>MOD CELLULSCHALGO: LocalCellId=1, UlEnhencedVoipSchSw=UlVoipSchOptSwitch-1;</t>
  </si>
  <si>
    <t>MOD CELLULSCHALGO: LocalCellId=2, UlEnhencedVoipSchSw=UlVoipSchOptSwitch-1;</t>
  </si>
  <si>
    <t>MOD CELLULSCHALGO: LocalCellId=3, UlEnhencedVoipSchSw=UlVoipSchOptSwitch-1;</t>
  </si>
  <si>
    <t>MOD CELLULSCHALGO: LocalCellId=7, UlEnhencedVoipSchSw=UlVoipSchOptSwitch-1;</t>
  </si>
  <si>
    <t>MOD CELLULSCHALGO: LocalCellId=4, UlEnhencedVoipSchSw=UlVoipSchOptSwitch-1;</t>
  </si>
  <si>
    <t>MOD CELLULSCHALGO: LocalCellId=5, UlEnhencedVoipSchSw=UlVoipSchOptSwitch-1;</t>
  </si>
  <si>
    <t>MOD CELLULSCHALGO: LocalCellId=6, UlEnhencedVoipSchSw=UlVoipSchOptSwitch-1;</t>
  </si>
  <si>
    <t>ADD DRXPARAGROUP: LocalCellId=1, DrxParaGroupId=1, EnterDrxSwitch=ON, OnDurationTimer=PSF4, DrxInactivityTimer=PSF4, DrxReTxTimer=PSF8, LongDrxCycle=SF40, SupportShortDrx=UU_DISABLE;</t>
  </si>
  <si>
    <t>ADD DRXPARAGROUP: LocalCellId=2, DrxParaGroupId=1, EnterDrxSwitch=ON, OnDurationTimer=PSF4, DrxInactivityTimer=PSF4, DrxReTxTimer=PSF8, LongDrxCycle=SF40, SupportShortDrx=UU_DISABLE;</t>
  </si>
  <si>
    <t>ADD DRXPARAGROUP: LocalCellId=3, DrxParaGroupId=1, EnterDrxSwitch=ON, OnDurationTimer=PSF4, DrxInactivityTimer=PSF4, DrxReTxTimer=PSF8, LongDrxCycle=SF40, SupportShortDrx=UU_DISABLE;</t>
  </si>
  <si>
    <t>ADD DRXPARAGROUP: LocalCellId=7, DrxParaGroupId=1, EnterDrxSwitch=ON, OnDurationTimer=PSF4, DrxInactivityTimer=PSF4, DrxReTxTimer=PSF8, LongDrxCycle=SF40, SupportShortDrx=UU_DISABLE;</t>
  </si>
  <si>
    <t>ADD DRXPARAGROUP: LocalCellId=1, DrxParaGroupId=4, EnterDrxSwitch=ON, OnDurationTimer=PSF2, DrxInactivityTimer=PSF80, DrxReTxTimer=PSF8, LongDrxCycle=SF80, SupportShortDrx=UU_ENABLE, ShortDrxCycle=SF20, DrxShortCycleTimer=1;</t>
  </si>
  <si>
    <t>ADD DRXPARAGROUP: LocalCellId=2, DrxParaGroupId=4, EnterDrxSwitch=ON, OnDurationTimer=PSF2, DrxInactivityTimer=PSF80, DrxReTxTimer=PSF8, LongDrxCycle=SF80, SupportShortDrx=UU_ENABLE, ShortDrxCycle=SF20, DrxShortCycleTimer=1;</t>
  </si>
  <si>
    <t>ADD DRXPARAGROUP: LocalCellId=3, DrxParaGroupId=4, EnterDrxSwitch=ON, OnDurationTimer=PSF2, DrxInactivityTimer=PSF80, DrxReTxTimer=PSF8, LongDrxCycle=SF80, SupportShortDrx=UU_ENABLE, ShortDrxCycle=SF20, DrxShortCycleTimer=1;</t>
  </si>
  <si>
    <t>ADD DRXPARAGROUP: LocalCellId=7, DrxParaGroupId=4, EnterDrxSwitch=ON, OnDurationTimer=PSF2, DrxInactivityTimer=PSF80, DrxReTxTimer=PSF8, LongDrxCycle=SF80, SupportShortDrx=UU_ENABLE, ShortDrxCycle=SF20, DrxShortCycleTimer=1;</t>
  </si>
  <si>
    <t>ADD DRXPARAGROUP: LocalCellId=4, DrxParaGroupId=1, EnterDrxSwitch=ON, OnDurationTimer=PSF4, DrxInactivityTimer=PSF4, DrxReTxTimer=PSF8, LongDrxCycle=SF40, SupportShortDrx=UU_DISABLE;</t>
  </si>
  <si>
    <t>ADD DRXPARAGROUP: LocalCellId=5, DrxParaGroupId=1, EnterDrxSwitch=ON, OnDurationTimer=PSF4, DrxInactivityTimer=PSF4, DrxReTxTimer=PSF8, LongDrxCycle=SF40, SupportShortDrx=UU_DISABLE;</t>
  </si>
  <si>
    <t>ADD DRXPARAGROUP: LocalCellId=6, DrxParaGroupId=1, EnterDrxSwitch=ON, OnDurationTimer=PSF4, DrxInactivityTimer=PSF4, DrxReTxTimer=PSF8, LongDrxCycle=SF40, SupportShortDrx=UU_DISABLE;</t>
  </si>
  <si>
    <t>ADD DRXPARAGROUP: LocalCellId=4, DrxParaGroupId=4, EnterDrxSwitch=ON, OnDurationTimer=PSF2, DrxInactivityTimer=PSF80, DrxReTxTimer=PSF8, LongDrxCycle=SF80, SupportShortDrx=UU_ENABLE, ShortDrxCycle=SF20, DrxShortCycleTimer=1;</t>
  </si>
  <si>
    <t>ADD DRXPARAGROUP: LocalCellId=5, DrxParaGroupId=4, EnterDrxSwitch=ON, OnDurationTimer=PSF2, DrxInactivityTimer=PSF80, DrxReTxTimer=PSF8, LongDrxCycle=SF80, SupportShortDrx=UU_ENABLE, ShortDrxCycle=SF20, DrxShortCycleTimer=1;</t>
  </si>
  <si>
    <t>ADD DRXPARAGROUP: LocalCellId=6, DrxParaGroupId=4, EnterDrxSwitch=ON, OnDurationTimer=PSF2, DrxInactivityTimer=PSF80, DrxReTxTimer=PSF8, LongDrxCycle=SF80, SupportShortDrx=UU_ENABLE, ShortDrxCycle=SF20, DrxShortCycleTimer=1;</t>
  </si>
  <si>
    <t>Group 3 for QCI7,8,9</t>
  </si>
  <si>
    <t>ADD DRXPARAGROUP: LocalCellId=1, DrxParaGroupId=3, EnterDrxSwitch=ON, OnDurationTimer=PSF2, DrxInactivityTimer=PSF80, DrxReTxTimer=PSF8, LongDrxCycle=SF40, SupportShortDrx=UU_ENABLE, ShortDrxCycle=SF20, DrxShortCycleTimer=1;</t>
  </si>
  <si>
    <t>ADD DRXPARAGROUP: LocalCellId=2, DrxParaGroupId=3, EnterDrxSwitch=ON, OnDurationTimer=PSF2, DrxInactivityTimer=PSF80, DrxReTxTimer=PSF8, LongDrxCycle=SF40, SupportShortDrx=UU_ENABLE, ShortDrxCycle=SF20, DrxShortCycleTimer=1;</t>
  </si>
  <si>
    <t>ADD DRXPARAGROUP: LocalCellId=3, DrxParaGroupId=3, EnterDrxSwitch=ON, OnDurationTimer=PSF2, DrxInactivityTimer=PSF80, DrxReTxTimer=PSF8, LongDrxCycle=SF40, SupportShortDrx=UU_ENABLE, ShortDrxCycle=SF20, DrxShortCycleTimer=1;</t>
  </si>
  <si>
    <t>ADD DRXPARAGROUP: LocalCellId=7, DrxParaGroupId=3, EnterDrxSwitch=ON, OnDurationTimer=PSF2, DrxInactivityTimer=PSF80, DrxReTxTimer=PSF8, LongDrxCycle=SF40, SupportShortDrx=UU_ENABLE, ShortDrxCycle=SF20, DrxShortCycleTimer=1;</t>
  </si>
  <si>
    <t>MOD DRXPARAGROUP: LocalCellId=1, DrxParaGroupId=3, EnterDrxSwitch=ON, OnDurationTimer=PSF2, DrxInactivityTimer=PSF80, DrxReTxTimer=PSF8, LongDrxCycle=SF40, SupportShortDrx=UU_ENABLE, ShortDrxCycle=SF20, DrxShortCycleTimer=1;</t>
  </si>
  <si>
    <t>MOD DRXPARAGROUP: LocalCellId=2, DrxParaGroupId=3, EnterDrxSwitch=ON, OnDurationTimer=PSF2, DrxInactivityTimer=PSF80, DrxReTxTimer=PSF8, LongDrxCycle=SF40, SupportShortDrx=UU_ENABLE, ShortDrxCycle=SF20, DrxShortCycleTimer=1;</t>
  </si>
  <si>
    <t>MOD DRXPARAGROUP: LocalCellId=3, DrxParaGroupId=3, EnterDrxSwitch=ON, OnDurationTimer=PSF2, DrxInactivityTimer=PSF80, DrxReTxTimer=PSF8, LongDrxCycle=SF40, SupportShortDrx=UU_ENABLE, ShortDrxCycle=SF20, DrxShortCycleTimer=1;</t>
  </si>
  <si>
    <t>MOD DRXPARAGROUP: LocalCellId=7, DrxParaGroupId=3, EnterDrxSwitch=ON, OnDurationTimer=PSF2, DrxInactivityTimer=PSF80, DrxReTxTimer=PSF8, LongDrxCycle=SF40, SupportShortDrx=UU_ENABLE, ShortDrxCycle=SF20, DrxShortCycleTimer=1;</t>
  </si>
  <si>
    <t>ADD DRXPARAGROUP: LocalCellId=4, DrxParaGroupId=3, EnterDrxSwitch=ON, OnDurationTimer=PSF2, DrxInactivityTimer=PSF80, DrxReTxTimer=PSF8, LongDrxCycle=SF40, SupportShortDrx=UU_ENABLE, ShortDrxCycle=SF20, DrxShortCycleTimer=1;</t>
  </si>
  <si>
    <t>ADD DRXPARAGROUP: LocalCellId=5, DrxParaGroupId=3, EnterDrxSwitch=ON, OnDurationTimer=PSF2, DrxInactivityTimer=PSF80, DrxReTxTimer=PSF8, LongDrxCycle=SF40, SupportShortDrx=UU_ENABLE, ShortDrxCycle=SF20, DrxShortCycleTimer=1;</t>
  </si>
  <si>
    <t>ADD DRXPARAGROUP: LocalCellId=6, DrxParaGroupId=3, EnterDrxSwitch=ON, OnDurationTimer=PSF2, DrxInactivityTimer=PSF80, DrxReTxTimer=PSF8, LongDrxCycle=SF40, SupportShortDrx=UU_ENABLE, ShortDrxCycle=SF20, DrxShortCycleTimer=1;</t>
  </si>
  <si>
    <t>MOD DRXPARAGROUP: LocalCellId=4, DrxParaGroupId=3, EnterDrxSwitch=ON, OnDurationTimer=PSF2, DrxInactivityTimer=PSF80, DrxReTxTimer=PSF8, LongDrxCycle=SF40, SupportShortDrx=UU_ENABLE, ShortDrxCycle=SF20, DrxShortCycleTimer=1;</t>
  </si>
  <si>
    <t>MOD DRXPARAGROUP: LocalCellId=5, DrxParaGroupId=3, EnterDrxSwitch=ON, OnDurationTimer=PSF2, DrxInactivityTimer=PSF80, DrxReTxTimer=PSF8, LongDrxCycle=SF40, SupportShortDrx=UU_ENABLE, ShortDrxCycle=SF20, DrxShortCycleTimer=1;</t>
  </si>
  <si>
    <t>MOD DRXPARAGROUP: LocalCellId=6, DrxParaGroupId=3, EnterDrxSwitch=ON, OnDurationTimer=PSF2, DrxInactivityTimer=PSF80, DrxReTxTimer=PSF8, LongDrxCycle=SF40, SupportShortDrx=UU_ENABLE, ShortDrxCycle=SF20, DrxShortCycleTimer=1;</t>
  </si>
  <si>
    <t>Add "Add DRXgroup" 3 MML</t>
  </si>
  <si>
    <t>cell 10</t>
  </si>
  <si>
    <t>MOD CELLRESEL: LocalCellId=10, CellReselPriority=7, SNONINTRASEARCHCFGIND=CFG, sNonIntraSearch=14, ThrshServLow=6, TReselEutran=1, QQUALMINCFGIND=CFG, QQualMin=-18;</t>
  </si>
  <si>
    <t>ADD EUTRANINTERNFREQ: LocalCellId=10, DlEarfcn=1850, CELLRESELPRIORITYCFGIND=CFG, CellReselPriority=6, MeasBandWidth=MBW100, ThreshXhigh=6, ThreshXLow=19, QRxLevMin=-64, QOFFSETFREQ=dB0, EUTRANReselTime=1;</t>
  </si>
  <si>
    <t>MOD EUTRANINTERNFREQ: LocalCellId=10, DlEarfcn=1850, CELLRESELPRIORITYCFGIND=CFG, CellReselPriority=6, ThreshXhigh=6, ThreshXLow=19, QRxLevMin=-64, QOFFSETFREQ=dB0, EUTRANReselTime=1;</t>
  </si>
  <si>
    <t>MOD INTERFREQHOGROUP: LocalCellId=10, InterFreqHoGroupId=0, InterFreqHoA1A2Hyst=4, InterFreqHoA1ThdRsrp=-105, InterFreqHoA2ThdRsrp=-109, InterFreqHoA4Hyst=4, InterFreqHoA4ThdRsrp=-109;</t>
  </si>
  <si>
    <t>MOD CELLRESEL: LocalCellId=10, CellReselPriority=7, SNONINTRASEARCHCFGIND=CFG, sNonIntraSearch=14, ThrshServLow=8, TReselEutran=1, QQUALMINCFGIND=CFG, QQualMin=-18;</t>
  </si>
  <si>
    <t>ADD EUTRANINTERNFREQ: LocalCellId=10, DlEarfcn=1850, CELLRESELPRIORITYCFGIND=CFG, CellReselPriority=6, MeasBandWidth=MBW100, ThreshXhigh=6, ThreshXLow=6, QRxLevMin=-64, QOFFSETFREQ=dB0, EUTRANReselTime=1;</t>
  </si>
  <si>
    <t>MOD EUTRANINTERNFREQ: LocalCellId=10, DlEarfcn=1850, CELLRESELPRIORITYCFGIND=CFG, CellReselPriority=6, ThreshXhigh=6, ThreshXLow=6, QRxLevMin=-64, QOFFSETFREQ=dB0, EUTRANReselTime=1;</t>
  </si>
  <si>
    <t>MOD TATIMER: LocalCellId=10, TimeAlignmentTimer=SF5120, TimingResOptSwitch=ON;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</si>
  <si>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</si>
  <si>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</si>
  <si>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</si>
  <si>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</si>
  <si>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</si>
  <si>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</si>
  <si>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</si>
  <si>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</si>
  <si>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</si>
  <si>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</si>
  <si>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</si>
  <si>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</si>
  <si>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LocalCellId=10, RsvdSwPara0=RsvdSwPara0_bit30-1;</t>
  </si>
  <si>
    <t>ADD CELLPREALLOCGROUP: LocalCellId=10, PreallocationParaGroupId=1, PreallocationSwitch=ON, SmartPreallocationSwitch=ON, PreallocationMinPeriod=5, PreallocationSize=80, SmartPreallocationDuration=50;</t>
  </si>
  <si>
    <t>MOD CELLPREALLOCGROUP: LocalCellId=10, PreallocationParaGroupId=1, PreallocationSwitch=ON, SmartPreallocationSwitch=ON, PreallocationMinPeriod=5, PreallocationSize=80, SmartPreallocationDuration=50;</t>
  </si>
  <si>
    <t>ADD CELLPREALLOCGROUP: LocalCellId=10, PreallocationParaGroupId=0, PreallocationSwitch=OFF, SmartPreallocationSwitch=OFF, PreallocationMinPeriod=20, PreallocationSize=120, SmartPreallocationDuration=160;</t>
  </si>
  <si>
    <t>MOD CELLPREALLOCGROUP: LocalCellId=10, PreallocationParaGroupId=0, PreallocationSwitch=OFF, SmartPreallocationSwitch=OFF, PreallocationMinPeriod=20, PreallocationSize=120, SmartPreallocationDuration=160;</t>
  </si>
  <si>
    <t>ADD DRXPARAGROUP: LocalCellId=10, DrxParaGroupId=1, EnterDrxSwitch=ON, OnDurationTimer=PSF4, DrxInactivityTimer=PSF4, DrxReTxTimer=PSF8, LongDrxCycle=SF40, SupportShortDrx=UU_DISABLE;</t>
  </si>
  <si>
    <t>ADD DRXPARAGROUP: LocalCellId=10, DrxParaGroupId=3, EnterDrxSwitch=ON, OnDurationTimer=PSF2, DrxInactivityTimer=PSF80, DrxReTxTimer=PSF8, LongDrxCycle=SF40, SupportShortDrx=UU_ENABLE, ShortDrxCycle=SF20, DrxShortCycleTimer=1;</t>
  </si>
  <si>
    <t>ADD DRXPARAGROUP: LocalCellId=10, DrxParaGroupId=4, EnterDrxSwitch=ON, OnDurationTimer=PSF2, DrxInactivityTimer=PSF80, DrxReTxTimer=PSF8, LongDrxCycle=SF80, SupportShortDrx=UU_ENABLE, ShortDrxCycle=SF20, DrxShortCycleTimer=1;</t>
  </si>
  <si>
    <t>MOD DRXPARAGROUP: LocalCellId=10, DrxParaGroupId=1, EnterDrxSwitch=ON, OnDurationTimer=PSF4, DrxInactivityTimer=PSF4, DrxReTxTimer=PSF8, LongDrxCycle=SF40, SupportShortDrx=UU_DISABLE;</t>
  </si>
  <si>
    <t>MOD DRXPARAGROUP: LocalCellId=10, DrxParaGroupId=3, EnterDrxSwitch=ON, OnDurationTimer=PSF2, DrxInactivityTimer=PSF80, DrxReTxTimer=PSF8, LongDrxCycle=SF40, SupportShortDrx=UU_ENABLE, ShortDrxCycle=SF20, DrxShortCycleTimer=1;</t>
  </si>
  <si>
    <t>MOD DRXPARAGROUP: LocalCellId=10, DrxParaGroupId=4, EnterDrxSwitch=ON, OnDurationTimer=PSF2, DrxInactivityTimer=PSF80, DrxReTxTimer=PSF8, LongDrxCycle=SF80, SupportShortDrx=UU_ENABLE, ShortDrxCycle=SF20, DrxShortCycleTimer=1;</t>
  </si>
  <si>
    <t>MOD CELLULSCHALGO: LocalCellId=10, PuschDtxSchStrategy=ADAPTIVE_RETX, UlVoipRlcMaxSegNum=20;</t>
  </si>
  <si>
    <t>MOD CELLMCPARA: LocalCellId=10, ReportAmount=r1, ReportInterval=1min;</t>
  </si>
  <si>
    <t>MOD INTERRATHOCOMMGROUP: LocalCellId=10, InterRatHoCommGroupId=0, InterRatHoA1A2Hyst=4, InterRatHoA1A2TimeToTrig=640ms, InterRatHoA1ThdRsrp=-111, InterRatHoA2ThdRsrp=-115;</t>
  </si>
  <si>
    <t>ADD INTERRATHOCOMMGROUP: LocalCellId=10, InterRatHoCommGroupId=1, InterRatHoA1A2Hyst=4, InterRatHoA1A2TimeToTrig=640ms, InterRatHoA1ThdRsrp=-109, InterRatHoA2ThdRsrp=-113;</t>
  </si>
  <si>
    <t>MOD INTERRATHOCOMMGROUP: LocalCellId=10, InterRatHoCommGroupId=1, InterRatHoA1A2Hyst=4, InterRatHoA1A2TimeToTrig=640ms, InterRatHoA1ThdRsrp=-109, InterRatHoA2ThdRsrp=-113;</t>
  </si>
  <si>
    <t>MOD SRSCFG: LocalCellId=10, SrsCfgInd=BOOLEAN_TRUE, FddSrsCfgMode=ADAPTIVEMODE;</t>
  </si>
  <si>
    <t>MOD CELLPDCCHALGO: LocalCellId=10, PdcchCapacityImproveSwitch=ON, PdcchMaxCodeRate=95, HysForCfiBasedPreSch=0;</t>
  </si>
  <si>
    <t>MOD CELLALGOSWITCH: LocalCellId=10, UlSchSwitch=UlLast2RetransSchOptSwitch-1;</t>
  </si>
  <si>
    <t>MOD CELLALGOSWITCH: LocalCellId=10, CqiAdjAlgoSwitch=DlRetxTbsIndexAdjOptSwitch-1;</t>
  </si>
  <si>
    <t>MOD CELLULSCHALGO: LocalCellId=10, UlEnhencedVoipSchSw=UlVoipSchOptSwitch-1;</t>
  </si>
  <si>
    <t>MOD ENBCELLRSVDPARA: LocalCellId=10, RsvdSwPara1=RsvdSwPara1_bit6-0;</t>
  </si>
  <si>
    <t>MOD ENBCELLRSVDPARA: LocalCellId=10, RsvdSwPara0=RsvdSwPara0_bit27-0;</t>
  </si>
  <si>
    <t>MOD ENBCELLRSVDPARA: LocalCellId=10, RsvdSwPara1=RsvdSwPara1_bit2-0;</t>
  </si>
  <si>
    <t>MOD ENBCELLRSVDPARA: LocalCellId=10, RsvdSwPara1=RsvdSwPara1_bit20-0;</t>
  </si>
  <si>
    <t>ADD INTERRATHOUTRANGROUP: LocalCellId=10, InterRatHoUtranGroupId=1, InterRatHoUtranB1ThdRscp=-105, InterRatHoUtranB1Hyst=4, InterRatHoUtranB1TimeToTrig=40ms;</t>
  </si>
  <si>
    <t>MOD INTERRATHOUTRANGROUP: LocalCellId=10, InterRatHoUtranGroupId=1, InterRatHoUtranB1ThdRscp=-105, InterRatHoUtranB1Hyst=4, InterRatHoUtranB1TimeToTrig=40ms;</t>
  </si>
  <si>
    <t>MOD INTERRATHOUTRANGROUP: LocalCellId=10, InterRatHoUtranGroupId=0, InterRatHoUtranB1ThdRscp=-105, InterRatHoUtranB1Hyst=4, InterRatHoUtranB1TimeToTrig=640ms;</t>
  </si>
  <si>
    <t>MOD CELLSTANDARDQCI: LocalCellId=10, Qci=QCI1, InterRatHoCommGroupId=1, InterRatHoUtranGroupId=1, DrxParaGroupId=1, QciPriorityForHo=1, PreallocationParaGroupId=0;</t>
  </si>
  <si>
    <t>MOD CELLSTANDARDQCI: LocalCellId=10, Qci=QCI2, InterRatHoCommGroupId=0, InterRatHoUtranGroupId=0, DrxParaGroupId=0, QciPriorityForHo=9, PreallocationParaGroupId=0;</t>
  </si>
  <si>
    <t>MOD CELLSTANDARDQCI: LocalCellId=10, Qci=QCI3, InterRatHoCommGroupId=0, InterRatHoUtranGroupId=0, DrxParaGroupId=0, QciPriorityForHo=9, PreallocationParaGroupId=0;</t>
  </si>
  <si>
    <t>MOD CELLSTANDARDQCI: LocalCellId=10, Qci=QCI4, InterRatHoCommGroupId=0, InterRatHoUtranGroupId=0, DrxParaGroupId=0, QciPriorityForHo=9, PreallocationParaGroupId=0;</t>
  </si>
  <si>
    <t>MOD CELLSTANDARDQCI: LocalCellId=10, Qci=QCI5, InterRatHoCommGroupId=0, InterRatHoUtranGroupId=0, DrxParaGroupId=4, QciPriorityForHo=9, PreallocationParaGroupId=1;</t>
  </si>
  <si>
    <t>MOD CELLSTANDARDQCI: LocalCellId=10, Qci=QCI6, InterRatHoCommGroupId=0, InterRatHoUtranGroupId=0, DrxParaGroupId=0, QciPriorityForHo=9, PreallocationParaGroupId=1;</t>
  </si>
  <si>
    <t>MOD CELLSTANDARDQCI: LocalCellId=10, Qci=QCI7, InterRatHoCommGroupId=0, InterRatHoUtranGroupId=0, DrxParaGroupId=3, QciPriorityForHo=9, PreallocationParaGroupId=1;</t>
  </si>
  <si>
    <t>MOD CELLSTANDARDQCI: LocalCellId=10, Qci=QCI8, InterRatHoCommGroupId=0, InterRatHoUtranGroupId=0, DrxParaGroupId=3, QciPriorityForHo=9, PreallocationParaGroupId=1;</t>
  </si>
  <si>
    <t>MOD CELLSTANDARDQCI: LocalCellId=10, Qci=QCI9, InterRatHoCommGroupId=0, InterRatHoUtranGroupId=0, DrxParaGroupId=3, QciPriorityForHo=9, PreallocationParaGroupId=1;</t>
  </si>
  <si>
    <t>MOD CAMGTCFG: LocalCellId=10,CarrierMgtSwitch=ON,ActiveBufferLenThd=6,DeactiveBufferLenThd=3,ActiveBufferDelayThd=10,DeactiveThroughputThd=100,SccDeactCqiThd=2;</t>
  </si>
  <si>
    <t>MOD CELLDLSCHALGO: LocalCellId=10, CaSchStrategy=DIFF_SCHEDULE, HoStaticMcsTimer=10;</t>
  </si>
  <si>
    <t>MOD CELLDLSCHALGO: LocalCellId=10, CaSchStrategy=DIFF_SCHEDULE;</t>
  </si>
  <si>
    <t>MOD PDSCHCFG: LocalCellId=10, ReferenceSignalPwr=152, Pb=0;</t>
  </si>
  <si>
    <t>MOD CELLDLPCPDSCHPA: LocalCellId=10, PaPcOff=DB0_P_A;</t>
  </si>
  <si>
    <t>MOD CELLDLPCPDCCH: LocalCellId=10, DediDciPwrOffset=0;</t>
  </si>
  <si>
    <t>MOD CELLDLPCPHICH: LocalCellId=10, PwrOffset=30;</t>
  </si>
  <si>
    <t>MOD CELLCHPWRCFG: LocalCellId=10, PcfichPwr=0, PbchPwr=0, SchPwr=0, DbchPwr=0, PchPwr=0, RaRspPwr=600;</t>
  </si>
  <si>
    <t>MOD PDSCHCFG: LocalCellId=10, ReferenceSignalPwr=182, Pb=1;</t>
  </si>
  <si>
    <t>MOD CELLDLPCPDSCHPA: LocalCellId=10, PaPcOff=DB_3_P_A;</t>
  </si>
  <si>
    <t>MOD CELLDLPCPDCCH: LocalCellId=10, DediDciPwrOffset=-30;</t>
  </si>
  <si>
    <t>MOD CELLDLPCPHICH: LocalCellId=10, PwrOffset=0;</t>
  </si>
  <si>
    <t>MOD CELLCHPWRCFG: LocalCellId=10, PcfichPwr=-600, PbchPwr=-600, SchPwr=-600, DbchPwr=-600, PchPwr=-600, RaRspPwr=0;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</si>
  <si>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</si>
  <si>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LocalCellId=10, MimoAdaptiveSwitch=NO_ADAPTIVE, FixedMimoMode=TM3, InitialMimoType=ADAPTIVE;</t>
  </si>
  <si>
    <t>if add new sector, be careful about CA cells</t>
  </si>
  <si>
    <t>//Coastal start, newly added for PO10</t>
  </si>
  <si>
    <t>Add Coastal L18 strategy for PO10</t>
  </si>
  <si>
    <t>//MOD EUTRANINTERNFREQ</t>
  </si>
  <si>
    <t>MOD CELLRESEL: LocalCellId=1, CellReselPriority=6, SNONINTRASEARCHCFGIND=CFG, sNonIntraSearch=14, ThrshServLow=6, TReselEutran=1, QQUALMINCFGIND=CFG, QQualMin=-18;</t>
  </si>
  <si>
    <t>MOD CELLRESEL: LocalCellId=2, CellReselPriority=6, SNONINTRASEARCHCFGIND=CFG, sNonIntraSearch=14, ThrshServLow=6, TReselEutran=1, QQUALMINCFGIND=CFG, QQualMin=-18;</t>
  </si>
  <si>
    <t>MOD CELLRESEL: LocalCellId=3, CellReselPriority=6, SNONINTRASEARCHCFGIND=CFG, sNonIntraSearch=14, ThrshServLow=6, TReselEutran=1, QQUALMINCFGIND=CFG, QQualMin=-18;</t>
  </si>
  <si>
    <t>MOD CELLRESEL: LocalCellId=7, CellReselPriority=6, SNONINTRASEARCHCFGIND=CFG, sNonIntraSearch=14, ThrshServLow=6, TReselEutran=1, QQUALMINCFGIND=CFG, QQualMin=-18;</t>
  </si>
  <si>
    <t>ADD EUTRANINTERNFREQ: LocalCellID=1, DlEarfcn=3050, CELLRESELPRIORITYCFGIND=CFG, CellReselPriority=7, MeasBandWidth=MBW100, ThreshXhigh=11, ThreshXLow=7, QRxLevMin=-64, QOFFSETFREQ=dB0, EUTRANReselTime=1;</t>
  </si>
  <si>
    <t>ADD EUTRANINTERNFREQ: LocalCellID=2, DlEarfcn=3050, CELLRESELPRIORITYCFGIND=CFG, CellReselPriority=7, MeasBandWidth=MBW100, ThreshXhigh=11, ThreshXLow=7, QRxLevMin=-64, QOFFSETFREQ=dB0, EUTRANReselTime=1;</t>
  </si>
  <si>
    <t>ADD EUTRANINTERNFREQ: LocalCellID=3, DlEarfcn=3050, CELLRESELPRIORITYCFGIND=CFG, CellReselPriority=7, MeasBandWidth=MBW100, ThreshXhigh=11, ThreshXLow=7, QRxLevMin=-64, QOFFSETFREQ=dB0, EUTRANReselTime=1;</t>
  </si>
  <si>
    <t>ADD EUTRANINTERNFREQ: LocalCellID=7, DlEarfcn=3050, CELLRESELPRIORITYCFGIND=CFG, CellReselPriority=7, MeasBandWidth=MBW100, ThreshXhigh=11, ThreshXLow=7, QRxLevMin=-64, QOFFSETFREQ=dB0, EUTRANReselTime=1;</t>
  </si>
  <si>
    <t>MOD EUTRANINTERNFREQ: LocalCellID=1, DlEarfcn=3050, CELLRESELPRIORITYCFGIND=CFG, CellReselPriority=7, ThreshXhigh=11, ThreshXLow=7, QRxLevMin=-64, QOFFSETFREQ=dB0, EUTRANReselTime=1;</t>
  </si>
  <si>
    <t>MOD EUTRANINTERNFREQ: LocalCellId=2, DlEarfcn=3050, CELLRESELPRIORITYCFGIND=CFG, CellReselPriority=7, ThreshXhigh=11, ThreshXLow=7, QRxLevMin=-64, QOFFSETFREQ=dB0, EUTRANReselTime=1;</t>
  </si>
  <si>
    <t>MOD EUTRANINTERNFREQ: LocalCellId=3, DlEarfcn=3050, CELLRESELPRIORITYCFGIND=CFG, CellReselPriority=7, ThreshXhigh=11, ThreshXLow=7, QRxLevMin=-64, QOFFSETFREQ=dB0, EUTRANReselTime=1;</t>
  </si>
  <si>
    <t>MOD EUTRANINTERNFREQ: LocalCellId=7, DlEarfcn=3050, CELLRESELPRIORITYCFGIND=CFG, CellReselPriority=7, ThreshXhigh=11, ThreshXLow=7, QRxLevMin=-64, QOFFSETFREQ=dB0, EUTRANReselTime=1;</t>
  </si>
  <si>
    <t>//Coastal L18</t>
  </si>
  <si>
    <t>//Non-Coastal L18</t>
  </si>
  <si>
    <t>For CA eutraninterfreqncelll, add "MOD" mml in case expansion site can not add ncell but can only mod</t>
  </si>
  <si>
    <t>MOD EUTRANINTERFREQNCELL</t>
  </si>
  <si>
    <t>//Only do this setting based on M1 request</t>
  </si>
  <si>
    <t>//By default</t>
  </si>
  <si>
    <t>//Macro Power start(Only set this based on M1 request)</t>
  </si>
  <si>
    <t>//IBC Power start(default setting)</t>
  </si>
  <si>
    <t>change IBC power setting as default, and Marco power setting is based on M1 request</t>
  </si>
  <si>
    <t>cell8</t>
  </si>
  <si>
    <t>MOD CELLRESEL: LocalCellId=8, CellReselPriority=6, SNONINTRASEARCHCFGIND=CFG, sNonIntraSearch=14, ThrshServLow=6, TReselEutran=1, QQUALMINCFGIND=CFG, QQualMin=-18;</t>
  </si>
  <si>
    <t>ADD EUTRANINTERNFREQ: LocalCellId=8, DlEarfcn=3050, CELLRESELPRIORITYCFGIND=CFG, CellReselPriority=7, MeasBandWidth=MBW100, ThreshXhigh=11, ThreshXLow=7, QRxLevMin=-64, QOFFSETFREQ=dB0, EUTRANReselTime=1;</t>
  </si>
  <si>
    <t>MOD EUTRANINTERNFREQ: LocalCellId=8, DlEarfcn=3050, CELLRESELPRIORITYCFGIND=CFG, CellReselPriority=7, ThreshXhigh=11, ThreshXLow=7, QRxLevMin=-64, QOFFSETFREQ=dB0, EUTRANReselTime=1;</t>
  </si>
  <si>
    <t>MOD INTERFREQHOGROUP: LocalCellId=8, InterFreqHoGroupId=0, InterFreqHoA1A2Hyst=4, InterFreqHoA1ThdRsrp=-105, InterFreqHoA2ThdRsrp=-109, InterFreqHoA4Hyst=4, InterFreqHoA4ThdRsrp=-109;</t>
  </si>
  <si>
    <t>MOD CELLRESEL: LocalCellId=8, CellReselPriority=6, SNONINTRASEARCHCFGIND=CFG, sNonIntraSearch=9, ThrshServLow=6, TReselEutran=1, QQUALMINCFGIND=CFG, QQualMin=-18;</t>
  </si>
  <si>
    <t>ADD EUTRANINTERNFREQ: LocalCellId=8, DlEarfcn=3050, CELLRESELPRIORITYCFGIND=CFG, CellReselPriority=7, MeasBandWidth=MBW100, ThreshXhigh=11, ThreshXLow=6, QRxLevMin=-64, QOFFSETFREQ=dB0, EUTRANReselTime=1;</t>
  </si>
  <si>
    <t>MOD EUTRANINTERNFREQ: LocalCellId=8, DlEarfcn=3050, CELLRESELPRIORITYCFGIND=CFG, CellReselPriority=7, ThreshXhigh=11, ThreshXLow=6, QRxLevMin=-64, QOFFSETFREQ=dB0, EUTRANReselTime=1;</t>
  </si>
  <si>
    <t>MOD TATIMER: LocalCellId=8, TimeAlignmentTimer=SF5120, TimingResOptSwitch=ON;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</si>
  <si>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</si>
  <si>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</si>
  <si>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</si>
  <si>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</si>
  <si>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</si>
  <si>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</si>
  <si>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</si>
  <si>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</si>
  <si>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</si>
  <si>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</si>
  <si>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</si>
  <si>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</si>
  <si>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LocalCellId=8, RsvdSwPara0=RsvdSwPara0_bit30-1;</t>
  </si>
  <si>
    <t>ADD CELLPREALLOCGROUP: LocalCellId=8, PreallocationParaGroupId=1, PreallocationSwitch=ON, SmartPreallocationSwitch=ON, PreallocationMinPeriod=5, PreallocationSize=80, SmartPreallocationDuration=50;</t>
  </si>
  <si>
    <t>MOD CELLPREALLOCGROUP: LocalCellId=8, PreallocationParaGroupId=1, PreallocationSwitch=ON, SmartPreallocationSwitch=ON, PreallocationMinPeriod=5, PreallocationSize=80, SmartPreallocationDuration=50;</t>
  </si>
  <si>
    <t>ADD CELLPREALLOCGROUP: LocalCellId=8, PreallocationParaGroupId=0, PreallocationSwitch=OFF, SmartPreallocationSwitch=OFF, PreallocationMinPeriod=20, PreallocationSize=120, SmartPreallocationDuration=160;</t>
  </si>
  <si>
    <t>MOD CELLPREALLOCGROUP: LocalCellId=8, PreallocationParaGroupId=0, PreallocationSwitch=OFF, SmartPreallocationSwitch=OFF, PreallocationMinPeriod=20, PreallocationSize=120, SmartPreallocationDuration=160;</t>
  </si>
  <si>
    <t>ADD DRXPARAGROUP: LocalCellId=8, DrxParaGroupId=1, EnterDrxSwitch=ON, OnDurationTimer=PSF4, DrxInactivityTimer=PSF4, DrxReTxTimer=PSF8, LongDrxCycle=SF40, SupportShortDrx=UU_DISABLE;</t>
  </si>
  <si>
    <t>ADD DRXPARAGROUP: LocalCellId=8, DrxParaGroupId=3, EnterDrxSwitch=ON, OnDurationTimer=PSF2, DrxInactivityTimer=PSF80, DrxReTxTimer=PSF8, LongDrxCycle=SF40, SupportShortDrx=UU_ENABLE, ShortDrxCycle=SF20, DrxShortCycleTimer=1;</t>
  </si>
  <si>
    <t>ADD DRXPARAGROUP: LocalCellId=8, DrxParaGroupId=4, EnterDrxSwitch=ON, OnDurationTimer=PSF2, DrxInactivityTimer=PSF80, DrxReTxTimer=PSF8, LongDrxCycle=SF80, SupportShortDrx=UU_ENABLE, ShortDrxCycle=SF20, DrxShortCycleTimer=1;</t>
  </si>
  <si>
    <t>MOD DRXPARAGROUP: LocalCellId=8, DrxParaGroupId=1, EnterDrxSwitch=ON, OnDurationTimer=PSF4, DrxInactivityTimer=PSF4, DrxReTxTimer=PSF8, LongDrxCycle=SF40, SupportShortDrx=UU_DISABLE;</t>
  </si>
  <si>
    <t>MOD DRXPARAGROUP: LocalCellId=8, DrxParaGroupId=3, EnterDrxSwitch=ON, OnDurationTimer=PSF2, DrxInactivityTimer=PSF80, DrxReTxTimer=PSF8, LongDrxCycle=SF40, SupportShortDrx=UU_ENABLE, ShortDrxCycle=SF20, DrxShortCycleTimer=1;</t>
  </si>
  <si>
    <t>MOD DRXPARAGROUP: LocalCellId=8, DrxParaGroupId=4, EnterDrxSwitch=ON, OnDurationTimer=PSF2, DrxInactivityTimer=PSF80, DrxReTxTimer=PSF8, LongDrxCycle=SF80, SupportShortDrx=UU_ENABLE, ShortDrxCycle=SF20, DrxShortCycleTimer=1;</t>
  </si>
  <si>
    <t>MOD CELLULSCHALGO: LocalCellId=8, PuschDtxSchStrategy=ADAPTIVE_RETX, UlVoipRlcMaxSegNum=20;</t>
  </si>
  <si>
    <t>MOD CELLMCPARA: LocalCellId=8, ReportAmount=r1, ReportInterval=1min;</t>
  </si>
  <si>
    <t>MOD INTERRATHOCOMMGROUP: LocalCellId=8, InterRatHoCommGroupId=0, InterRatHoA1A2Hyst=4, InterRatHoA1A2TimeToTrig=640ms, InterRatHoA1ThdRsrp=-111, InterRatHoA2ThdRsrp=-115;</t>
  </si>
  <si>
    <t>ADD INTERRATHOCOMMGROUP: LocalCellId=8, InterRatHoCommGroupId=1, InterRatHoA1A2Hyst=4, InterRatHoA1A2TimeToTrig=640ms, InterRatHoA1ThdRsrp=-109, InterRatHoA2ThdRsrp=-113;</t>
  </si>
  <si>
    <t>MOD INTERRATHOCOMMGROUP: LocalCellId=8, InterRatHoCommGroupId=1, InterRatHoA1A2Hyst=4, InterRatHoA1A2TimeToTrig=640ms, InterRatHoA1ThdRsrp=-109, InterRatHoA2ThdRsrp=-113;</t>
  </si>
  <si>
    <t>MOD SRSCFG: LocalCellId=8, SrsCfgInd=BOOLEAN_TRUE, FddSrsCfgMode=ADAPTIVEMODE;</t>
  </si>
  <si>
    <t>MOD CELLPDCCHALGO: LocalCellId=8, PdcchCapacityImproveSwitch=ON, PdcchMaxCodeRate=95, HysForCfiBasedPreSch=0;</t>
  </si>
  <si>
    <t>MOD CELLALGOSWITCH: LocalCellId=8, UlSchSwitch=UlLast2RetransSchOptSwitch-1;</t>
  </si>
  <si>
    <t>MOD CELLALGOSWITCH: LocalCellId=8, CqiAdjAlgoSwitch=DlRetxTbsIndexAdjOptSwitch-1;</t>
  </si>
  <si>
    <t>MOD CELLULSCHALGO: LocalCellId=8, UlEnhencedVoipSchSw=UlVoipSchOptSwitch-1;</t>
  </si>
  <si>
    <t>MOD ENBCELLRSVDPARA: LocalCellId=8, RsvdSwPara1=RsvdSwPara1_bit6-0;</t>
  </si>
  <si>
    <t>MOD ENBCELLRSVDPARA: LocalCellId=8, RsvdSwPara0=RsvdSwPara0_bit27-0;</t>
  </si>
  <si>
    <t>MOD ENBCELLRSVDPARA: LocalCellId=8, RsvdSwPara1=RsvdSwPara1_bit2-0;</t>
  </si>
  <si>
    <t>MOD ENBCELLRSVDPARA: LocalCellId=8, RsvdSwPara1=RsvdSwPara1_bit20-0;</t>
  </si>
  <si>
    <t>ADD INTERRATHOUTRANGROUP: LocalCellId=8, InterRatHoUtranGroupId=1, InterRatHoUtranB1ThdRscp=-105, InterRatHoUtranB1Hyst=4, InterRatHoUtranB1TimeToTrig=40ms;</t>
  </si>
  <si>
    <t>MOD INTERRATHOUTRANGROUP: LocalCellId=8, InterRatHoUtranGroupId=1, InterRatHoUtranB1ThdRscp=-105, InterRatHoUtranB1Hyst=4, InterRatHoUtranB1TimeToTrig=40ms;</t>
  </si>
  <si>
    <t>MOD INTERRATHOUTRANGROUP: LocalCellId=8, InterRatHoUtranGroupId=0, InterRatHoUtranB1ThdRscp=-105, InterRatHoUtranB1Hyst=4, InterRatHoUtranB1TimeToTrig=640ms;</t>
  </si>
  <si>
    <t>MOD CELLSTANDARDQCI: LocalCellId=8, Qci=QCI1, InterRatHoCommGroupId=1, InterRatHoUtranGroupId=1, DrxParaGroupId=1, QciPriorityForHo=1, PreallocationParaGroupId=0;</t>
  </si>
  <si>
    <t>MOD CELLSTANDARDQCI: LocalCellId=8, Qci=QCI2, InterRatHoCommGroupId=0, InterRatHoUtranGroupId=0, DrxParaGroupId=0, QciPriorityForHo=9, PreallocationParaGroupId=0;</t>
  </si>
  <si>
    <t>MOD CELLSTANDARDQCI: LocalCellId=8, Qci=QCI3, InterRatHoCommGroupId=0, InterRatHoUtranGroupId=0, DrxParaGroupId=0, QciPriorityForHo=9, PreallocationParaGroupId=0;</t>
  </si>
  <si>
    <t>MOD CELLSTANDARDQCI: LocalCellId=8, Qci=QCI4, InterRatHoCommGroupId=0, InterRatHoUtranGroupId=0, DrxParaGroupId=0, QciPriorityForHo=9, PreallocationParaGroupId=0;</t>
  </si>
  <si>
    <t>MOD CELLSTANDARDQCI: LocalCellId=8, Qci=QCI5, InterRatHoCommGroupId=0, InterRatHoUtranGroupId=0, DrxParaGroupId=4, QciPriorityForHo=9, PreallocationParaGroupId=1;</t>
  </si>
  <si>
    <t>MOD CELLSTANDARDQCI: LocalCellId=8, Qci=QCI6, InterRatHoCommGroupId=0, InterRatHoUtranGroupId=0, DrxParaGroupId=0, QciPriorityForHo=9, PreallocationParaGroupId=1;</t>
  </si>
  <si>
    <t>MOD CELLSTANDARDQCI: LocalCellId=8, Qci=QCI7, InterRatHoCommGroupId=0, InterRatHoUtranGroupId=0, DrxParaGroupId=3, QciPriorityForHo=9, PreallocationParaGroupId=1;</t>
  </si>
  <si>
    <t>MOD CELLSTANDARDQCI: LocalCellId=8, Qci=QCI8, InterRatHoCommGroupId=0, InterRatHoUtranGroupId=0, DrxParaGroupId=3, QciPriorityForHo=9, PreallocationParaGroupId=1;</t>
  </si>
  <si>
    <t>MOD CELLSTANDARDQCI: LocalCellId=8, Qci=QCI9, InterRatHoCommGroupId=0, InterRatHoUtranGroupId=0, DrxParaGroupId=3, QciPriorityForHo=9, PreallocationParaGroupId=1;</t>
  </si>
  <si>
    <t>MOD CELLDLSCHALGO: LocalCellId=8, CaSchStrategy=DIFF_SCHEDULE, HoStaticMcsTimer=10;</t>
  </si>
  <si>
    <t>MOD PDSCHCFG: LocalCellId=8, ReferenceSignalPwr=152, Pb=0;</t>
  </si>
  <si>
    <t>MOD CELLDLPCPDSCHPA: LocalCellId=8, PaPcOff=DB0_P_A;</t>
  </si>
  <si>
    <t>MOD CELLDLPCPDCCH: LocalCellId=8, DediDciPwrOffset=0;</t>
  </si>
  <si>
    <t>MOD CELLDLPCPHICH: LocalCellId=8, PwrOffset=30;</t>
  </si>
  <si>
    <t>MOD CELLCHPWRCFG: LocalCellId=8, PcfichPwr=0, PbchPwr=0, SchPwr=0, DbchPwr=0, PchPwr=0, RaRspPwr=600;</t>
  </si>
  <si>
    <t>MOD PDSCHCFG: LocalCellId=8, ReferenceSignalPwr=182, Pb=1;</t>
  </si>
  <si>
    <t>MOD CELLDLPCPDSCHPA: LocalCellId=8, PaPcOff=DB_3_P_A;</t>
  </si>
  <si>
    <t>MOD CELLDLPCPDCCH: LocalCellId=8, DediDciPwrOffset=-30;</t>
  </si>
  <si>
    <t>MOD CELLDLPCPHICH: LocalCellId=8, PwrOffset=0;</t>
  </si>
  <si>
    <t>MOD CELLCHPWRCFG: LocalCellId=8, PcfichPwr=-600, PbchPwr=-600, SchPwr=-600, DbchPwr=-600, PchPwr=-600, RaRspPwr=0;</t>
  </si>
  <si>
    <t>MOD CELLMIMOPARACFG: LocalCellId=8, MimoAdaptiveSwitch=NO_ADAPTIVE, FixedMimoMode=TM3, InitialMimoType=ADAPTIVE;</t>
  </si>
  <si>
    <t>cell9</t>
  </si>
  <si>
    <t>MOD CELLRESEL: LocalCellId=9, CellReselPriority=6, SNONINTRASEARCHCFGIND=CFG, sNonIntraSearch=14, ThrshServLow=6, TReselEutran=1, QQUALMINCFGIND=CFG, QQualMin=-18;</t>
  </si>
  <si>
    <t>ADD EUTRANINTERNFREQ: LocalCellId=9, DlEarfcn=3050, CELLRESELPRIORITYCFGIND=CFG, CellReselPriority=7, MeasBandWidth=MBW100, ThreshXhigh=11, ThreshXLow=7, QRxLevMin=-64, QOFFSETFREQ=dB0, EUTRANReselTime=1;</t>
  </si>
  <si>
    <t>MOD EUTRANINTERNFREQ: LocalCellId=9, DlEarfcn=3050, CELLRESELPRIORITYCFGIND=CFG, CellReselPriority=7, ThreshXhigh=11, ThreshXLow=7, QRxLevMin=-64, QOFFSETFREQ=dB0, EUTRANReselTime=1;</t>
  </si>
  <si>
    <t>MOD INTERFREQHOGROUP: LocalCellId=9, InterFreqHoGroupId=0, InterFreqHoA1A2Hyst=4, InterFreqHoA1ThdRsrp=-105, InterFreqHoA2ThdRsrp=-109, InterFreqHoA4Hyst=4, InterFreqHoA4ThdRsrp=-109;</t>
  </si>
  <si>
    <t>MOD CELLRESEL: LocalCellId=9, CellReselPriority=6, SNONINTRASEARCHCFGIND=CFG, sNonIntraSearch=9, ThrshServLow=6, TReselEutran=1, QQUALMINCFGIND=CFG, QQualMin=-18;</t>
  </si>
  <si>
    <t>ADD EUTRANINTERNFREQ: LocalCellId=9, DlEarfcn=3050, CELLRESELPRIORITYCFGIND=CFG, CellReselPriority=7, MeasBandWidth=MBW100, ThreshXhigh=11, ThreshXLow=6, QRxLevMin=-64, QOFFSETFREQ=dB0, EUTRANReselTime=1;</t>
  </si>
  <si>
    <t>MOD EUTRANINTERNFREQ: LocalCellId=9, DlEarfcn=3050, CELLRESELPRIORITYCFGIND=CFG, CellReselPriority=7, ThreshXhigh=11, ThreshXLow=6, QRxLevMin=-64, QOFFSETFREQ=dB0, EUTRANReselTime=1;</t>
  </si>
  <si>
    <t>MOD TATIMER: LocalCellId=9, TimeAlignmentTimer=SF5120, TimingResOptSwitch=ON;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</si>
  <si>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</si>
  <si>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</si>
  <si>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</si>
  <si>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</si>
  <si>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</si>
  <si>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</si>
  <si>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</si>
  <si>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</si>
  <si>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</si>
  <si>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</si>
  <si>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</si>
  <si>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</si>
  <si>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LocalCellId=9, RsvdSwPara0=RsvdSwPara0_bit30-1;</t>
  </si>
  <si>
    <t>ADD CELLPREALLOCGROUP: LocalCellId=9, PreallocationParaGroupId=1, PreallocationSwitch=ON, SmartPreallocationSwitch=ON, PreallocationMinPeriod=5, PreallocationSize=80, SmartPreallocationDuration=50;</t>
  </si>
  <si>
    <t>MOD CELLPREALLOCGROUP: LocalCellId=9, PreallocationParaGroupId=1, PreallocationSwitch=ON, SmartPreallocationSwitch=ON, PreallocationMinPeriod=5, PreallocationSize=80, SmartPreallocationDuration=50;</t>
  </si>
  <si>
    <t>ADD CELLPREALLOCGROUP: LocalCellId=9, PreallocationParaGroupId=0, PreallocationSwitch=OFF, SmartPreallocationSwitch=OFF, PreallocationMinPeriod=20, PreallocationSize=120, SmartPreallocationDuration=160;</t>
  </si>
  <si>
    <t>MOD CELLPREALLOCGROUP: LocalCellId=9, PreallocationParaGroupId=0, PreallocationSwitch=OFF, SmartPreallocationSwitch=OFF, PreallocationMinPeriod=20, PreallocationSize=120, SmartPreallocationDuration=160;</t>
  </si>
  <si>
    <t>ADD DRXPARAGROUP: LocalCellId=9, DrxParaGroupId=1, EnterDrxSwitch=ON, OnDurationTimer=PSF4, DrxInactivityTimer=PSF4, DrxReTxTimer=PSF8, LongDrxCycle=SF40, SupportShortDrx=UU_DISABLE;</t>
  </si>
  <si>
    <t>ADD DRXPARAGROUP: LocalCellId=9, DrxParaGroupId=3, EnterDrxSwitch=ON, OnDurationTimer=PSF2, DrxInactivityTimer=PSF80, DrxReTxTimer=PSF8, LongDrxCycle=SF40, SupportShortDrx=UU_ENABLE, ShortDrxCycle=SF20, DrxShortCycleTimer=1;</t>
  </si>
  <si>
    <t>ADD DRXPARAGROUP: LocalCellId=9, DrxParaGroupId=4, EnterDrxSwitch=ON, OnDurationTimer=PSF2, DrxInactivityTimer=PSF80, DrxReTxTimer=PSF8, LongDrxCycle=SF80, SupportShortDrx=UU_ENABLE, ShortDrxCycle=SF20, DrxShortCycleTimer=1;</t>
  </si>
  <si>
    <t>MOD DRXPARAGROUP: LocalCellId=9, DrxParaGroupId=1, EnterDrxSwitch=ON, OnDurationTimer=PSF4, DrxInactivityTimer=PSF4, DrxReTxTimer=PSF8, LongDrxCycle=SF40, SupportShortDrx=UU_DISABLE;</t>
  </si>
  <si>
    <t>MOD DRXPARAGROUP: LocalCellId=9, DrxParaGroupId=3, EnterDrxSwitch=ON, OnDurationTimer=PSF2, DrxInactivityTimer=PSF80, DrxReTxTimer=PSF8, LongDrxCycle=SF40, SupportShortDrx=UU_ENABLE, ShortDrxCycle=SF20, DrxShortCycleTimer=1;</t>
  </si>
  <si>
    <t>MOD DRXPARAGROUP: LocalCellId=9, DrxParaGroupId=4, EnterDrxSwitch=ON, OnDurationTimer=PSF2, DrxInactivityTimer=PSF80, DrxReTxTimer=PSF8, LongDrxCycle=SF80, SupportShortDrx=UU_ENABLE, ShortDrxCycle=SF20, DrxShortCycleTimer=1;</t>
  </si>
  <si>
    <t>MOD CELLULSCHALGO: LocalCellId=9, PuschDtxSchStrategy=ADAPTIVE_RETX, UlVoipRlcMaxSegNum=20;</t>
  </si>
  <si>
    <t>MOD CELLMCPARA: LocalCellId=9, ReportAmount=r1, ReportInterval=1min;</t>
  </si>
  <si>
    <t>MOD INTERRATHOCOMMGROUP: LocalCellId=9, InterRatHoCommGroupId=0, InterRatHoA1A2Hyst=4, InterRatHoA1A2TimeToTrig=640ms, InterRatHoA1ThdRsrp=-111, InterRatHoA2ThdRsrp=-115;</t>
  </si>
  <si>
    <t>ADD INTERRATHOCOMMGROUP: LocalCellId=9, InterRatHoCommGroupId=1, InterRatHoA1A2Hyst=4, InterRatHoA1A2TimeToTrig=640ms, InterRatHoA1ThdRsrp=-109, InterRatHoA2ThdRsrp=-113;</t>
  </si>
  <si>
    <t>MOD INTERRATHOCOMMGROUP: LocalCellId=9, InterRatHoCommGroupId=1, InterRatHoA1A2Hyst=4, InterRatHoA1A2TimeToTrig=640ms, InterRatHoA1ThdRsrp=-109, InterRatHoA2ThdRsrp=-113;</t>
  </si>
  <si>
    <t>MOD SRSCFG: LocalCellId=9, SrsCfgInd=BOOLEAN_TRUE, FddSrsCfgMode=ADAPTIVEMODE;</t>
  </si>
  <si>
    <t>MOD CELLPDCCHALGO: LocalCellId=9, PdcchCapacityImproveSwitch=ON, PdcchMaxCodeRate=95, HysForCfiBasedPreSch=0;</t>
  </si>
  <si>
    <t>MOD CELLALGOSWITCH: LocalCellId=9, UlSchSwitch=UlLast2RetransSchOptSwitch-1;</t>
  </si>
  <si>
    <t>MOD CELLALGOSWITCH: LocalCellId=9, CqiAdjAlgoSwitch=DlRetxTbsIndexAdjOptSwitch-1;</t>
  </si>
  <si>
    <t>MOD CELLULSCHALGO: LocalCellId=9, UlEnhencedVoipSchSw=UlVoipSchOptSwitch-1;</t>
  </si>
  <si>
    <t>MOD ENBCELLRSVDPARA: LocalCellId=9, RsvdSwPara1=RsvdSwPara1_bit6-0;</t>
  </si>
  <si>
    <t>MOD ENBCELLRSVDPARA: LocalCellId=9, RsvdSwPara0=RsvdSwPara0_bit27-0;</t>
  </si>
  <si>
    <t>MOD ENBCELLRSVDPARA: LocalCellId=9, RsvdSwPara1=RsvdSwPara1_bit2-0;</t>
  </si>
  <si>
    <t>MOD ENBCELLRSVDPARA: LocalCellId=9, RsvdSwPara1=RsvdSwPara1_bit20-0;</t>
  </si>
  <si>
    <t>ADD INTERRATHOUTRANGROUP: LocalCellId=9, InterRatHoUtranGroupId=1, InterRatHoUtranB1ThdRscp=-105, InterRatHoUtranB1Hyst=4, InterRatHoUtranB1TimeToTrig=40ms;</t>
  </si>
  <si>
    <t>MOD INTERRATHOUTRANGROUP: LocalCellId=9, InterRatHoUtranGroupId=1, InterRatHoUtranB1ThdRscp=-105, InterRatHoUtranB1Hyst=4, InterRatHoUtranB1TimeToTrig=40ms;</t>
  </si>
  <si>
    <t>MOD INTERRATHOUTRANGROUP: LocalCellId=9, InterRatHoUtranGroupId=0, InterRatHoUtranB1ThdRscp=-105, InterRatHoUtranB1Hyst=4, InterRatHoUtranB1TimeToTrig=640ms;</t>
  </si>
  <si>
    <t>MOD CELLSTANDARDQCI: LocalCellId=9, Qci=QCI1, InterRatHoCommGroupId=1, InterRatHoUtranGroupId=1, DrxParaGroupId=1, QciPriorityForHo=1, PreallocationParaGroupId=0;</t>
  </si>
  <si>
    <t>MOD CELLSTANDARDQCI: LocalCellId=9, Qci=QCI2, InterRatHoCommGroupId=0, InterRatHoUtranGroupId=0, DrxParaGroupId=0, QciPriorityForHo=9, PreallocationParaGroupId=0;</t>
  </si>
  <si>
    <t>MOD CELLSTANDARDQCI: LocalCellId=9, Qci=QCI3, InterRatHoCommGroupId=0, InterRatHoUtranGroupId=0, DrxParaGroupId=0, QciPriorityForHo=9, PreallocationParaGroupId=0;</t>
  </si>
  <si>
    <t>MOD CELLSTANDARDQCI: LocalCellId=9, Qci=QCI4, InterRatHoCommGroupId=0, InterRatHoUtranGroupId=0, DrxParaGroupId=0, QciPriorityForHo=9, PreallocationParaGroupId=0;</t>
  </si>
  <si>
    <t>MOD CELLSTANDARDQCI: LocalCellId=9, Qci=QCI5, InterRatHoCommGroupId=0, InterRatHoUtranGroupId=0, DrxParaGroupId=4, QciPriorityForHo=9, PreallocationParaGroupId=1;</t>
  </si>
  <si>
    <t>MOD CELLSTANDARDQCI: LocalCellId=9, Qci=QCI6, InterRatHoCommGroupId=0, InterRatHoUtranGroupId=0, DrxParaGroupId=0, QciPriorityForHo=9, PreallocationParaGroupId=1;</t>
  </si>
  <si>
    <t>MOD CELLSTANDARDQCI: LocalCellId=9, Qci=QCI7, InterRatHoCommGroupId=0, InterRatHoUtranGroupId=0, DrxParaGroupId=3, QciPriorityForHo=9, PreallocationParaGroupId=1;</t>
  </si>
  <si>
    <t>MOD CELLSTANDARDQCI: LocalCellId=9, Qci=QCI8, InterRatHoCommGroupId=0, InterRatHoUtranGroupId=0, DrxParaGroupId=3, QciPriorityForHo=9, PreallocationParaGroupId=1;</t>
  </si>
  <si>
    <t>MOD CELLSTANDARDQCI: LocalCellId=9, Qci=QCI9, InterRatHoCommGroupId=0, InterRatHoUtranGroupId=0, DrxParaGroupId=3, QciPriorityForHo=9, PreallocationParaGroupId=1;</t>
  </si>
  <si>
    <t>MOD CAMGTCFG: LocalCellId=9,CarrierMgtSwitch=ON,ActiveBufferLenThd=6,DeactiveBufferLenThd=3,ActiveBufferDelayThd=10,DeactiveThroughputThd=100,SccDeactCqiThd=2;</t>
  </si>
  <si>
    <t>MOD CELLDLSCHALGO: LocalCellId=9, CaSchStrategy=DIFF_SCHEDULE, HoStaticMcsTimer=10;</t>
  </si>
  <si>
    <t>MOD CELLDLSCHALGO: LocalCellId=9, CaSchStrategy=DIFF_SCHEDULE;</t>
  </si>
  <si>
    <t>MOD PDSCHCFG: LocalCellId=9, ReferenceSignalPwr=152, Pb=0;</t>
  </si>
  <si>
    <t>MOD CELLDLPCPDSCHPA: LocalCellId=9, PaPcOff=DB0_P_A;</t>
  </si>
  <si>
    <t>MOD CELLDLPCPDCCH: LocalCellId=9, DediDciPwrOffset=0;</t>
  </si>
  <si>
    <t>MOD CELLDLPCPHICH: LocalCellId=9, PwrOffset=30;</t>
  </si>
  <si>
    <t>MOD CELLCHPWRCFG: LocalCellId=9, PcfichPwr=0, PbchPwr=0, SchPwr=0, DbchPwr=0, PchPwr=0, RaRspPwr=600;</t>
  </si>
  <si>
    <t>MOD PDSCHCFG: LocalCellId=9, ReferenceSignalPwr=182, Pb=1;</t>
  </si>
  <si>
    <t>MOD CELLDLPCPDSCHPA: LocalCellId=9, PaPcOff=DB_3_P_A;</t>
  </si>
  <si>
    <t>MOD CELLDLPCPDCCH: LocalCellId=9, DediDciPwrOffset=-30;</t>
  </si>
  <si>
    <t>MOD CELLDLPCPHICH: LocalCellId=9, PwrOffset=0;</t>
  </si>
  <si>
    <t>MOD CELLCHPWRCFG: LocalCellId=9, PcfichPwr=-600, PbchPwr=-600, SchPwr=-600, DbchPwr=-600, PchPwr=-600, RaRspPwr=0;</t>
  </si>
  <si>
    <t>MOD CELLMIMOPARACFG: LocalCellId=9, MimoAdaptiveSwitch=NO_ADAPTIVE, FixedMimoMode=TM3, InitialMimoType=ADAPTIVE;</t>
  </si>
  <si>
    <t>cell 11</t>
  </si>
  <si>
    <t>MOD CELLRESEL: LocalCellId=11, CellReselPriority=7, SNONINTRASEARCHCFGIND=CFG, sNonIntraSearch=14, ThrshServLow=6, TReselEutran=1, QQUALMINCFGIND=CFG, QQualMin=-18;</t>
  </si>
  <si>
    <t>ADD EUTRANINTERNFREQ: LocalCellId=11, DlEarfcn=1850, CELLRESELPRIORITYCFGIND=CFG, CellReselPriority=6, MeasBandWidth=MBW100, ThreshXhigh=6, ThreshXLow=19, QRxLevMin=-64, QOFFSETFREQ=dB0, EUTRANReselTime=1;</t>
  </si>
  <si>
    <t>MOD EUTRANINTERNFREQ: LocalCellId=11, DlEarfcn=1850, CELLRESELPRIORITYCFGIND=CFG, CellReselPriority=6, ThreshXhigh=6, ThreshXLow=19, QRxLevMin=-64, QOFFSETFREQ=dB0, EUTRANReselTime=1;</t>
  </si>
  <si>
    <t>MOD INTERFREQHOGROUP: LocalCellId=11, InterFreqHoGroupId=0, InterFreqHoA1A2Hyst=4, InterFreqHoA1ThdRsrp=-105, InterFreqHoA2ThdRsrp=-109, InterFreqHoA4Hyst=4, InterFreqHoA4ThdRsrp=-109;</t>
  </si>
  <si>
    <t>MOD CELLRESEL: LocalCellId=11, CellReselPriority=7, SNONINTRASEARCHCFGIND=CFG, sNonIntraSearch=14, ThrshServLow=8, TReselEutran=1, QQUALMINCFGIND=CFG, QQualMin=-18;</t>
  </si>
  <si>
    <t>ADD EUTRANINTERNFREQ: LocalCellId=11, DlEarfcn=1850, CELLRESELPRIORITYCFGIND=CFG, CellReselPriority=6, MeasBandWidth=MBW100, ThreshXhigh=6, ThreshXLow=6, QRxLevMin=-64, QOFFSETFREQ=dB0, EUTRANReselTime=1;</t>
  </si>
  <si>
    <t>MOD EUTRANINTERNFREQ: LocalCellId=11, DlEarfcn=1850, CELLRESELPRIORITYCFGIND=CFG, CellReselPriority=6, ThreshXhigh=6, ThreshXLow=6, QRxLevMin=-64, QOFFSETFREQ=dB0, EUTRANReselTime=1;</t>
  </si>
  <si>
    <t>MOD TATIMER: LocalCellId=11, TimeAlignmentTimer=SF5120, TimingResOptSwitch=ON;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</si>
  <si>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</si>
  <si>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</si>
  <si>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</si>
  <si>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</si>
  <si>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</si>
  <si>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</si>
  <si>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</si>
  <si>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</si>
  <si>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</si>
  <si>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</si>
  <si>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</si>
  <si>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</si>
  <si>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LocalCellId=11, RsvdSwPara0=RsvdSwPara0_bit30-1;</t>
  </si>
  <si>
    <t>ADD CELLPREALLOCGROUP: LocalCellId=11, PreallocationParaGroupId=1, PreallocationSwitch=ON, SmartPreallocationSwitch=ON, PreallocationMinPeriod=5, PreallocationSize=80, SmartPreallocationDuration=50;</t>
  </si>
  <si>
    <t>MOD CELLPREALLOCGROUP: LocalCellId=11, PreallocationParaGroupId=1, PreallocationSwitch=ON, SmartPreallocationSwitch=ON, PreallocationMinPeriod=5, PreallocationSize=80, SmartPreallocationDuration=50;</t>
  </si>
  <si>
    <t>ADD CELLPREALLOCGROUP: LocalCellId=11, PreallocationParaGroupId=0, PreallocationSwitch=OFF, SmartPreallocationSwitch=OFF, PreallocationMinPeriod=20, PreallocationSize=120, SmartPreallocationDuration=160;</t>
  </si>
  <si>
    <t>MOD CELLPREALLOCGROUP: LocalCellId=11, PreallocationParaGroupId=0, PreallocationSwitch=OFF, SmartPreallocationSwitch=OFF, PreallocationMinPeriod=20, PreallocationSize=120, SmartPreallocationDuration=160;</t>
  </si>
  <si>
    <t>ADD DRXPARAGROUP: LocalCellId=11, DrxParaGroupId=1, EnterDrxSwitch=ON, OnDurationTimer=PSF4, DrxInactivityTimer=PSF4, DrxReTxTimer=PSF8, LongDrxCycle=SF40, SupportShortDrx=UU_DISABLE;</t>
  </si>
  <si>
    <t>ADD DRXPARAGROUP: LocalCellId=11, DrxParaGroupId=3, EnterDrxSwitch=ON, OnDurationTimer=PSF2, DrxInactivityTimer=PSF80, DrxReTxTimer=PSF8, LongDrxCycle=SF40, SupportShortDrx=UU_ENABLE, ShortDrxCycle=SF20, DrxShortCycleTimer=1;</t>
  </si>
  <si>
    <t>ADD DRXPARAGROUP: LocalCellId=11, DrxParaGroupId=4, EnterDrxSwitch=ON, OnDurationTimer=PSF2, DrxInactivityTimer=PSF80, DrxReTxTimer=PSF8, LongDrxCycle=SF80, SupportShortDrx=UU_ENABLE, ShortDrxCycle=SF20, DrxShortCycleTimer=1;</t>
  </si>
  <si>
    <t>MOD DRXPARAGROUP: LocalCellId=11, DrxParaGroupId=1, EnterDrxSwitch=ON, OnDurationTimer=PSF4, DrxInactivityTimer=PSF4, DrxReTxTimer=PSF8, LongDrxCycle=SF40, SupportShortDrx=UU_DISABLE;</t>
  </si>
  <si>
    <t>MOD DRXPARAGROUP: LocalCellId=11, DrxParaGroupId=3, EnterDrxSwitch=ON, OnDurationTimer=PSF2, DrxInactivityTimer=PSF80, DrxReTxTimer=PSF8, LongDrxCycle=SF40, SupportShortDrx=UU_ENABLE, ShortDrxCycle=SF20, DrxShortCycleTimer=1;</t>
  </si>
  <si>
    <t>MOD DRXPARAGROUP: LocalCellId=11, DrxParaGroupId=4, EnterDrxSwitch=ON, OnDurationTimer=PSF2, DrxInactivityTimer=PSF80, DrxReTxTimer=PSF8, LongDrxCycle=SF80, SupportShortDrx=UU_ENABLE, ShortDrxCycle=SF20, DrxShortCycleTimer=1;</t>
  </si>
  <si>
    <t>MOD CELLULSCHALGO: LocalCellId=11, PuschDtxSchStrategy=ADAPTIVE_RETX, UlVoipRlcMaxSegNum=20;</t>
  </si>
  <si>
    <t>MOD CELLMCPARA: LocalCellId=11, ReportAmount=r1, ReportInterval=1min;</t>
  </si>
  <si>
    <t>MOD INTERRATHOCOMMGROUP: LocalCellId=11, InterRatHoCommGroupId=0, InterRatHoA1A2Hyst=4, InterRatHoA1A2TimeToTrig=640ms, InterRatHoA1ThdRsrp=-111, InterRatHoA2ThdRsrp=-115;</t>
  </si>
  <si>
    <t>ADD INTERRATHOCOMMGROUP: LocalCellId=11, InterRatHoCommGroupId=1, InterRatHoA1A2Hyst=4, InterRatHoA1A2TimeToTrig=640ms, InterRatHoA1ThdRsrp=-109, InterRatHoA2ThdRsrp=-113;</t>
  </si>
  <si>
    <t>MOD INTERRATHOCOMMGROUP: LocalCellId=11, InterRatHoCommGroupId=1, InterRatHoA1A2Hyst=4, InterRatHoA1A2TimeToTrig=640ms, InterRatHoA1ThdRsrp=-109, InterRatHoA2ThdRsrp=-113;</t>
  </si>
  <si>
    <t>MOD SRSCFG: LocalCellId=11, SrsCfgInd=BOOLEAN_TRUE, FddSrsCfgMode=ADAPTIVEMODE;</t>
  </si>
  <si>
    <t>MOD CELLPDCCHALGO: LocalCellId=11, PdcchCapacityImproveSwitch=ON, PdcchMaxCodeRate=95, HysForCfiBasedPreSch=0;</t>
  </si>
  <si>
    <t>MOD CELLALGOSWITCH: LocalCellId=11, UlSchSwitch=UlLast2RetransSchOptSwitch-1;</t>
  </si>
  <si>
    <t>MOD CELLALGOSWITCH: LocalCellId=11, CqiAdjAlgoSwitch=DlRetxTbsIndexAdjOptSwitch-1;</t>
  </si>
  <si>
    <t>MOD CELLULSCHALGO: LocalCellId=11, UlEnhencedVoipSchSw=UlVoipSchOptSwitch-1;</t>
  </si>
  <si>
    <t>MOD ENBCELLRSVDPARA: LocalCellId=11, RsvdSwPara1=RsvdSwPara1_bit6-0;</t>
  </si>
  <si>
    <t>MOD ENBCELLRSVDPARA: LocalCellId=11, RsvdSwPara0=RsvdSwPara0_bit27-0;</t>
  </si>
  <si>
    <t>MOD ENBCELLRSVDPARA: LocalCellId=11, RsvdSwPara1=RsvdSwPara1_bit2-0;</t>
  </si>
  <si>
    <t>MOD ENBCELLRSVDPARA: LocalCellId=11, RsvdSwPara1=RsvdSwPara1_bit20-0;</t>
  </si>
  <si>
    <t>ADD INTERRATHOUTRANGROUP: LocalCellId=11, InterRatHoUtranGroupId=1, InterRatHoUtranB1ThdRscp=-105, InterRatHoUtranB1Hyst=4, InterRatHoUtranB1TimeToTrig=40ms;</t>
  </si>
  <si>
    <t>MOD INTERRATHOUTRANGROUP: LocalCellId=11, InterRatHoUtranGroupId=1, InterRatHoUtranB1ThdRscp=-105, InterRatHoUtranB1Hyst=4, InterRatHoUtranB1TimeToTrig=40ms;</t>
  </si>
  <si>
    <t>MOD INTERRATHOUTRANGROUP: LocalCellId=11, InterRatHoUtranGroupId=0, InterRatHoUtranB1ThdRscp=-105, InterRatHoUtranB1Hyst=4, InterRatHoUtranB1TimeToTrig=640ms;</t>
  </si>
  <si>
    <t>MOD CELLSTANDARDQCI: LocalCellId=11, Qci=QCI1, InterRatHoCommGroupId=1, InterRatHoUtranGroupId=1, DrxParaGroupId=1, QciPriorityForHo=1, PreallocationParaGroupId=0;</t>
  </si>
  <si>
    <t>MOD CELLSTANDARDQCI: LocalCellId=11, Qci=QCI2, InterRatHoCommGroupId=0, InterRatHoUtranGroupId=0, DrxParaGroupId=0, QciPriorityForHo=9, PreallocationParaGroupId=0;</t>
  </si>
  <si>
    <t>MOD CELLSTANDARDQCI: LocalCellId=11, Qci=QCI3, InterRatHoCommGroupId=0, InterRatHoUtranGroupId=0, DrxParaGroupId=0, QciPriorityForHo=9, PreallocationParaGroupId=0;</t>
  </si>
  <si>
    <t>MOD CELLSTANDARDQCI: LocalCellId=11, Qci=QCI4, InterRatHoCommGroupId=0, InterRatHoUtranGroupId=0, DrxParaGroupId=0, QciPriorityForHo=9, PreallocationParaGroupId=0;</t>
  </si>
  <si>
    <t>MOD CELLSTANDARDQCI: LocalCellId=11, Qci=QCI5, InterRatHoCommGroupId=0, InterRatHoUtranGroupId=0, DrxParaGroupId=4, QciPriorityForHo=9, PreallocationParaGroupId=1;</t>
  </si>
  <si>
    <t>MOD CELLSTANDARDQCI: LocalCellId=11, Qci=QCI6, InterRatHoCommGroupId=0, InterRatHoUtranGroupId=0, DrxParaGroupId=0, QciPriorityForHo=9, PreallocationParaGroupId=1;</t>
  </si>
  <si>
    <t>MOD CELLSTANDARDQCI: LocalCellId=11, Qci=QCI7, InterRatHoCommGroupId=0, InterRatHoUtranGroupId=0, DrxParaGroupId=3, QciPriorityForHo=9, PreallocationParaGroupId=1;</t>
  </si>
  <si>
    <t>MOD CELLSTANDARDQCI: LocalCellId=11, Qci=QCI8, InterRatHoCommGroupId=0, InterRatHoUtranGroupId=0, DrxParaGroupId=3, QciPriorityForHo=9, PreallocationParaGroupId=1;</t>
  </si>
  <si>
    <t>MOD CELLSTANDARDQCI: LocalCellId=11, Qci=QCI9, InterRatHoCommGroupId=0, InterRatHoUtranGroupId=0, DrxParaGroupId=3, QciPriorityForHo=9, PreallocationParaGroupId=1;</t>
  </si>
  <si>
    <t>MOD CAMGTCFG: LocalCellId=11,CarrierMgtSwitch=ON,ActiveBufferLenThd=6,DeactiveBufferLenThd=3,ActiveBufferDelayThd=10,DeactiveThroughputThd=100,SccDeactCqiThd=2;</t>
  </si>
  <si>
    <t>MOD CELLDLSCHALGO: LocalCellId=11, CaSchStrategy=DIFF_SCHEDULE, HoStaticMcsTimer=10;</t>
  </si>
  <si>
    <t>MOD CELLDLSCHALGO: LocalCellId=11, CaSchStrategy=DIFF_SCHEDULE;</t>
  </si>
  <si>
    <t>MOD PDSCHCFG: LocalCellId=11, ReferenceSignalPwr=152, Pb=0;</t>
  </si>
  <si>
    <t>MOD CELLDLPCPDSCHPA: LocalCellId=11, PaPcOff=DB0_P_A;</t>
  </si>
  <si>
    <t>MOD CELLDLPCPDCCH: LocalCellId=11, DediDciPwrOffset=0;</t>
  </si>
  <si>
    <t>MOD CELLDLPCPHICH: LocalCellId=11, PwrOffset=30;</t>
  </si>
  <si>
    <t>MOD CELLCHPWRCFG: LocalCellId=11, PcfichPwr=0, PbchPwr=0, SchPwr=0, DbchPwr=0, PchPwr=0, RaRspPwr=600;</t>
  </si>
  <si>
    <t>MOD PDSCHCFG: LocalCellId=11, ReferenceSignalPwr=182, Pb=1;</t>
  </si>
  <si>
    <t>MOD CELLDLPCPDSCHPA: LocalCellId=11, PaPcOff=DB_3_P_A;</t>
  </si>
  <si>
    <t>MOD CELLDLPCPDCCH: LocalCellId=11, DediDciPwrOffset=-30;</t>
  </si>
  <si>
    <t>MOD CELLDLPCPHICH: LocalCellId=11, PwrOffset=0;</t>
  </si>
  <si>
    <t>MOD CELLCHPWRCFG: LocalCellId=11, PcfichPwr=-600, PbchPwr=-600, SchPwr=-600, DbchPwr=-600, PchPwr=-600, RaRspPwr=0;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</si>
  <si>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</si>
  <si>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LocalCellId=11, MimoAdaptiveSwitch=NO_ADAPTIVE, FixedMimoMode=TM3, InitialMimoType=ADAPTIVE;</t>
  </si>
  <si>
    <t>cell 12</t>
  </si>
  <si>
    <t>MOD CELLRESEL: LocalCellId=12, CellReselPriority=7, SNONINTRASEARCHCFGIND=CFG, sNonIntraSearch=14, ThrshServLow=6, TReselEutran=1, QQUALMINCFGIND=CFG, QQualMin=-18;</t>
  </si>
  <si>
    <t>ADD EUTRANINTERNFREQ: LocalCellId=12, DlEarfcn=1850, CELLRESELPRIORITYCFGIND=CFG, CellReselPriority=6, MeasBandWidth=MBW100, ThreshXhigh=6, ThreshXLow=19, QRxLevMin=-64, QOFFSETFREQ=dB0, EUTRANReselTime=1;</t>
  </si>
  <si>
    <t>MOD EUTRANINTERNFREQ: LocalCellId=12, DlEarfcn=1850, CELLRESELPRIORITYCFGIND=CFG, CellReselPriority=6, ThreshXhigh=6, ThreshXLow=19, QRxLevMin=-64, QOFFSETFREQ=dB0, EUTRANReselTime=1;</t>
  </si>
  <si>
    <t>MOD INTERFREQHOGROUP: LocalCellId=12, InterFreqHoGroupId=0, InterFreqHoA1A2Hyst=4, InterFreqHoA1ThdRsrp=-105, InterFreqHoA2ThdRsrp=-109, InterFreqHoA4Hyst=4, InterFreqHoA4ThdRsrp=-109;</t>
  </si>
  <si>
    <t>MOD CELLRESEL: LocalCellId=12, CellReselPriority=7, SNONINTRASEARCHCFGIND=CFG, sNonIntraSearch=14, ThrshServLow=8, TReselEutran=1, QQUALMINCFGIND=CFG, QQualMin=-18;</t>
  </si>
  <si>
    <t>ADD EUTRANINTERNFREQ: LocalCellId=12, DlEarfcn=1850, CELLRESELPRIORITYCFGIND=CFG, CellReselPriority=6, MeasBandWidth=MBW100, ThreshXhigh=6, ThreshXLow=6, QRxLevMin=-64, QOFFSETFREQ=dB0, EUTRANReselTime=1;</t>
  </si>
  <si>
    <t>MOD EUTRANINTERNFREQ: LocalCellId=12, DlEarfcn=1850, CELLRESELPRIORITYCFGIND=CFG, CellReselPriority=6, ThreshXhigh=6, ThreshXLow=6, QRxLevMin=-64, QOFFSETFREQ=dB0, EUTRANReselTime=1;</t>
  </si>
  <si>
    <t>MOD TATIMER: LocalCellId=12, TimeAlignmentTimer=SF5120, TimingResOptSwitch=ON;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</si>
  <si>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</si>
  <si>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</si>
  <si>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</si>
  <si>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</si>
  <si>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</si>
  <si>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</si>
  <si>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</si>
  <si>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</si>
  <si>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</si>
  <si>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</si>
  <si>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</si>
  <si>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</si>
  <si>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LocalCellId=12, RsvdSwPara0=RsvdSwPara0_bit30-1;</t>
  </si>
  <si>
    <t>ADD CELLPREALLOCGROUP: LocalCellId=12, PreallocationParaGroupId=1, PreallocationSwitch=ON, SmartPreallocationSwitch=ON, PreallocationMinPeriod=5, PreallocationSize=80, SmartPreallocationDuration=50;</t>
  </si>
  <si>
    <t>MOD CELLPREALLOCGROUP: LocalCellId=12, PreallocationParaGroupId=1, PreallocationSwitch=ON, SmartPreallocationSwitch=ON, PreallocationMinPeriod=5, PreallocationSize=80, SmartPreallocationDuration=50;</t>
  </si>
  <si>
    <t>ADD CELLPREALLOCGROUP: LocalCellId=12, PreallocationParaGroupId=0, PreallocationSwitch=OFF, SmartPreallocationSwitch=OFF, PreallocationMinPeriod=20, PreallocationSize=120, SmartPreallocationDuration=160;</t>
  </si>
  <si>
    <t>MOD CELLPREALLOCGROUP: LocalCellId=12, PreallocationParaGroupId=0, PreallocationSwitch=OFF, SmartPreallocationSwitch=OFF, PreallocationMinPeriod=20, PreallocationSize=120, SmartPreallocationDuration=160;</t>
  </si>
  <si>
    <t>ADD DRXPARAGROUP: LocalCellId=12, DrxParaGroupId=1, EnterDrxSwitch=ON, OnDurationTimer=PSF4, DrxInactivityTimer=PSF4, DrxReTxTimer=PSF8, LongDrxCycle=SF40, SupportShortDrx=UU_DISABLE;</t>
  </si>
  <si>
    <t>ADD DRXPARAGROUP: LocalCellId=12, DrxParaGroupId=3, EnterDrxSwitch=ON, OnDurationTimer=PSF2, DrxInactivityTimer=PSF80, DrxReTxTimer=PSF8, LongDrxCycle=SF40, SupportShortDrx=UU_ENABLE, ShortDrxCycle=SF20, DrxShortCycleTimer=1;</t>
  </si>
  <si>
    <t>ADD DRXPARAGROUP: LocalCellId=12, DrxParaGroupId=4, EnterDrxSwitch=ON, OnDurationTimer=PSF2, DrxInactivityTimer=PSF80, DrxReTxTimer=PSF8, LongDrxCycle=SF80, SupportShortDrx=UU_ENABLE, ShortDrxCycle=SF20, DrxShortCycleTimer=1;</t>
  </si>
  <si>
    <t>MOD DRXPARAGROUP: LocalCellId=12, DrxParaGroupId=1, EnterDrxSwitch=ON, OnDurationTimer=PSF4, DrxInactivityTimer=PSF4, DrxReTxTimer=PSF8, LongDrxCycle=SF40, SupportShortDrx=UU_DISABLE;</t>
  </si>
  <si>
    <t>MOD DRXPARAGROUP: LocalCellId=12, DrxParaGroupId=3, EnterDrxSwitch=ON, OnDurationTimer=PSF2, DrxInactivityTimer=PSF80, DrxReTxTimer=PSF8, LongDrxCycle=SF40, SupportShortDrx=UU_ENABLE, ShortDrxCycle=SF20, DrxShortCycleTimer=1;</t>
  </si>
  <si>
    <t>MOD DRXPARAGROUP: LocalCellId=12, DrxParaGroupId=4, EnterDrxSwitch=ON, OnDurationTimer=PSF2, DrxInactivityTimer=PSF80, DrxReTxTimer=PSF8, LongDrxCycle=SF80, SupportShortDrx=UU_ENABLE, ShortDrxCycle=SF20, DrxShortCycleTimer=1;</t>
  </si>
  <si>
    <t>MOD CELLULSCHALGO: LocalCellId=12, PuschDtxSchStrategy=ADAPTIVE_RETX, UlVoipRlcMaxSegNum=20;</t>
  </si>
  <si>
    <t>MOD CELLMCPARA: LocalCellId=12, ReportAmount=r1, ReportInterval=1min;</t>
  </si>
  <si>
    <t>MOD INTERRATHOCOMMGROUP: LocalCellId=12, InterRatHoCommGroupId=0, InterRatHoA1A2Hyst=4, InterRatHoA1A2TimeToTrig=640ms, InterRatHoA1ThdRsrp=-111, InterRatHoA2ThdRsrp=-115;</t>
  </si>
  <si>
    <t>ADD INTERRATHOCOMMGROUP: LocalCellId=12, InterRatHoCommGroupId=1, InterRatHoA1A2Hyst=4, InterRatHoA1A2TimeToTrig=640ms, InterRatHoA1ThdRsrp=-109, InterRatHoA2ThdRsrp=-113;</t>
  </si>
  <si>
    <t>MOD INTERRATHOCOMMGROUP: LocalCellId=12, InterRatHoCommGroupId=1, InterRatHoA1A2Hyst=4, InterRatHoA1A2TimeToTrig=640ms, InterRatHoA1ThdRsrp=-109, InterRatHoA2ThdRsrp=-113;</t>
  </si>
  <si>
    <t>MOD SRSCFG: LocalCellId=12, SrsCfgInd=BOOLEAN_TRUE, FddSrsCfgMode=ADAPTIVEMODE;</t>
  </si>
  <si>
    <t>MOD CELLPDCCHALGO: LocalCellId=12, PdcchCapacityImproveSwitch=ON, PdcchMaxCodeRate=95, HysForCfiBasedPreSch=0;</t>
  </si>
  <si>
    <t>MOD CELLALGOSWITCH: LocalCellId=12, UlSchSwitch=UlLast2RetransSchOptSwitch-1;</t>
  </si>
  <si>
    <t>MOD CELLALGOSWITCH: LocalCellId=12, CqiAdjAlgoSwitch=DlRetxTbsIndexAdjOptSwitch-1;</t>
  </si>
  <si>
    <t>MOD CELLULSCHALGO: LocalCellId=12, UlEnhencedVoipSchSw=UlVoipSchOptSwitch-1;</t>
  </si>
  <si>
    <t>MOD ENBCELLRSVDPARA: LocalCellId=12, RsvdSwPara1=RsvdSwPara1_bit6-0;</t>
  </si>
  <si>
    <t>MOD ENBCELLRSVDPARA: LocalCellId=12, RsvdSwPara0=RsvdSwPara0_bit27-0;</t>
  </si>
  <si>
    <t>MOD ENBCELLRSVDPARA: LocalCellId=12, RsvdSwPara1=RsvdSwPara1_bit2-0;</t>
  </si>
  <si>
    <t>MOD ENBCELLRSVDPARA: LocalCellId=12, RsvdSwPara1=RsvdSwPara1_bit20-0;</t>
  </si>
  <si>
    <t>ADD INTERRATHOUTRANGROUP: LocalCellId=12, InterRatHoUtranGroupId=1, InterRatHoUtranB1ThdRscp=-105, InterRatHoUtranB1Hyst=4, InterRatHoUtranB1TimeToTrig=40ms;</t>
  </si>
  <si>
    <t>MOD INTERRATHOUTRANGROUP: LocalCellId=12, InterRatHoUtranGroupId=1, InterRatHoUtranB1ThdRscp=-105, InterRatHoUtranB1Hyst=4, InterRatHoUtranB1TimeToTrig=40ms;</t>
  </si>
  <si>
    <t>MOD INTERRATHOUTRANGROUP: LocalCellId=12, InterRatHoUtranGroupId=0, InterRatHoUtranB1ThdRscp=-105, InterRatHoUtranB1Hyst=4, InterRatHoUtranB1TimeToTrig=640ms;</t>
  </si>
  <si>
    <t>MOD CELLSTANDARDQCI: LocalCellId=12, Qci=QCI1, InterRatHoCommGroupId=1, InterRatHoUtranGroupId=1, DrxParaGroupId=1, QciPriorityForHo=1, PreallocationParaGroupId=0;</t>
  </si>
  <si>
    <t>MOD CELLSTANDARDQCI: LocalCellId=12, Qci=QCI2, InterRatHoCommGroupId=0, InterRatHoUtranGroupId=0, DrxParaGroupId=0, QciPriorityForHo=9, PreallocationParaGroupId=0;</t>
  </si>
  <si>
    <t>MOD CELLSTANDARDQCI: LocalCellId=12, Qci=QCI3, InterRatHoCommGroupId=0, InterRatHoUtranGroupId=0, DrxParaGroupId=0, QciPriorityForHo=9, PreallocationParaGroupId=0;</t>
  </si>
  <si>
    <t>MOD CELLSTANDARDQCI: LocalCellId=12, Qci=QCI4, InterRatHoCommGroupId=0, InterRatHoUtranGroupId=0, DrxParaGroupId=0, QciPriorityForHo=9, PreallocationParaGroupId=0;</t>
  </si>
  <si>
    <t>MOD CELLSTANDARDQCI: LocalCellId=12, Qci=QCI5, InterRatHoCommGroupId=0, InterRatHoUtranGroupId=0, DrxParaGroupId=4, QciPriorityForHo=9, PreallocationParaGroupId=1;</t>
  </si>
  <si>
    <t>MOD CELLSTANDARDQCI: LocalCellId=12, Qci=QCI6, InterRatHoCommGroupId=0, InterRatHoUtranGroupId=0, DrxParaGroupId=0, QciPriorityForHo=9, PreallocationParaGroupId=1;</t>
  </si>
  <si>
    <t>MOD CELLSTANDARDQCI: LocalCellId=12, Qci=QCI7, InterRatHoCommGroupId=0, InterRatHoUtranGroupId=0, DrxParaGroupId=3, QciPriorityForHo=9, PreallocationParaGroupId=1;</t>
  </si>
  <si>
    <t>MOD CELLSTANDARDQCI: LocalCellId=12, Qci=QCI8, InterRatHoCommGroupId=0, InterRatHoUtranGroupId=0, DrxParaGroupId=3, QciPriorityForHo=9, PreallocationParaGroupId=1;</t>
  </si>
  <si>
    <t>MOD CELLSTANDARDQCI: LocalCellId=12, Qci=QCI9, InterRatHoCommGroupId=0, InterRatHoUtranGroupId=0, DrxParaGroupId=3, QciPriorityForHo=9, PreallocationParaGroupId=1;</t>
  </si>
  <si>
    <t>MOD CAMGTCFG: LocalCellId=12,CarrierMgtSwitch=ON,ActiveBufferLenThd=6,DeactiveBufferLenThd=3,ActiveBufferDelayThd=10,DeactiveThroughputThd=100,SccDeactCqiThd=2;</t>
  </si>
  <si>
    <t>MOD CELLDLSCHALGO: LocalCellId=12, CaSchStrategy=DIFF_SCHEDULE, HoStaticMcsTimer=10;</t>
  </si>
  <si>
    <t>MOD CELLDLSCHALGO: LocalCellId=12, CaSchStrategy=DIFF_SCHEDULE;</t>
  </si>
  <si>
    <t>MOD PDSCHCFG: LocalCellId=12, ReferenceSignalPwr=152, Pb=0;</t>
  </si>
  <si>
    <t>MOD CELLDLPCPDSCHPA: LocalCellId=12, PaPcOff=DB0_P_A;</t>
  </si>
  <si>
    <t>MOD CELLDLPCPDCCH: LocalCellId=12, DediDciPwrOffset=0;</t>
  </si>
  <si>
    <t>MOD CELLDLPCPHICH: LocalCellId=12, PwrOffset=30;</t>
  </si>
  <si>
    <t>MOD CELLCHPWRCFG: LocalCellId=12, PcfichPwr=0, PbchPwr=0, SchPwr=0, DbchPwr=0, PchPwr=0, RaRspPwr=600;</t>
  </si>
  <si>
    <t>MOD PDSCHCFG: LocalCellId=12, ReferenceSignalPwr=182, Pb=1;</t>
  </si>
  <si>
    <t>MOD CELLDLPCPDSCHPA: LocalCellId=12, PaPcOff=DB_3_P_A;</t>
  </si>
  <si>
    <t>MOD CELLDLPCPDCCH: LocalCellId=12, DediDciPwrOffset=-30;</t>
  </si>
  <si>
    <t>MOD CELLDLPCPHICH: LocalCellId=12, PwrOffset=0;</t>
  </si>
  <si>
    <t>MOD CELLCHPWRCFG: LocalCellId=12, PcfichPwr=-600, PbchPwr=-600, SchPwr=-600, DbchPwr=-600, PchPwr=-600, RaRspPwr=0;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</si>
  <si>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</si>
  <si>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LocalCellId=12, MimoAdaptiveSwitch=NO_ADAPTIVE, FixedMimoMode=TM3, InitialMimoType=ADAPTIVE;</t>
  </si>
  <si>
    <t>Add Jason PLMN power control CR</t>
  </si>
  <si>
    <t>CR 16062016-002 - 4G PLMN Initial Power change for PRACH PUCCH U PUSCH</t>
  </si>
  <si>
    <t>MOD CellUlpcComm</t>
  </si>
  <si>
    <t>MOD RACHCFG</t>
  </si>
  <si>
    <t>MOD UETIMERCONST</t>
  </si>
  <si>
    <t>MOD CELLULPCCOMM: LocalCellId=1, PassLossCoeff=AL1, P0NominalPUCCH=-115, P0NominalPUSCH=-106;</t>
  </si>
  <si>
    <t>MOD RACHCFG: LocalCellId=1, PwrRampingStep=DB4_PWR_RAMPING_STEP, PreambInitRcvTargetPwr=DBM_110;</t>
  </si>
  <si>
    <t>MOD UETIMERCONST: LocalCellId=1, T300=MS1000_T300, T301=MS600_T301, T310=MS2000_T310;</t>
  </si>
  <si>
    <t>MOD CELLULPCCOMM: LocalCellId=2, PassLossCoeff=AL1, P0NominalPUCCH=-115, P0NominalPUSCH=-106;</t>
  </si>
  <si>
    <t>MOD RACHCFG: LocalCellId=2, PwrRampingStep=DB4_PWR_RAMPING_STEP, PreambInitRcvTargetPwr=DBM_110;</t>
  </si>
  <si>
    <t>MOD UETIMERCONST: LocalCellId=2, T300=MS1000_T300, T301=MS600_T301, T310=MS2000_T310;</t>
  </si>
  <si>
    <t>MOD CELLULPCCOMM: LocalCellId=3, PassLossCoeff=AL1, P0NominalPUCCH=-115, P0NominalPUSCH=-106;</t>
  </si>
  <si>
    <t>MOD RACHCFG: LocalCellId=3, PwrRampingStep=DB4_PWR_RAMPING_STEP, PreambInitRcvTargetPwr=DBM_110;</t>
  </si>
  <si>
    <t>MOD UETIMERCONST: LocalCellId=3, T300=MS1000_T300, T301=MS600_T301, T310=MS2000_T310;</t>
  </si>
  <si>
    <t>MOD CELLULPCCOMM: LocalCellId=4, PassLossCoeff=AL1, P0NominalPUCCH=-115, P0NominalPUSCH=-106;</t>
  </si>
  <si>
    <t>MOD RACHCFG: LocalCellId=4, PwrRampingStep=DB4_PWR_RAMPING_STEP, PreambInitRcvTargetPwr=DBM_110;</t>
  </si>
  <si>
    <t>MOD UETIMERCONST: LocalCellId=4, T300=MS1000_T300, T301=MS600_T301, T310=MS2000_T310;</t>
  </si>
  <si>
    <t>MOD CELLULPCCOMM: LocalCellId=7, PassLossCoeff=AL1, P0NominalPUCCH=-115, P0NominalPUSCH=-106;</t>
  </si>
  <si>
    <t>MOD RACHCFG: LocalCellId=7, PwrRampingStep=DB4_PWR_RAMPING_STEP, PreambInitRcvTargetPwr=DBM_110;</t>
  </si>
  <si>
    <t>MOD UETIMERCONST: LocalCellId=7, T300=MS1000_T300, T301=MS600_T301, T310=MS2000_T310;</t>
  </si>
  <si>
    <t>MOD CELLULPCCOMM: LocalCellId=8, PassLossCoeff=AL1, P0NominalPUCCH=-115, P0NominalPUSCH=-106;</t>
  </si>
  <si>
    <t>MOD RACHCFG: LocalCellId=8, PwrRampingStep=DB4_PWR_RAMPING_STEP, PreambInitRcvTargetPwr=DBM_110;</t>
  </si>
  <si>
    <t>MOD UETIMERCONST: LocalCellId=8, T300=MS1000_T300, T301=MS600_T301, T310=MS2000_T310;</t>
  </si>
  <si>
    <t>MOD CELLULPCCOMM: LocalCellId=9, PassLossCoeff=AL1, P0NominalPUCCH=-115, P0NominalPUSCH=-106;</t>
  </si>
  <si>
    <t>MOD RACHCFG: LocalCellId=9, PwrRampingStep=DB4_PWR_RAMPING_STEP, PreambInitRcvTargetPwr=DBM_110;</t>
  </si>
  <si>
    <t>MOD UETIMERCONST: LocalCellId=9, T300=MS1000_T300, T301=MS600_T301, T310=MS2000_T310;</t>
  </si>
  <si>
    <t>MOD CELLULPCCOMM: LocalCellId=5, PassLossCoeff=AL1, P0NominalPUCCH=-115, P0NominalPUSCH=-106;</t>
  </si>
  <si>
    <t>MOD RACHCFG: LocalCellId=5, PwrRampingStep=DB4_PWR_RAMPING_STEP, PreambInitRcvTargetPwr=DBM_110;</t>
  </si>
  <si>
    <t>MOD UETIMERCONST: LocalCellId=5, T300=MS1000_T300, T301=MS600_T301, T310=MS2000_T310;</t>
  </si>
  <si>
    <t>MOD CELLULPCCOMM: LocalCellId=6, PassLossCoeff=AL1, P0NominalPUCCH=-115, P0NominalPUSCH=-106;</t>
  </si>
  <si>
    <t>MOD RACHCFG: LocalCellId=6, PwrRampingStep=DB4_PWR_RAMPING_STEP, PreambInitRcvTargetPwr=DBM_110;</t>
  </si>
  <si>
    <t>MOD UETIMERCONST: LocalCellId=6, T300=MS1000_T300, T301=MS600_T301, T310=MS2000_T310;</t>
  </si>
  <si>
    <t>MOD CELLULPCCOMM: LocalCellId=10, PassLossCoeff=AL1, P0NominalPUCCH=-115, P0NominalPUSCH=-106;</t>
  </si>
  <si>
    <t>MOD RACHCFG: LocalCellId=10, PwrRampingStep=DB4_PWR_RAMPING_STEP, PreambInitRcvTargetPwr=DBM_110;</t>
  </si>
  <si>
    <t>MOD UETIMERCONST: LocalCellId=10, T300=MS1000_T300, T301=MS600_T301, T310=MS2000_T310;</t>
  </si>
  <si>
    <t>MOD CELLULPCCOMM: LocalCellId=11, PassLossCoeff=AL1, P0NominalPUCCH=-115, P0NominalPUSCH=-106;</t>
  </si>
  <si>
    <t>MOD RACHCFG: LocalCellId=11, PwrRampingStep=DB4_PWR_RAMPING_STEP, PreambInitRcvTargetPwr=DBM_110;</t>
  </si>
  <si>
    <t>MOD UETIMERCONST: LocalCellId=11, T300=MS1000_T300, T301=MS600_T301, T310=MS2000_T310;</t>
  </si>
  <si>
    <t>MOD CELLULPCCOMM: LocalCellId=12, PassLossCoeff=AL1, P0NominalPUCCH=-115, P0NominalPUSCH=-106;</t>
  </si>
  <si>
    <t>MOD RACHCFG: LocalCellId=12, PwrRampingStep=DB4_PWR_RAMPING_STEP, PreambInitRcvTargetPwr=DBM_110;</t>
  </si>
  <si>
    <t>MOD UETIMERCONST: LocalCellId=12, T300=MS1000_T300, T301=MS600_T301, T310=MS2000_T310;</t>
  </si>
  <si>
    <t>MOD CELLPDCCHALGO: LocalCellID=1, PdcchPowerEnhancedSwitch=ON;</t>
  </si>
  <si>
    <t>MOD CELLALGOSWITCH: LocalCellId=11, UlPcAlgoSwitch=OuterLoopPucchSwitch-1;</t>
  </si>
  <si>
    <t>MOD CELLALGOSWITCH: LocalCellId=1, UlPcAlgoSwitch=OuterLoopPucchSwitch-1;</t>
  </si>
  <si>
    <t>CR 20160815-001 LTE Whole Network PUCCH Outer Loop - PDCCH Capacity Improvement</t>
  </si>
  <si>
    <t>eran 8.1 new feature</t>
  </si>
  <si>
    <t>MOD CELLPDCCHALGO: LocalCellID=2, PdcchPowerEnhancedSwitch=ON;</t>
  </si>
  <si>
    <t>MOD CELLALGOSWITCH: LocalCellId=2, UlPcAlgoSwitch=OuterLoopPucchSwitch-1;</t>
  </si>
  <si>
    <t>MOD CELLPDCCHALGO: LocalCellID=3, PdcchPowerEnhancedSwitch=ON;</t>
  </si>
  <si>
    <t>MOD CELLALGOSWITCH: LocalCellId=3, UlPcAlgoSwitch=OuterLoopPucchSwitch-1;</t>
  </si>
  <si>
    <t>MOD CELLPDCCHALGO: LocalCellID=7, PdcchPowerEnhancedSwitch=ON;</t>
  </si>
  <si>
    <t>MOD CELLALGOSWITCH: LocalCellId=7, UlPcAlgoSwitch=OuterLoopPucchSwitch-1;</t>
  </si>
  <si>
    <t>MOD CELLPDCCHALGO: LocalCellID=8, PdcchPowerEnhancedSwitch=ON;</t>
  </si>
  <si>
    <t>MOD CELLALGOSWITCH: LocalCellId=8, UlPcAlgoSwitch=OuterLoopPucchSwitch-1;</t>
  </si>
  <si>
    <t>MOD CELLPDCCHALGO: LocalCellID=9, PdcchPowerEnhancedSwitch=ON;</t>
  </si>
  <si>
    <t>MOD CELLALGOSWITCH: LocalCellId=9, UlPcAlgoSwitch=OuterLoopPucchSwitch-1;</t>
  </si>
  <si>
    <t>MOD CELLPDCCHALGO: LocalCellID=4, PdcchPowerEnhancedSwitch=ON;</t>
  </si>
  <si>
    <t>MOD CELLALGOSWITCH: LocalCellId=4, UlPcAlgoSwitch=OuterLoopPucchSwitch-1;</t>
  </si>
  <si>
    <t>MOD CELLPDCCHALGO: LocalCellID=5, PdcchPowerEnhancedSwitch=ON;</t>
  </si>
  <si>
    <t>MOD CELLALGOSWITCH: LocalCellId=5, UlPcAlgoSwitch=OuterLoopPucchSwitch-1;</t>
  </si>
  <si>
    <t>MOD CELLPDCCHALGO: LocalCellID=6, PdcchPowerEnhancedSwitch=ON;</t>
  </si>
  <si>
    <t>MOD CELLALGOSWITCH: LocalCellId=6, UlPcAlgoSwitch=OuterLoopPucchSwitch-1;</t>
  </si>
  <si>
    <t>MOD CELLPDCCHALGO: LocalCellID=10, PdcchPowerEnhancedSwitch=ON;</t>
  </si>
  <si>
    <t>MOD CELLALGOSWITCH: LocalCellId=10, UlPcAlgoSwitch=OuterLoopPucchSwitch-1;</t>
  </si>
  <si>
    <t>MOD CELLPDCCHALGO: LocalCellID=11, PdcchPowerEnhancedSwitch=ON;</t>
  </si>
  <si>
    <t>MOD CELLPDCCHALGO: LocalCellID=12, PdcchPowerEnhancedSwitch=ON;</t>
  </si>
  <si>
    <t>MOD CELLALGOSWITCH: LocalCellId=12, UlPcAlgoSwitch=OuterLoopPucchSwitch-1;</t>
  </si>
  <si>
    <t>Add Myleen PDCCH and PUCCH eran 8.1 feature MML</t>
  </si>
  <si>
    <t>MOD ENODEBALGOSWITCH: UeNumPreemptSwitch=IntraOpUeNumPreemptSwitch-1;</t>
  </si>
  <si>
    <t>MOD ENODEBALGOSWITCH</t>
  </si>
  <si>
    <t>Agoes trial with Customer already, agreed to implement for whole network</t>
  </si>
  <si>
    <t>Add enodebalgoswitch intraop preemption switch</t>
  </si>
  <si>
    <t>whole network turn on VQI switch</t>
  </si>
  <si>
    <t>MOD ENODEBALGOSWITCH: VQMAlgoSwitch=VQM_ALGO_SWITCH_ON;</t>
  </si>
  <si>
    <t>20160822-001 CR for ERAN 8.1 Interference Randomization @ Whole Network</t>
  </si>
  <si>
    <t>MOD CELLALGOSWITCH: LocalCellId=11, InterfRandSwitch=ENB_BASED;</t>
  </si>
  <si>
    <t>MOD CELLALGOSWITCH: LocalCellId=1, InterfRandSwitch=ENB_BASED;</t>
  </si>
  <si>
    <t>MOD CELLDLSCHALGO: LocalCellId=1, EnbInterfRandMod=MOD3;</t>
  </si>
  <si>
    <t>MOD CELLULSCHALGO: LocalCellId=1, ULRBALLOCATIONSTRATEGY=FS_INRANDOM_ADAPTIVE, UlInterfRandomMode=THREE_MODE_BASED_ON_PCI;</t>
  </si>
  <si>
    <t>MOD CELLALGOSWITCH: LocalCellId=2, InterfRandSwitch=ENB_BASED;</t>
  </si>
  <si>
    <t>MOD CELLDLSCHALGO: LocalCellId=2, EnbInterfRandMod=MOD3;</t>
  </si>
  <si>
    <t>MOD CELLULSCHALGO: LocalCellId=2, ULRBALLOCATIONSTRATEGY=FS_INRANDOM_ADAPTIVE, UlInterfRandomMode=THREE_MODE_BASED_ON_PCI;</t>
  </si>
  <si>
    <t>MOD CELLALGOSWITCH: LocalCellId=3, InterfRandSwitch=ENB_BASED;</t>
  </si>
  <si>
    <t>MOD CELLDLSCHALGO: LocalCellId=3, EnbInterfRandMod=MOD3;</t>
  </si>
  <si>
    <t>MOD CELLULSCHALGO: LocalCellId=3, ULRBALLOCATIONSTRATEGY=FS_INRANDOM_ADAPTIVE, UlInterfRandomMode=THREE_MODE_BASED_ON_PCI;</t>
  </si>
  <si>
    <t>MOD CELLALGOSWITCH: LocalCellId=7, InterfRandSwitch=ENB_BASED;</t>
  </si>
  <si>
    <t>MOD CELLDLSCHALGO: LocalCellId=7, EnbInterfRandMod=MOD3;</t>
  </si>
  <si>
    <t>MOD CELLULSCHALGO: LocalCellId=7, ULRBALLOCATIONSTRATEGY=FS_INRANDOM_ADAPTIVE, UlInterfRandomMode=THREE_MODE_BASED_ON_PCI;</t>
  </si>
  <si>
    <t>MOD CELLALGOSWITCH: LocalCellId=8, InterfRandSwitch=ENB_BASED;</t>
  </si>
  <si>
    <t>MOD CELLDLSCHALGO: LocalCellId=8, EnbInterfRandMod=MOD3;</t>
  </si>
  <si>
    <t>MOD CELLULSCHALGO: LocalCellId=8, ULRBALLOCATIONSTRATEGY=FS_INRANDOM_ADAPTIVE, UlInterfRandomMode=THREE_MODE_BASED_ON_PCI;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</si>
  <si>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</si>
  <si>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</si>
  <si>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</si>
  <si>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InterfRandSwitch=ENB_BASED;</t>
  </si>
  <si>
    <t>MOD CELLDLSCHALGO: LocalCellId=9, EnbInterfRandMod=MOD3;</t>
  </si>
  <si>
    <t>MOD CELLULSCHALGO: LocalCellId=9, ULRBALLOCATIONSTRATEGY=FS_INRANDOM_ADAPTIVE, UlInterfRandomMode=THREE_MODE_BASED_ON_PCI;</t>
  </si>
  <si>
    <t>MOD CELLALGOSWITCH: LocalCellId=4, InterfRandSwitch=ENB_BASED;</t>
  </si>
  <si>
    <t>MOD CELLDLSCHALGO: LocalCellId=4, EnbInterfRandMod=MOD3;</t>
  </si>
  <si>
    <t>MOD CELLULSCHALGO: LocalCellId=4, ULRBALLOCATIONSTRATEGY=FS_INRANDOM_ADAPTIVE, UlInterfRandomMode=THREE_MODE_BASED_ON_PCI;</t>
  </si>
  <si>
    <t>MOD CELLALGOSWITCH: LocalCellId=5, InterfRandSwitch=ENB_BASED;</t>
  </si>
  <si>
    <t>MOD CELLDLSCHALGO: LocalCellId=5, EnbInterfRandMod=MOD3;</t>
  </si>
  <si>
    <t>MOD CELLULSCHALGO: LocalCellId=5, ULRBALLOCATIONSTRATEGY=FS_INRANDOM_ADAPTIVE, UlInterfRandomMode=THREE_MODE_BASED_ON_PCI;</t>
  </si>
  <si>
    <t>MOD CELLALGOSWITCH: LocalCellId=6, InterfRandSwitch=ENB_BASED;</t>
  </si>
  <si>
    <t>MOD CELLDLSCHALGO: LocalCellId=6, EnbInterfRandMod=MOD3;</t>
  </si>
  <si>
    <t>MOD CELLULSCHALGO: LocalCellId=6, ULRBALLOCATIONSTRATEGY=FS_INRANDOM_ADAPTIVE, UlInterfRandomMode=THREE_MODE_BASED_ON_PCI;</t>
  </si>
  <si>
    <t>MOD CELLALGOSWITCH: LocalCellId=10, InterfRandSwitch=ENB_BASED;</t>
  </si>
  <si>
    <t>MOD CELLDLSCHALGO: LocalCellId=10, EnbInterfRandMod=MOD3;</t>
  </si>
  <si>
    <t>MOD CELLULSCHALGO: LocalCellId=10, ULRBALLOCATIONSTRATEGY=FS_INRANDOM_ADAPTIVE, UlInterfRandomMode=THREE_MODE_BASED_ON_PCI;</t>
  </si>
  <si>
    <t>MOD CELLDLSCHALGO: LocalCellId=11, EnbInterfRandMod=MOD3;</t>
  </si>
  <si>
    <t>MOD CELLULSCHALGO: LocalCellId=11, ULRBALLOCATIONSTRATEGY=FS_INRANDOM_ADAPTIVE, UlInterfRandomMode=THREE_MODE_BASED_ON_PCI;</t>
  </si>
  <si>
    <t>MOD CELLALGOSWITCH: LocalCellId=12, InterfRandSwitch=ENB_BASED;</t>
  </si>
  <si>
    <t>MOD CELLDLSCHALGO: LocalCellId=12, EnbInterfRandMod=MOD3;</t>
  </si>
  <si>
    <t>MOD CELLULSCHALGO: LocalCellId=12, ULRBALLOCATIONSTRATEGY=FS_INRANDOM_ADAPTIVE, UlInterfRandomMode=THREE_MODE_BASED_ON_PCI;</t>
  </si>
  <si>
    <t>Add yethui eran 8.1 DL and UL feature MML(cell level)</t>
  </si>
  <si>
    <t>Add VQM switch(enodeb level)</t>
  </si>
  <si>
    <t>CR 20160909-001 Cqiadjalgoswitch_Consistency_Modify in whole network</t>
  </si>
  <si>
    <t>MOD CELLALGOSWITCH: LocalCellId=1,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</si>
  <si>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</si>
  <si>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LocalCellId=3,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</si>
  <si>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LocalCellId=7,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</si>
  <si>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LocalCellId=8,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</si>
  <si>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LocalCellId=9,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</si>
  <si>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LocalCellId=4,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</si>
  <si>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LocalCellId=5,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</si>
  <si>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LocalCellId=6,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</si>
  <si>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LocalCellId=10,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</si>
  <si>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</si>
  <si>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</si>
  <si>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Add Standardized CQIADJALGOSWITCH@CELLALGOSWITCH(cell level)</t>
  </si>
  <si>
    <t>CR 20160920-002 CqiAdjInitialStep changed from 10 to 100 in whole network</t>
  </si>
  <si>
    <t>MOD CELLCQIADJALGO: LocalCellId=1, InitDeltaCqi=-4;</t>
  </si>
  <si>
    <t>MOD CELLCQIADJALGO</t>
  </si>
  <si>
    <t>MOD CELLCQIADJALGO: LocalCellId=2, InitDeltaCqi=-4;</t>
  </si>
  <si>
    <t>MOD CELLCQIADJALGO: LocalCellId=3, InitDeltaCqi=-4;</t>
  </si>
  <si>
    <t>MOD CELLCQIADJALGO: LocalCellId=7, InitDeltaCqi=-4;</t>
  </si>
  <si>
    <t>MOD CELLCQIADJALGO: LocalCellId=8, InitDeltaCqi=-4;</t>
  </si>
  <si>
    <t>MOD CELLCQIADJALGO: LocalCellId=9, InitDeltaCqi=-4;</t>
  </si>
  <si>
    <t>MOD CELLCQIADJALGO: LocalCellId=4, InitDeltaCqi=-4;</t>
  </si>
  <si>
    <t>MOD CELLCQIADJALGO: LocalCellId=5, InitDeltaCqi=-4;</t>
  </si>
  <si>
    <t>MOD CELLCQIADJALGO: LocalCellId=6, InitDeltaCqi=-4;</t>
  </si>
  <si>
    <t>MOD CELLCQIADJALGO: LocalCellId=10, InitDeltaCqi=-4;</t>
  </si>
  <si>
    <t>MOD CELLCQIADJALGO: LocalCellId=11, InitDeltaCqi=-4;</t>
  </si>
  <si>
    <t>MOD CELLCQIADJALGO: LocalCellId=12, InitDeltaCqi=-4;</t>
  </si>
  <si>
    <t>MOD CELLDLSCHALGO: LocalCellId=4, CqiAdjInitialStep=100;</t>
  </si>
  <si>
    <t>MOD CELLDLSCHALGO: LocalCellId=1, CqiAdjInitialStep=100;</t>
  </si>
  <si>
    <t>MOD CELLDLSCHALGO: LocalCellId=2, CqiAdjInitialStep=100;</t>
  </si>
  <si>
    <t>MOD CELLDLSCHALGO: LocalCellId=3, CqiAdjInitialStep=100;</t>
  </si>
  <si>
    <t>MOD CELLDLSCHALGO: LocalCellId=7, CqiAdjInitialStep=100;</t>
  </si>
  <si>
    <t>MOD CELLDLSCHALGO: LocalCellId=8, CqiAdjInitialStep=100;</t>
  </si>
  <si>
    <t>MOD CELLDLSCHALGO: LocalCellId=9, CqiAdjInitialStep=100;</t>
  </si>
  <si>
    <t>MOD CELLDLSCHALGO: LocalCellId=5, CqiAdjInitialStep=100;</t>
  </si>
  <si>
    <t>MOD CELLDLSCHALGO: LocalCellId=6, CqiAdjInitialStep=100;</t>
  </si>
  <si>
    <t>MOD CELLDLSCHALGO: LocalCellId=10, CqiAdjInitialStep=100;</t>
  </si>
  <si>
    <t>MOD CELLDLSCHALGO: LocalCellId=11, CqiAdjInitialStep=100;</t>
  </si>
  <si>
    <t>MOD CELLDLSCHALGO: LocalCellId=12, CqiAdjInitialStep=100;</t>
  </si>
  <si>
    <t>Change Initial CQI step to 100, initial delta CQI to -4(cell level)</t>
  </si>
  <si>
    <t>Add 3 cell ulcomp MML(cell level)</t>
  </si>
  <si>
    <t>MOD CELLALGOSWITCH: LocalCellId=1, UplinkCompSwitch=UlJointReceptionSwitch-1&amp;UlJointReception3CellSwitch-1;</t>
  </si>
  <si>
    <t>20161007-001CR for ERAN 8.1 UL COMP (3 CELL) @ Whole Network</t>
  </si>
  <si>
    <t>MOD CELLALGOSWITCH: LocalCellId=2, UplinkCompSwitch=UlJointReceptionSwitch-1&amp;UlJointReception3CellSwitch-1;</t>
  </si>
  <si>
    <t>MOD CELLALGOSWITCH: LocalCellId=3, UplinkCompSwitch=UlJointReceptionSwitch-1&amp;UlJointReception3CellSwitch-1;</t>
  </si>
  <si>
    <t>MOD CELLALGOSWITCH: LocalCellId=7, UplinkCompSwitch=UlJointReceptionSwitch-1&amp;UlJointReception3CellSwitch-1;</t>
  </si>
  <si>
    <t>MOD CELLALGOSWITCH: LocalCellId=8, UplinkCompSwitch=UlJointReceptionSwitch-1&amp;UlJointReception3CellSwitch-1;</t>
  </si>
  <si>
    <t>MOD CELLALGOSWITCH: LocalCellId=9, UplinkCompSwitch=UlJointReceptionSwitch-1&amp;UlJointReception3CellSwitch-1;</t>
  </si>
  <si>
    <t>MOD CELLALGOSWITCH: LocalCellId=4, UplinkCompSwitch=UlJointReceptionSwitch-1&amp;UlJointReception3CellSwitch-1;</t>
  </si>
  <si>
    <t>MOD CELLALGOSWITCH: LocalCellId=5, UplinkCompSwitch=UlJointReceptionSwitch-1&amp;UlJointReception3CellSwitch-1;</t>
  </si>
  <si>
    <t>MOD CELLALGOSWITCH: LocalCellId=6, UplinkCompSwitch=UlJointReceptionSwitch-1&amp;UlJointReception3CellSwitch-1;</t>
  </si>
  <si>
    <t>MOD CELLALGOSWITCH: LocalCellId=10, UplinkCompSwitch=UlJointReceptionSwitch-1&amp;UlJointReception3CellSwitch-1;</t>
  </si>
  <si>
    <t>MOD CELLALGOSWITCH: LocalCellId=11, UplinkCompSwitch=UlJointReceptionSwitch-1&amp;UlJointReception3CellSwitch-1;</t>
  </si>
  <si>
    <t>MOD CELLALGOSWITCH: LocalCellId=12, UplinkCompSwitch=UlJointReceptionSwitch-1&amp;UlJointReception3CellSwitch-1;</t>
  </si>
  <si>
    <t>10/1/20162</t>
  </si>
  <si>
    <t>Add yethui ANR faster auto deletion scripts</t>
  </si>
  <si>
    <t>MOD ANR: StatisticPeriodForNRTDel=1440, StatisticNumForNRTDel=50, NcellHoForNRTDelThd=20, NrtDelMode=UTRAN_DELERRORNCELL-1&amp;EUTRAN_DELCELLERRORNCELL-1, UtranNcellHoForNRTDelThd=10;</t>
  </si>
  <si>
    <t>20161110-001 CR for ANR Deletion Optimization</t>
  </si>
  <si>
    <t>Faster ANR auto deletion</t>
  </si>
  <si>
    <t>Add yethui No Handover forbidden</t>
  </si>
  <si>
    <t>MOD ENODEBALGOSWITCH: AnrSwitch=IntraRatNoHoSetAnrSwitch-0;</t>
  </si>
  <si>
    <t>20161116-001CR for ANR Parameter Standardization - PERMIT_HO</t>
  </si>
  <si>
    <t>Add yethui UTRAN Not based NCL</t>
  </si>
  <si>
    <t>20161122-001 CR for ANR Optimization - UTRAN NOT_BASED_NCL</t>
  </si>
  <si>
    <t>MOD ANR: UtranEventAnrMode=NOT_BASED_NCL;</t>
  </si>
  <si>
    <t>Add yethui eran 8.1 SRI VoLTE new feature</t>
  </si>
  <si>
    <t>MOD PUCCHCFG</t>
  </si>
  <si>
    <t>20161209-001CR for SRI Code Channel Allocation Optimization @ Whole Network</t>
  </si>
  <si>
    <t>MOD PUCCHCFG: LocalCellId=1, Format1ChAllocMode=RANDOMMODE;</t>
  </si>
  <si>
    <t>MOD PUCCHCFG: LocalCellId=2, Format1ChAllocMode=RANDOMMODE;</t>
  </si>
  <si>
    <t>MOD PUCCHCFG: LocalCellId=3, Format1ChAllocMode=RANDOMMODE;</t>
  </si>
  <si>
    <t>MOD PUCCHCFG: LocalCellId=7, Format1ChAllocMode=RANDOMMODE;</t>
  </si>
  <si>
    <t>MOD PUCCHCFG: LocalCellId=8, Format1ChAllocMode=RANDOMMODE;</t>
  </si>
  <si>
    <t>MOD PUCCHCFG: LocalCellId=9, Format1ChAllocMode=RANDOMMODE;</t>
  </si>
  <si>
    <t>MOD PUCCHCFG: LocalCellId=4, Format1ChAllocMode=RANDOMMODE;</t>
  </si>
  <si>
    <t>MOD PUCCHCFG: LocalCellId=5, Format1ChAllocMode=RANDOMMODE;</t>
  </si>
  <si>
    <t>MOD PUCCHCFG: LocalCellId=6, Format1ChAllocMode=RANDOMMODE;</t>
  </si>
  <si>
    <t>MOD PUCCHCFG: LocalCellId=10, Format1ChAllocMode=RANDOMMODE;</t>
  </si>
  <si>
    <t>MOD PUCCHCFG: LocalCellId=11, Format1ChAllocMode=RANDOMMODE;</t>
  </si>
  <si>
    <t>MOD PUCCHCFG: LocalCellId=12, Format1ChAllocMode=RANDOMMODE;</t>
  </si>
  <si>
    <t>cell resel speed dependent put to configuration</t>
  </si>
  <si>
    <t>M1 Complaint</t>
  </si>
  <si>
    <t>MOD CELLRESEL: LocalCellId=1, SpeedDepReselCfgInd=CFG;</t>
  </si>
  <si>
    <t>MOD CELLRESEL: LocalCellId=2, SpeedDepReselCfgInd=CFG;</t>
  </si>
  <si>
    <t>MOD CELLRESEL: LocalCellId=3, SpeedDepReselCfgInd=CFG;</t>
  </si>
  <si>
    <t>MOD CELLRESEL: LocalCellId=7, SpeedDepReselCfgInd=CFG;</t>
  </si>
  <si>
    <t>MOD CELLRESEL: LocalCellId=8, SpeedDepReselCfgInd=CFG;</t>
  </si>
  <si>
    <t>MOD CELLRESEL: LocalCellId=9, SpeedDepReselCfgInd=CFG;</t>
  </si>
  <si>
    <t>MOD CELLRESEL: LocalCellId=4, SpeedDepReselCfgInd=CFG;</t>
  </si>
  <si>
    <t>MOD CELLRESEL: LocalCellId=5, SpeedDepReselCfgInd=CFG;</t>
  </si>
  <si>
    <t>MOD CELLRESEL: LocalCellId=6, SpeedDepReselCfgInd=CFG;</t>
  </si>
  <si>
    <t>MOD CELLRESEL: LocalCellId=10, SpeedDepReselCfgInd=CFG;</t>
  </si>
  <si>
    <t>MOD CELLRESEL: LocalCellId=11, SpeedDepReselCfgInd=CFG;</t>
  </si>
  <si>
    <t>MOD CELLRESEL: LocalCellId=12, SpeedDepReselCfgInd=CFG;</t>
  </si>
  <si>
    <t>TATimer to infinity(cell)</t>
  </si>
  <si>
    <t>CR 20170207-002 TA Timer for Whole Network</t>
  </si>
  <si>
    <t>MOD TATIMER: LocalCellId=1, TimeAlignmentTimer=INFINITY, TimingAdvCmdOptSwitch=ON, TACmdSendPeriod=SF928, TimingMeasMode=INVALID, TimingResOptSwitch=ON;</t>
  </si>
  <si>
    <t>MOD TATIMER: LocalCellId=2, TimeAlignmentTimer=INFINITY, TimingAdvCmdOptSwitch=ON, TACmdSendPeriod=SF928, TimingMeasMode=INVALID, TimingResOptSwitch=ON;</t>
  </si>
  <si>
    <t>MOD TATIMER: LocalCellId=3, TimeAlignmentTimer=INFINITY, TimingAdvCmdOptSwitch=ON, TACmdSendPeriod=SF928, TimingMeasMode=INVALID, TimingResOptSwitch=ON;</t>
  </si>
  <si>
    <t>MOD TATIMER: LocalCellId=7, TimeAlignmentTimer=INFINITY, TimingAdvCmdOptSwitch=ON, TACmdSendPeriod=SF928, TimingMeasMode=INVALID, TimingResOptSwitch=ON;</t>
  </si>
  <si>
    <t>MOD TATIMER: LocalCellId=8, TimeAlignmentTimer=INFINITY, TimingAdvCmdOptSwitch=ON, TACmdSendPeriod=SF928, TimingMeasMode=INVALID, TimingResOptSwitch=ON;</t>
  </si>
  <si>
    <t>MOD TATIMER: LocalCellId=9, TimeAlignmentTimer=INFINITY, TimingAdvCmdOptSwitch=ON, TACmdSendPeriod=SF928, TimingMeasMode=INVALID, TimingResOptSwitch=ON;</t>
  </si>
  <si>
    <t>MOD TATIMER: LocalCellId=4, TimeAlignmentTimer=INFINITY, TimingAdvCmdOptSwitch=ON, TACmdSendPeriod=SF928, TimingMeasMode=INVALID, TimingResOptSwitch=ON;</t>
  </si>
  <si>
    <t>MOD TATIMER: LocalCellId=5, TimeAlignmentTimer=INFINITY, TimingAdvCmdOptSwitch=ON, TACmdSendPeriod=SF928, TimingMeasMode=INVALID, TimingResOptSwitch=ON;</t>
  </si>
  <si>
    <t>MOD TATIMER: LocalCellId=6, TimeAlignmentTimer=INFINITY, TimingAdvCmdOptSwitch=ON, TACmdSendPeriod=SF928, TimingMeasMode=INVALID, TimingResOptSwitch=ON;</t>
  </si>
  <si>
    <t>MOD TATIMER: LocalCellId=10, TimeAlignmentTimer=INFINITY, TimingAdvCmdOptSwitch=ON, TACmdSendPeriod=SF928, TimingMeasMode=INVALID, TimingResOptSwitch=ON;</t>
  </si>
  <si>
    <t>MOD TATIMER: LocalCellId=11, TimeAlignmentTimer=INFINITY, TimingAdvCmdOptSwitch=ON, TACmdSendPeriod=SF928, TimingMeasMode=INVALID, TimingResOptSwitch=ON;</t>
  </si>
  <si>
    <t>MOD TATIMER: LocalCellId=12, TimeAlignmentTimer=INFINITY, TimingAdvCmdOptSwitch=ON, TACmdSendPeriod=SF928, TimingMeasMode=INVALID, TimingResOptSwitch=ON;</t>
  </si>
  <si>
    <t>UE inactivity timer from 10s to 5s(site)</t>
  </si>
  <si>
    <t>MOD RRCCONNSTATETIMER</t>
  </si>
  <si>
    <t>CR 20170207-001 UeInactiveTimer (WholeNetwork)</t>
  </si>
  <si>
    <t>change UE inactivity timer from 10s to 5s to reduce RRC UE license</t>
  </si>
  <si>
    <t>MOD RRCCONNSTATETIMER: UeInactiveTimer=5;</t>
  </si>
  <si>
    <t>Use Free Camping and MLB for CA script(cell)</t>
  </si>
  <si>
    <t>20170306-001CR for L1800 Deboost + Free Camping + MLB @ Whole Network</t>
  </si>
  <si>
    <t>Only for CA cells, no matter new site or expansion</t>
  </si>
  <si>
    <t>MOD CELLMLB</t>
  </si>
  <si>
    <t>MOD CELLALGOSWITCH: LocalCellId=1, MlbAlgoSwitch=InterFreqMlbSwitch-1&amp;IntraFreqIdleMlbSwitch-0&amp;InterFreqBlindMlbSwitch-0&amp;InterFreqIdleMlbSwitch-0;</t>
  </si>
  <si>
    <t>MOD CELLMLB: LocalCellId=1, MlbTriggerMode=UE_NUMBER_ONLY, InterFreqMlbUeNumThd=50, MlbUeNumOffset=20, MlbMinUeNumThd=10, InterFreqUeTrsfType=SynchronizedUE-0&amp;IdleUE-1, InterFreqIdleMlbUeNumThd=50, InterFreqLoadEvalPrd=30;</t>
  </si>
  <si>
    <t>MOD EUTRANINTERNFREQ: LocalCellID=1, DlEarfcn=3050, CELLRESELPRIORITYCFGIND=CFG, CellReselPriority=6, ThreshXhigh=6, ThreshXLow=6;</t>
  </si>
  <si>
    <t>MOD CELLALGOSWITCH: LocalCellId=2, MlbAlgoSwitch=InterFreqMlbSwitch-1&amp;IntraFreqIdleMlbSwitch-0&amp;InterFreqBlindMlbSwitch-0&amp;InterFreqIdleMlbSwitch-0;</t>
  </si>
  <si>
    <t>MOD CELLMLB: LocalCellId=2, MlbTriggerMode=UE_NUMBER_ONLY, InterFreqMlbUeNumThd=50, MlbUeNumOffset=20, MlbMinUeNumThd=10, InterFreqUeTrsfType=SynchronizedUE-0&amp;IdleUE-1, InterFreqIdleMlbUeNumThd=50, InterFreqLoadEvalPrd=30;</t>
  </si>
  <si>
    <t>MOD EUTRANINTERNFREQ: LocalCellID=2, DlEarfcn=3050, CELLRESELPRIORITYCFGIND=CFG, CellReselPriority=6, ThreshXhigh=6, ThreshXLow=6;</t>
  </si>
  <si>
    <t>MOD CELLALGOSWITCH: LocalCellId=3, MlbAlgoSwitch=InterFreqMlbSwitch-1&amp;IntraFreqIdleMlbSwitch-0&amp;InterFreqBlindMlbSwitch-0&amp;InterFreqIdleMlbSwitch-0;</t>
  </si>
  <si>
    <t>MOD CELLMLB: LocalCellId=3, MlbTriggerMode=UE_NUMBER_ONLY, InterFreqMlbUeNumThd=50, MlbUeNumOffset=20, MlbMinUeNumThd=10, InterFreqUeTrsfType=SynchronizedUE-0&amp;IdleUE-1, InterFreqIdleMlbUeNumThd=50, InterFreqLoadEvalPrd=30;</t>
  </si>
  <si>
    <t>MOD EUTRANINTERNFREQ: LocalCellID=3, DlEarfcn=3050, CELLRESELPRIORITYCFGIND=CFG, CellReselPriority=6, ThreshXhigh=6, ThreshXLow=6;</t>
  </si>
  <si>
    <t>MOD CELLALGOSWITCH: LocalCellId=7, MlbAlgoSwitch=InterFreqMlbSwitch-1&amp;IntraFreqIdleMlbSwitch-0&amp;InterFreqBlindMlbSwitch-0&amp;InterFreqIdleMlbSwitch-0;</t>
  </si>
  <si>
    <t>MOD CELLMLB: LocalCellId=7, MlbTriggerMode=UE_NUMBER_ONLY, InterFreqMlbUeNumThd=50, MlbUeNumOffset=20, MlbMinUeNumThd=10, InterFreqUeTrsfType=SynchronizedUE-0&amp;IdleUE-1, InterFreqIdleMlbUeNumThd=50, InterFreqLoadEvalPrd=30;</t>
  </si>
  <si>
    <t>MOD EUTRANINTERNFREQ: LocalCellID=7, DlEarfcn=3050, CELLRESELPRIORITYCFGIND=CFG, CellReselPriority=6, ThreshXhigh=6, ThreshXLow=6;</t>
  </si>
  <si>
    <t>MOD CELLALGOSWITCH: LocalCellId=8, MlbAlgoSwitch=InterFreqMlbSwitch-1&amp;IntraFreqIdleMlbSwitch-0&amp;InterFreqBlindMlbSwitch-0&amp;InterFreqIdleMlbSwitch-0;</t>
  </si>
  <si>
    <t>MOD CELLMLB: LocalCellId=8, MlbTriggerMode=UE_NUMBER_ONLY, InterFreqMlbUeNumThd=50, MlbUeNumOffset=20, MlbMinUeNumThd=10, InterFreqUeTrsfType=SynchronizedUE-0&amp;IdleUE-1, InterFreqIdleMlbUeNumThd=50, InterFreqLoadEvalPrd=30;</t>
  </si>
  <si>
    <t>MOD EUTRANINTERNFREQ: LocalCellID=8, DlEarfcn=3050, CELLRESELPRIORITYCFGIND=CFG, CellReselPriority=6, ThreshXhigh=6, ThreshXLow=6;</t>
  </si>
  <si>
    <t>MOD CELLALGOSWITCH: LocalCellId=9, MlbAlgoSwitch=InterFreqMlbSwitch-1&amp;IntraFreqIdleMlbSwitch-0&amp;InterFreqBlindMlbSwitch-0&amp;InterFreqIdleMlbSwitch-0;</t>
  </si>
  <si>
    <t>MOD CELLMLB: LocalCellId=9, MlbTriggerMode=UE_NUMBER_ONLY, InterFreqMlbUeNumThd=50, MlbUeNumOffset=20, MlbMinUeNumThd=10, InterFreqUeTrsfType=SynchronizedUE-0&amp;IdleUE-1, InterFreqIdleMlbUeNumThd=50, InterFreqLoadEvalPrd=30;</t>
  </si>
  <si>
    <t>MOD EUTRANINTERNFREQ: LocalCellID=9, DlEarfcn=3050, CELLRESELPRIORITYCFGIND=CFG, CellReselPriority=6, ThreshXhigh=6, ThreshXLow=6;</t>
  </si>
  <si>
    <t>MOD CELLALGOSWITCH: LocalCellId=4, MlbAlgoSwitch=InterFreqMlbSwitch-1&amp;IntraFreqIdleMlbSwitch-0&amp;InterFreqBlindMlbSwitch-0&amp;InterFreqIdleMlbSwitch-0;</t>
  </si>
  <si>
    <t>MOD CELLMLB: LocalCellId=4, MlbTriggerMode=UE_NUMBER_ONLY, InterFreqMlbUeNumThd=50, MlbUeNumOffset=20, MlbMinUeNumThd=10, InterFreqUeTrsfType=SynchronizedUE-0&amp;IdleUE-1, InterFreqIdleMlbUeNumThd=50, InterFreqLoadEvalPrd=30;</t>
  </si>
  <si>
    <t>MOD CELLRESEL: LocalCellId=4, CellReselPriority=6, SNONINTRASEARCHCFGIND=CFG, sNonIntraSearch=14, ThrshServLow=6, TReselEutran=1, QQUALMINCFGIND=CFG, QQualMin=-18;</t>
  </si>
  <si>
    <t>MOD CELLALGOSWITCH: LocalCellId=5, MlbAlgoSwitch=InterFreqMlbSwitch-1&amp;IntraFreqIdleMlbSwitch-0&amp;InterFreqBlindMlbSwitch-0&amp;InterFreqIdleMlbSwitch-0;</t>
  </si>
  <si>
    <t>MOD CELLMLB: LocalCellId=5, MlbTriggerMode=UE_NUMBER_ONLY, InterFreqMlbUeNumThd=50, MlbUeNumOffset=20, MlbMinUeNumThd=10, InterFreqUeTrsfType=SynchronizedUE-0&amp;IdleUE-1, InterFreqIdleMlbUeNumThd=50, InterFreqLoadEvalPrd=30;</t>
  </si>
  <si>
    <t>MOD CELLRESEL: LocalCellId=5, CellReselPriority=6, SNONINTRASEARCHCFGIND=CFG, sNonIntraSearch=14, ThrshServLow=6, TReselEutran=1, QQUALMINCFGIND=CFG, QQualMin=-18;</t>
  </si>
  <si>
    <t>MOD CELLALGOSWITCH: LocalCellId=6, MlbAlgoSwitch=InterFreqMlbSwitch-1&amp;IntraFreqIdleMlbSwitch-0&amp;InterFreqBlindMlbSwitch-0&amp;InterFreqIdleMlbSwitch-0;</t>
  </si>
  <si>
    <t>MOD CELLMLB: LocalCellId=6, MlbTriggerMode=UE_NUMBER_ONLY, InterFreqMlbUeNumThd=50, MlbUeNumOffset=20, MlbMinUeNumThd=10, InterFreqUeTrsfType=SynchronizedUE-0&amp;IdleUE-1, InterFreqIdleMlbUeNumThd=50, InterFreqLoadEvalPrd=30;</t>
  </si>
  <si>
    <t>MOD CELLRESEL: LocalCellId=6, CellReselPriority=6, SNONINTRASEARCHCFGIND=CFG, sNonIntraSearch=14, ThrshServLow=6, TReselEutran=1, QQUALMINCFGIND=CFG, QQualMin=-18;</t>
  </si>
  <si>
    <t>MOD CELLALGOSWITCH: LocalCellId=10, MlbAlgoSwitch=InterFreqMlbSwitch-1&amp;IntraFreqIdleMlbSwitch-0&amp;InterFreqBlindMlbSwitch-0&amp;InterFreqIdleMlbSwitch-0;</t>
  </si>
  <si>
    <t>MOD CELLMLB: LocalCellId=10, MlbTriggerMode=UE_NUMBER_ONLY, InterFreqMlbUeNumThd=50, MlbUeNumOffset=20, MlbMinUeNumThd=10, InterFreqUeTrsfType=SynchronizedUE-0&amp;IdleUE-1, InterFreqIdleMlbUeNumThd=50, InterFreqLoadEvalPrd=30;</t>
  </si>
  <si>
    <t>MOD EUTRANINTERNFREQ: LocalCellID=4, DlEarfcn=1850, CELLRESELPRIORITYCFGIND=CFG, CellReselPriority=6, ThreshXhigh=6, ThreshXLow=6;</t>
  </si>
  <si>
    <t>MOD EUTRANINTERNFREQ: LocalCellID=5, DlEarfcn=1850, CELLRESELPRIORITYCFGIND=CFG, CellReselPriority=6, ThreshXhigh=6, ThreshXLow=6;</t>
  </si>
  <si>
    <t>MOD EUTRANINTERNFREQ: LocalCellID=6, DlEarfcn=1850, CELLRESELPRIORITYCFGIND=CFG, CellReselPriority=6, ThreshXhigh=6, ThreshXLow=6;</t>
  </si>
  <si>
    <t>MOD EUTRANINTERNFREQ: LocalCellID=10, DlEarfcn=1850, CELLRESELPRIORITYCFGIND=CFG, CellReselPriority=6, ThreshXhigh=6, ThreshXLow=6;</t>
  </si>
  <si>
    <t>MOD CELLRESEL: LocalCellId=10, CellReselPriority=6, SNONINTRASEARCHCFGIND=CFG, sNonIntraSearch=14, ThrshServLow=6, TReselEutran=1, QQUALMINCFGIND=CFG, QQualMin=-18;</t>
  </si>
  <si>
    <t>MOD CELLALGOSWITCH: LocalCellId=11, MlbAlgoSwitch=InterFreqMlbSwitch-1&amp;IntraFreqIdleMlbSwitch-0&amp;InterFreqBlindMlbSwitch-0&amp;InterFreqIdleMlbSwitch-0;</t>
  </si>
  <si>
    <t>MOD CELLMLB: LocalCellId=11, MlbTriggerMode=UE_NUMBER_ONLY, InterFreqMlbUeNumThd=50, MlbUeNumOffset=20, MlbMinUeNumThd=10, InterFreqUeTrsfType=SynchronizedUE-0&amp;IdleUE-1, InterFreqIdleMlbUeNumThd=50, InterFreqLoadEvalPrd=30;</t>
  </si>
  <si>
    <t>MOD EUTRANINTERNFREQ: LocalCellID=11, DlEarfcn=1850, CELLRESELPRIORITYCFGIND=CFG, CellReselPriority=6, ThreshXhigh=6, ThreshXLow=6;</t>
  </si>
  <si>
    <t>MOD CELLRESEL: LocalCellId=11, CellReselPriority=6, SNONINTRASEARCHCFGIND=CFG, sNonIntraSearch=14, ThrshServLow=6, TReselEutran=1, QQUALMINCFGIND=CFG, QQualMin=-18;</t>
  </si>
  <si>
    <t>MOD CELLALGOSWITCH: LocalCellId=12, MlbAlgoSwitch=InterFreqMlbSwitch-1&amp;IntraFreqIdleMlbSwitch-0&amp;InterFreqBlindMlbSwitch-0&amp;InterFreqIdleMlbSwitch-0;</t>
  </si>
  <si>
    <t>MOD CELLMLB: LocalCellId=12, MlbTriggerMode=UE_NUMBER_ONLY, InterFreqMlbUeNumThd=50, MlbUeNumOffset=20, MlbMinUeNumThd=10, InterFreqUeTrsfType=SynchronizedUE-0&amp;IdleUE-1, InterFreqIdleMlbUeNumThd=50, InterFreqLoadEvalPrd=30;</t>
  </si>
  <si>
    <t>MOD EUTRANINTERNFREQ: LocalCellID=12, DlEarfcn=1850, CELLRESELPRIORITYCFGIND=CFG, CellReselPriority=6, ThreshXhigh=6, ThreshXLow=6;</t>
  </si>
  <si>
    <t>MOD CELLRESEL: LocalCellId=12, CellReselPriority=6, SNONINTRASEARCHCFGIND=CFG, sNonIntraSearch=14, ThrshServLow=6, TReselEutran=1, QQUALMINCFGIND=CFG, QQualMin=-18;</t>
  </si>
  <si>
    <t>add lat long info to sector</t>
  </si>
  <si>
    <t>M1 special request</t>
  </si>
  <si>
    <t>Make sure copy to txt file, the lat long are integer !!!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</si>
  <si>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
not officiated in eRAN 8.1 / oficiated in eRAN 11.1</t>
    </r>
    <r>
      <rPr>
        <sz val="11"/>
        <rFont val="宋体"/>
        <family val="2"/>
        <scheme val="minor"/>
      </rPr>
      <t xml:space="preserve">
 PreAllocationSwitch of the UlSchSwitch parameter needs to be ON</t>
    </r>
  </si>
  <si>
    <t>MOD ENBCELLRSVDPARA: LocalCellId=1, RsvdSwPara0=RsvdSwPara0_bit30-0;</t>
  </si>
  <si>
    <t>MOD ENBCELLRSVDPARA: LocalCellId=2, RsvdSwPara0=RsvdSwPara0_bit30-0;</t>
  </si>
  <si>
    <t>MOD ENBCELLRSVDPARA: LocalCellId=3, RsvdSwPara0=RsvdSwPara0_bit30-0;</t>
  </si>
  <si>
    <t>MOD ENBCELLRSVDPARA: LocalCellId=7, RsvdSwPara0=RsvdSwPara0_bit30-0;</t>
  </si>
  <si>
    <t>MOD ENBCELLRSVDPARA: LocalCellId=8, RsvdSwPara0=RsvdSwPara0_bit30-0;</t>
  </si>
  <si>
    <t>MOD ENBCELLRSVDPARA: LocalCellId=9, RsvdSwPara0=RsvdSwPara0_bit30-0;</t>
  </si>
  <si>
    <t>MOD ENBCELLRSVDPARA: LocalCellId=4, RsvdSwPara0=RsvdSwPara0_bit30-0;</t>
  </si>
  <si>
    <t>MOD ENBCELLRSVDPARA: LocalCellId=5, RsvdSwPara0=RsvdSwPara0_bit30-0;</t>
  </si>
  <si>
    <t>MOD ENBCELLRSVDPARA: LocalCellId=6, RsvdSwPara0=RsvdSwPara0_bit30-0;</t>
  </si>
  <si>
    <t>MOD ENBCELLRSVDPARA: LocalCellId=10, RsvdSwPara0=RsvdSwPara0_bit30-0;</t>
  </si>
  <si>
    <t>MOD ENBCELLRSVDPARA: LocalCellId=11, RsvdSwPara0=RsvdSwPara0_bit30-0;</t>
  </si>
  <si>
    <t>MOD ENBCELLRSVDPARA: LocalCellId=12, RsvdSwPara0=RsvdSwPara0_bit30-0;</t>
  </si>
  <si>
    <t>MOD CELLULSCHALGO: LocalCellId=1, UlEnhencedVoipSchSw=UlVoipPreAllocationSwtich-1;</t>
  </si>
  <si>
    <t>MOD CELLULSCHALGO: LocalCellId=2, UlEnhencedVoipSchSw=UlVoipPreAllocationSwtich-1;</t>
  </si>
  <si>
    <t>MOD CELLULSCHALGO: LocalCellId=3, UlEnhencedVoipSchSw=UlVoipPreAllocationSwtich-1;</t>
  </si>
  <si>
    <t>MOD CELLULSCHALGO: LocalCellId=7, UlEnhencedVoipSchSw=UlVoipPreAllocationSwtich-1;</t>
  </si>
  <si>
    <t>MOD CELLULSCHALGO: LocalCellId=8, UlEnhencedVoipSchSw=UlVoipPreAllocationSwtich-1;</t>
  </si>
  <si>
    <t>MOD CELLULSCHALGO: LocalCellId=9, UlEnhencedVoipSchSw=UlVoipPreAllocationSwtich-1;</t>
  </si>
  <si>
    <t>MOD CELLULSCHALGO: LocalCellId=4, UlEnhencedVoipSchSw=UlVoipPreAllocationSwtich-1;</t>
  </si>
  <si>
    <t>MOD CELLULSCHALGO: LocalCellId=5, UlEnhencedVoipSchSw=UlVoipPreAllocationSwtich-1;</t>
  </si>
  <si>
    <t>MOD CELLULSCHALGO: LocalCellId=6, UlEnhencedVoipSchSw=UlVoipPreAllocationSwtich-1;</t>
  </si>
  <si>
    <t>MOD CELLULSCHALGO: LocalCellId=10, UlEnhencedVoipSchSw=UlVoipPreAllocationSwtich-1;</t>
  </si>
  <si>
    <t>MOD CELLULSCHALGO: LocalCellId=11, UlEnhencedVoipSchSw=UlVoipPreAllocationSwtich-1;</t>
  </si>
  <si>
    <t>MOD CELLULSCHALGO: LocalCellId=12, UlEnhencedVoipSchSw=UlVoipPreAllocationSwtich-1;</t>
  </si>
  <si>
    <t>add eRAN 11 tab(officiate one cell level  reserved parameter - row 33)</t>
  </si>
  <si>
    <t>MOD CELLALGOSWITCH: LocalCellId=1, MlbAlgoSwitch=InterFreqMlbSwitch-1&amp;InterFreqBlindMlbSwitch-0&amp;InterFreqIdleMlbSwitch-0;</t>
  </si>
  <si>
    <t>MOD CELLALGOSWITCH: LocalCellId=2, MlbAlgoSwitch=InterFreqMlbSwitch-1&amp;InterFreqBlindMlbSwitch-0&amp;InterFreqIdleMlbSwitch-0;</t>
  </si>
  <si>
    <t>MOD CELLALGOSWITCH: LocalCellId=3, MlbAlgoSwitch=InterFreqMlbSwitch-1&amp;InterFreqBlindMlbSwitch-0&amp;InterFreqIdleMlbSwitch-0;</t>
  </si>
  <si>
    <t>MOD CELLALGOSWITCH: LocalCellId=7, MlbAlgoSwitch=InterFreqMlbSwitch-1&amp;InterFreqBlindMlbSwitch-0&amp;InterFreqIdleMlbSwitch-0;</t>
  </si>
  <si>
    <t>MOD CELLALGOSWITCH: LocalCellId=8, MlbAlgoSwitch=InterFreqMlbSwitch-1&amp;InterFreqBlindMlbSwitch-0&amp;InterFreqIdleMlbSwitch-0;</t>
  </si>
  <si>
    <t>MOD CELLALGOSWITCH: LocalCellId=9, MlbAlgoSwitch=InterFreqMlbSwitch-1&amp;InterFreqBlindMlbSwitch-0&amp;InterFreqIdleMlbSwitch-0;</t>
  </si>
  <si>
    <t>MOD CELLALGOSWITCH: LocalCellId=4, MlbAlgoSwitch=InterFreqMlbSwitch-1&amp;InterFreqBlindMlbSwitch-0&amp;InterFreqIdleMlbSwitch-0;</t>
  </si>
  <si>
    <t>MOD CELLALGOSWITCH: LocalCellId=5, MlbAlgoSwitch=InterFreqMlbSwitch-1&amp;InterFreqBlindMlbSwitch-0&amp;InterFreqIdleMlbSwitch-0;</t>
  </si>
  <si>
    <t>MOD CELLALGOSWITCH: LocalCellId=6, MlbAlgoSwitch=InterFreqMlbSwitch-1&amp;InterFreqBlindMlbSwitch-0&amp;InterFreqIdleMlbSwitch-0;</t>
  </si>
  <si>
    <t>MOD CELLALGOSWITCH: LocalCellId=10, MlbAlgoSwitch=InterFreqMlbSwitch-1&amp;InterFreqBlindMlbSwitch-0&amp;InterFreqIdleMlbSwitch-0;</t>
  </si>
  <si>
    <t>MOD CELLALGOSWITCH: LocalCellId=11, MlbAlgoSwitch=InterFreqMlbSwitch-1&amp;InterFreqBlindMlbSwitch-0&amp;InterFreqIdleMlbSwitch-0;</t>
  </si>
  <si>
    <t>MOD CELLALGOSWITCH: LocalCellId=12, MlbAlgoSwitch=InterFreqMlbSwitch-1&amp;InterFreqBlindMlbSwitch-0&amp;InterFreqIdleMlbSwitch-0;</t>
  </si>
  <si>
    <t>MOD ENODEBALGOSWITCH: HoAlgoSwitch=IntraFreqCoverHoSwitch-1&amp;InterFreqCoverHoSwitch-1&amp;UtranCsfbSwitch-1&amp;UtranServiceHoSwitch-1, HoModeSwitch=UtranPsHoSwitch-1&amp;UtranSrvccSwitch-1&amp;UtranRedirectSwitch-1&amp;BlindHoSwitch-1,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</si>
  <si>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MOD PUSCHCFG: LOCALCELLID=1, QAM64ENABLED=BOOLEAN_TRUE, R12Qam64Enabled=BOOLEAN_TRUE;</t>
  </si>
  <si>
    <t>MOD PUSCHCFG: LOCALCELLID=2, QAM64ENABLED=BOOLEAN_TRUE, R12Qam64Enabled=BOOLEAN_TRUE;</t>
  </si>
  <si>
    <t>MOD PUSCHCFG: LOCALCELLID=3, QAM64ENABLED=BOOLEAN_TRUE, R12Qam64Enabled=BOOLEAN_TRUE;</t>
  </si>
  <si>
    <t>MOD PUSCHCFG: LOCALCELLID=7, QAM64ENABLED=BOOLEAN_TRUE, R12Qam64Enabled=BOOLEAN_TRUE;</t>
  </si>
  <si>
    <t>MOD PUSCHCFG: LOCALCELLID=8, QAM64ENABLED=BOOLEAN_TRUE, R12Qam64Enabled=BOOLEAN_TRUE;</t>
  </si>
  <si>
    <t>MOD PUSCHCFG: LOCALCELLID=9, QAM64ENABLED=BOOLEAN_TRUE, R12Qam64Enabled=BOOLEAN_TRUE;</t>
  </si>
  <si>
    <t>MOD PUSCHCFG</t>
  </si>
  <si>
    <t>20170718-001 CR for UL 64QAM @ Batch 2 Whole Network</t>
  </si>
  <si>
    <t>MOD PUSCHCFG: LOCALCELLID=4, QAM64ENABLED=BOOLEAN_TRUE, R12Qam64Enabled=BOOLEAN_TRUE;</t>
  </si>
  <si>
    <t>MOD PUSCHCFG: LOCALCELLID=5, QAM64ENABLED=BOOLEAN_TRUE, R12Qam64Enabled=BOOLEAN_TRUE;</t>
  </si>
  <si>
    <t>MOD PUSCHCFG: LOCALCELLID=6, QAM64ENABLED=BOOLEAN_TRUE, R12Qam64Enabled=BOOLEAN_TRUE;</t>
  </si>
  <si>
    <t>MOD PUSCHCFG: LOCALCELLID=10, QAM64ENABLED=BOOLEAN_TRUE, R12Qam64Enabled=BOOLEAN_TRUE;</t>
  </si>
  <si>
    <t>MOD PUSCHCFG: LOCALCELLID=11, QAM64ENABLED=BOOLEAN_TRUE, R12Qam64Enabled=BOOLEAN_TRUE;</t>
  </si>
  <si>
    <t>MOD PUSCHCFG: LOCALCELLID=12, QAM64ENABLED=BOOLEAN_TRUE, R12Qam64Enabled=BOOLEAN_TRUE;</t>
  </si>
  <si>
    <t>Enable uplink 64QAM for whole network</t>
  </si>
  <si>
    <t>//eran 8.1 &amp; 11.1</t>
  </si>
  <si>
    <t>SiteID</t>
  </si>
  <si>
    <t>Lat</t>
  </si>
  <si>
    <t>Long</t>
  </si>
  <si>
    <t>//cell 1</t>
  </si>
  <si>
    <t>//cell2</t>
  </si>
  <si>
    <t>//cell3</t>
  </si>
  <si>
    <t>//cell7</t>
  </si>
  <si>
    <t>//cell8</t>
  </si>
  <si>
    <t>//cell9</t>
  </si>
  <si>
    <t>//cell 4</t>
  </si>
  <si>
    <t>//cell 5</t>
  </si>
  <si>
    <t>//cell 6</t>
  </si>
  <si>
    <t>//cell 10</t>
  </si>
  <si>
    <t>//cell 11</t>
  </si>
  <si>
    <t>//cell 12</t>
  </si>
  <si>
    <t>1.is it coastal site?</t>
  </si>
  <si>
    <t>2.is it non coastal site?</t>
  </si>
  <si>
    <t>3.is it share with U9 only?</t>
  </si>
  <si>
    <t>4.is it NOT U9 only?</t>
  </si>
  <si>
    <t>5.is it CA?</t>
  </si>
  <si>
    <t>6.RS power 152?</t>
  </si>
  <si>
    <t>7.RS power 182?</t>
  </si>
  <si>
    <t>set sNonIntraSearch=14 for whole network</t>
  </si>
  <si>
    <t>set Inter frequency cell resel priority to 6 for whole network</t>
  </si>
  <si>
    <t>MOD EUTRANINTERNFREQ: LocalCellID=1, DlEarfcn=3050, CELLRESELPRIORITYCFGIND=CFG, CellReselPriority=6, ThreshXhigh=11, ThreshXLow=7, QRxLevMin=-64, QOFFSETFREQ=dB0, EUTRANReselTime=1;</t>
  </si>
  <si>
    <t>ADD EUTRANINTERNFREQ: LocalCellID=1, DlEarfcn=3050, CELLRESELPRIORITYCFGIND=CFG, CellReselPriority=6, MeasBandWidth=MBW100, ThreshXhigh=11, ThreshXLow=7, QRxLevMin=-64, QOFFSETFREQ=dB0, EUTRANReselTime=1;</t>
  </si>
  <si>
    <t>ADD EUTRANINTERNFREQ: LocalCellID=1, DlEarfcn=3050, CELLRESELPRIORITYCFGIND=CFG, CellReselPriority=6, MeasBandWidth=MBW100, ThreshXhigh=11, ThreshXLow=6, QRxLevMin=-64, QOFFSETFREQ=dB0, EUTRANReselTime=1;</t>
  </si>
  <si>
    <t>MOD EUTRANINTERNFREQ: LocalCellID=1, DlEarfcn=3050, CELLRESELPRIORITYCFGIND=CFG, CellReselPriority=6, ThreshXhigh=11, ThreshXLow=6, QRxLevMin=-64, QOFFSETFREQ=dB0, EUTRANReselTime=1;</t>
  </si>
  <si>
    <t>ADD EUTRANINTERNFREQ: LocalCellID=2, DlEarfcn=3050, CELLRESELPRIORITYCFGIND=CFG, CellReselPriority=6, MeasBandWidth=MBW100, ThreshXhigh=11, ThreshXLow=7, QRxLevMin=-64, QOFFSETFREQ=dB0, EUTRANReselTime=1;</t>
  </si>
  <si>
    <t>MOD EUTRANINTERNFREQ: LocalCellId=2, DlEarfcn=3050, CELLRESELPRIORITYCFGIND=CFG, CellReselPriority=6, ThreshXhigh=11, ThreshXLow=7, QRxLevMin=-64, QOFFSETFREQ=dB0, EUTRANReselTime=1;</t>
  </si>
  <si>
    <t>ADD EUTRANINTERNFREQ: LocalCellID=2, DlEarfcn=3050, CELLRESELPRIORITYCFGIND=CFG, CellReselPriority=6, MeasBandWidth=MBW100, ThreshXhigh=11, ThreshXLow=6, QRxLevMin=-64, QOFFSETFREQ=dB0, EUTRANReselTime=1;</t>
  </si>
  <si>
    <t>MOD EUTRANINTERNFREQ: LocalCellId=2, DlEarfcn=3050, CELLRESELPRIORITYCFGIND=CFG, CellReselPriority=6, ThreshXhigh=11, ThreshXLow=6, QRxLevMin=-64, QOFFSETFREQ=dB0, EUTRANReselTime=1;</t>
  </si>
  <si>
    <t>ADD EUTRANINTERNFREQ: LocalCellID=3, DlEarfcn=3050, CELLRESELPRIORITYCFGIND=CFG, CellReselPriority=6, MeasBandWidth=MBW100, ThreshXhigh=11, ThreshXLow=7, QRxLevMin=-64, QOFFSETFREQ=dB0, EUTRANReselTime=1;</t>
  </si>
  <si>
    <t>MOD EUTRANINTERNFREQ: LocalCellId=3, DlEarfcn=3050, CELLRESELPRIORITYCFGIND=CFG, CellReselPriority=6, ThreshXhigh=11, ThreshXLow=7, QRxLevMin=-64, QOFFSETFREQ=dB0, EUTRANReselTime=1;</t>
  </si>
  <si>
    <t>ADD EUTRANINTERNFREQ: LocalCellID=3, DlEarfcn=3050, CELLRESELPRIORITYCFGIND=CFG, CellReselPriority=6, MeasBandWidth=MBW100, ThreshXhigh=11, ThreshXLow=6, QRxLevMin=-64, QOFFSETFREQ=dB0, EUTRANReselTime=1;</t>
  </si>
  <si>
    <t>MOD EUTRANINTERNFREQ: LocalCellId=3, DlEarfcn=3050, CELLRESELPRIORITYCFGIND=CFG, CellReselPriority=6, ThreshXhigh=11, ThreshXLow=6, QRxLevMin=-64, QOFFSETFREQ=dB0, EUTRANReselTime=1;</t>
  </si>
  <si>
    <t>ADD EUTRANINTERNFREQ: LocalCellID=7, DlEarfcn=3050, CELLRESELPRIORITYCFGIND=CFG, CellReselPriority=6, MeasBandWidth=MBW100, ThreshXhigh=11, ThreshXLow=7, QRxLevMin=-64, QOFFSETFREQ=dB0, EUTRANReselTime=1;</t>
  </si>
  <si>
    <t>ADD EUTRANINTERNFREQ: LocalCellId=8, DlEarfcn=3050, CELLRESELPRIORITYCFGIND=CFG, CellReselPriority=6, MeasBandWidth=MBW100, ThreshXhigh=11, ThreshXLow=7, QRxLevMin=-64, QOFFSETFREQ=dB0, EUTRANReselTime=1;</t>
  </si>
  <si>
    <t>MOD EUTRANINTERNFREQ: LocalCellId=7, DlEarfcn=3050, CELLRESELPRIORITYCFGIND=CFG, CellReselPriority=6, ThreshXhigh=11, ThreshXLow=7, QRxLevMin=-64, QOFFSETFREQ=dB0, EUTRANReselTime=1;</t>
  </si>
  <si>
    <t>MOD EUTRANINTERNFREQ: LocalCellId=8, DlEarfcn=3050, CELLRESELPRIORITYCFGIND=CFG, CellReselPriority=6, ThreshXhigh=11, ThreshXLow=7, QRxLevMin=-64, QOFFSETFREQ=dB0, EUTRANReselTime=1;</t>
  </si>
  <si>
    <t>ADD EUTRANINTERNFREQ: LocalCellID=7, DlEarfcn=3050, CELLRESELPRIORITYCFGIND=CFG, CellReselPriority=6, MeasBandWidth=MBW100, ThreshXhigh=11, ThreshXLow=6, QRxLevMin=-64, QOFFSETFREQ=dB0, EUTRANReselTime=1;</t>
  </si>
  <si>
    <t>ADD EUTRANINTERNFREQ: LocalCellId=8, DlEarfcn=3050, CELLRESELPRIORITYCFGIND=CFG, CellReselPriority=6, MeasBandWidth=MBW100, ThreshXhigh=11, ThreshXLow=6, QRxLevMin=-64, QOFFSETFREQ=dB0, EUTRANReselTime=1;</t>
  </si>
  <si>
    <t>MOD EUTRANINTERNFREQ: LocalCellId=7, DlEarfcn=3050, CELLRESELPRIORITYCFGIND=CFG, CellReselPriority=6, ThreshXhigh=11, ThreshXLow=6, QRxLevMin=-64, QOFFSETFREQ=dB0, EUTRANReselTime=1;</t>
  </si>
  <si>
    <t>MOD EUTRANINTERNFREQ: LocalCellId=8, DlEarfcn=3050, CELLRESELPRIORITYCFGIND=CFG, CellReselPriority=6, ThreshXhigh=11, ThreshXLow=6, QRxLevMin=-64, QOFFSETFREQ=dB0, EUTRANReselTime=1;</t>
  </si>
  <si>
    <t>ADD EUTRANINTERNFREQ: LocalCellId=9, DlEarfcn=3050, CELLRESELPRIORITYCFGIND=CFG, CellReselPriority=6, MeasBandWidth=MBW100, ThreshXhigh=11, ThreshXLow=7, QRxLevMin=-64, QOFFSETFREQ=dB0, EUTRANReselTime=1;</t>
  </si>
  <si>
    <t>MOD EUTRANINTERNFREQ: LocalCellId=9, DlEarfcn=3050, CELLRESELPRIORITYCFGIND=CFG, CellReselPriority=6, ThreshXhigh=11, ThreshXLow=7, QRxLevMin=-64, QOFFSETFREQ=dB0, EUTRANReselTime=1;</t>
  </si>
  <si>
    <t>ADD EUTRANINTERNFREQ: LocalCellId=9, DlEarfcn=3050, CELLRESELPRIORITYCFGIND=CFG, CellReselPriority=6, MeasBandWidth=MBW100, ThreshXhigh=11, ThreshXLow=6, QRxLevMin=-64, QOFFSETFREQ=dB0, EUTRANReselTime=1;</t>
  </si>
  <si>
    <t>MOD EUTRANINTERNFREQ: LocalCellId=9, DlEarfcn=3050, CELLRESELPRIORITYCFGIND=CFG, CellReselPriority=6, ThreshXhigh=11, ThreshXLow=6, QRxLevMin=-64, QOFFSETFREQ=dB0, EUTRANReselTime=1;</t>
  </si>
  <si>
    <t>MLB setting for non CA cell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</si>
  <si>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</si>
  <si>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</si>
  <si>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</si>
  <si>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</si>
  <si>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</si>
  <si>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</si>
  <si>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add MLB setting for non CA Cell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</si>
  <si>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</si>
  <si>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</si>
  <si>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</si>
  <si>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</si>
  <si>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</si>
  <si>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</si>
  <si>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LocalCellId=1, MlbAlgoSwitch=InterFreqMlbSwitch-0&amp;InterFreqBlindMlbSwitch-0&amp;InterFreqIdleMlbSwitch-0;</t>
  </si>
  <si>
    <t>MOD CELLALGOSWITCH: LocalCellId=2, MlbAlgoSwitch=InterFreqMlbSwitch-0&amp;InterFreqBlindMlbSwitch-0&amp;InterFreqIdleMlbSwitch-0;</t>
  </si>
  <si>
    <t>MOD CELLALGOSWITCH: LocalCellId=3, MlbAlgoSwitch=InterFreqMlbSwitch-0&amp;InterFreqBlindMlbSwitch-0&amp;InterFreqIdleMlbSwitch-0;</t>
  </si>
  <si>
    <t>MOD CELLALGOSWITCH: LocalCellId=7, MlbAlgoSwitch=InterFreqMlbSwitch-0&amp;InterFreqBlindMlbSwitch-0&amp;InterFreqIdleMlbSwitch-0;</t>
  </si>
  <si>
    <t>MOD CELLALGOSWITCH: LocalCellId=8, MlbAlgoSwitch=InterFreqMlbSwitch-0&amp;InterFreqBlindMlbSwitch-0&amp;InterFreqIdleMlbSwitch-0;</t>
  </si>
  <si>
    <t>MOD CELLALGOSWITCH: LocalCellId=9, MlbAlgoSwitch=InterFreqMlbSwitch-0&amp;InterFreqBlindMlbSwitch-0&amp;InterFreqIdleMlbSwitch-0;</t>
  </si>
  <si>
    <t>MOD CELLALGOSWITCH: LocalCellId=4, MlbAlgoSwitch=InterFreqMlbSwitch-0&amp;InterFreqBlindMlbSwitch-0&amp;InterFreqIdleMlbSwitch-0;</t>
  </si>
  <si>
    <t>MOD CELLALGOSWITCH: LocalCellId=5, MlbAlgoSwitch=InterFreqMlbSwitch-0&amp;InterFreqBlindMlbSwitch-0&amp;InterFreqIdleMlbSwitch-0;</t>
  </si>
  <si>
    <t>MOD CELLALGOSWITCH: LocalCellId=6, MlbAlgoSwitch=InterFreqMlbSwitch-0&amp;InterFreqBlindMlbSwitch-0&amp;InterFreqIdleMlbSwitch-0;</t>
  </si>
  <si>
    <t>MOD CELLALGOSWITCH: LocalCellId=10, MlbAlgoSwitch=InterFreqMlbSwitch-0&amp;InterFreqBlindMlbSwitch-0&amp;InterFreqIdleMlbSwitch-0;</t>
  </si>
  <si>
    <t>MOD CELLALGOSWITCH: LocalCellId=11, MlbAlgoSwitch=InterFreqMlbSwitch-0&amp;InterFreqBlindMlbSwitch-0&amp;InterFreqIdleMlbSwitch-0;</t>
  </si>
  <si>
    <t>MOD CELLALGOSWITCH: LocalCellId=12, MlbAlgoSwitch=InterFreqMlbSwitch-0&amp;InterFreqBlindMlbSwitch-0&amp;InterFreqIdleMlbSwitch-0;</t>
  </si>
  <si>
    <t>eRAN12 upgrade:Remove IntraFreqIdleMlbSwitch from command MOD CELLALGOSWITCH</t>
  </si>
  <si>
    <t>Remove IntraFreqIdleMlbSwitch from command MOD CELLALGOSWITCH as eRAN12 upgrade</t>
  </si>
  <si>
    <t>//eran 12.1</t>
  </si>
  <si>
    <t xml:space="preserve">in eRAN12.1, change to Cell Level Setting: MOD CELLCQIADAPTIVECFG: LocalCellId=8, HoAperiodicCqiCfgSwitch=ON;
</t>
  </si>
  <si>
    <t>Tab</t>
  </si>
  <si>
    <t>eNodeb MML</t>
  </si>
  <si>
    <t>Before Command</t>
  </si>
  <si>
    <t>After Command</t>
  </si>
  <si>
    <t xml:space="preserve">MOD CELLCQIADAPTIVECFG: LocalCellId=8, HoAperiodicCqiCfgSwitch=ON;
</t>
  </si>
  <si>
    <t xml:space="preserve">in eRAN12.1, CQIADAPTIVECFG:HoAperiodicCqiCfgSwitch change to Cell Level Setting: </t>
  </si>
  <si>
    <t>Change PIC</t>
  </si>
  <si>
    <t>Nicole</t>
  </si>
  <si>
    <t xml:space="preserve">MOD ENBRSVDPARA: RsvdSwPara1=RsvdSwPara1_bit5-0;
MOD ENBRSVDPARA: RsvdSwPara1=RsvdSwPara1_bit17-0;
</t>
  </si>
  <si>
    <t>eRAN11.1</t>
  </si>
  <si>
    <t>Failure reason</t>
  </si>
  <si>
    <t>eRAN12.1</t>
  </si>
  <si>
    <t>Nicole Review</t>
  </si>
  <si>
    <t>MML Command-----MOD CQIADAPTIVECFG:HoAperiodicCqiCfgSwitch=ON;</t>
  </si>
  <si>
    <t>RETCODE = 939589976  Parameter not found.</t>
  </si>
  <si>
    <t>MOD CELLCQIADAPTIVECFG: LocalCellId=8, HoAperiodicCqiCfgSwitch=ON;</t>
  </si>
  <si>
    <t>ON</t>
  </si>
  <si>
    <t>MML Command-----MOD ENBRSVDPARA:RsvdSwPara1=RsvdSwPara1_bit17-0;</t>
  </si>
  <si>
    <t>RETCODE = 939589977  Parameter "RSVDSWPARA1" value is invalid.</t>
  </si>
  <si>
    <t>RMV</t>
  </si>
  <si>
    <t>MML Command-----MOD ENBRSVDPARA:RsvdSwPara1=RsvdSwPara1_bit5-0;</t>
  </si>
  <si>
    <t>delete</t>
  </si>
  <si>
    <t>MML Command-----MOD ENODEBALGOSWITCH:VQMAlgoSwitch=VQM_ALGO_SWITCH_ON;</t>
  </si>
  <si>
    <t>RETCODE = 939589977  Parameter "VQMALGOSWITCH" value is invalid.</t>
  </si>
  <si>
    <t>not found</t>
  </si>
  <si>
    <t>MML Command-----MOD CELLULSCHALGO:LocalCellId=8,UlEnhencedVoipSchSw=UlVoipPreAllocationSwtich-1;</t>
  </si>
  <si>
    <t>RETCODE = 939589977  Parameter "ULENHENCEDVOIPSCHSW" value is invalid.</t>
  </si>
  <si>
    <t>MOD CELLULSCHALGO: LocalCellId=8, UlEnhencedVoipSchSw=UlVoipPreAllocationSwitch-1;</t>
  </si>
  <si>
    <t>MML Command-----MOD DRXPARAGROUP:LocalCellId=8,DrxParaGroupId=1,EnterDrxSwitch=ON,OnDurationTimer=PSF4,DrxInactivityTimer=PSF4,DrxReTxTimer=PSF8,LongDrxCycle=SF40,SupportShortDrx=UU_DISABLE;</t>
  </si>
  <si>
    <t>MOD DRXPARAGROUP:LocalCellId=8,DrxParaGroupId=1,EnterDrxSwitch=ON,CatType=LTE, OnDurationTimer=PSF4,DrxInactivityTimer=PSF4,DrxReTxTimer=PSF8,LongDrxCycle=SF40,SupportShortDrx=UU_DISABLE;</t>
  </si>
  <si>
    <t>PSF4</t>
  </si>
  <si>
    <t>PSF8</t>
  </si>
  <si>
    <t>SF40</t>
  </si>
  <si>
    <t>UU_DISABLE</t>
  </si>
  <si>
    <t>MML Command-----MOD ENBCELLRSVDPARA:LocalCellId=8,RsvdSwPara0=RsvdSwPara0_bit30-0;</t>
  </si>
  <si>
    <t>RETCODE = 939589977  Parameter "RSVDSWPARA0" value is invalid.</t>
  </si>
  <si>
    <t>MML Command-----MOD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</si>
  <si>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DRXPARAGROUP:LocalCellId=8,DrxParaGroupId=3,EnterDrxSwitch=ON,CatType=LTE,OnDurationTimer=PSF2,DrxInactivityTimer=PSF80,DrxReTxTimer=PSF8,LongDrxCycle=SF40,SupportShortDrx=UU_ENABLE,ShortDrxCycle=SF20,DrxShortCycleTimer=1;</t>
  </si>
  <si>
    <t>PSF2</t>
  </si>
  <si>
    <t>PSF80</t>
  </si>
  <si>
    <t>UU_ENABLE</t>
  </si>
  <si>
    <t>SF20</t>
  </si>
  <si>
    <t>MML Command-----MOD DRXPARAGROUP:LocalCellId=8,DrxParaGroupId=4,EnterDrxSwitch=ON,OnDurationTimer=PSF2,DrxInactivityTimer=PSF80,DrxReTxTimer=PSF8,LongDrxCycle=SF80,SupportShortDrx=UU_ENABLE,ShortDrxCycle=SF20,DrxShortCycleTimer=1;</t>
  </si>
  <si>
    <t>MOD DRXPARAGROUP:LocalCellId=8,DrxParaGroupId=4,EnterDrxSwitch=ON,CatType=LTE,OnDurationTimer=PSF2,DrxInactivityTimer=PSF80,DrxReTxTimer=PSF8,LongDrxCycle=SF80,SupportShortDrx=UU_ENABLE,ShortDrxCycle=SF20,DrxShortCycleTimer=1;</t>
  </si>
  <si>
    <t>SF80</t>
  </si>
  <si>
    <t>MML Command-----MOD ENBCELLRSVDPARA:LocalCellId=8,RsvdSwPara0=RsvdSwPara0_bit27-0;</t>
  </si>
  <si>
    <t>MOD CELLALGOSWITCH: LocalCellId=8, CqiAdjAlgoSwitch=DlRetxTbsIndexAdjOptSwitch-0;</t>
  </si>
  <si>
    <t>MML Command-----MOD ENBCELLRSVDPARA:LocalCellId=8,RsvdSwPara1=RsvdSwPara1_bit2-0;</t>
  </si>
  <si>
    <t>MML Command-----MOD ENBCELLRSVDPARA:LocalCellId=8,RsvdSwPara1=RsvdSwPara1_bit20-0;</t>
  </si>
  <si>
    <t>MML Command-----MOD ENBCELLRSVDPARA:LocalCellId=8,RsvdSwPara1=RsvdSwPara1_bit6-0;</t>
  </si>
  <si>
    <t>MOD CELLALGOSWITCH: LocalCellId=8, UlSchSwitch=UlLast2RetransSchOptSwitch-0;</t>
  </si>
  <si>
    <t>MOD CELLULSCHALGO:LocalCellId=8,UlEnhencedVoipSchSw=UlVoipPreAllocationSwtich-1;</t>
  </si>
  <si>
    <t>Cell MML</t>
  </si>
  <si>
    <t>Updated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</si>
  <si>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
not officiated in eRAN 8.1 / oficiated in eRAN 11.1</t>
    </r>
    <r>
      <rPr>
        <sz val="11"/>
        <rFont val="宋体"/>
        <family val="2"/>
        <scheme val="minor"/>
      </rPr>
      <t xml:space="preserve">
 PreAllocationSwitch of the UlSchSwitch parameter needs to be ON
RsvdSwPara0_bit30:  Indicates whether to enable enhanced preallocation for voice services in the uplink.
The function of this parameter is served by the UlEnhencedVoipSchSw parameter in the MOD CELLULSCHALGO command.</t>
    </r>
  </si>
  <si>
    <t>But preallcation for QCI1 is switched off later on by M1. 
This setting is Uplink Compensation Scheduling. Being turn on network now</t>
  </si>
  <si>
    <t>Row</t>
  </si>
  <si>
    <t xml:space="preserve">eRAN12.1, Parameter "UlEnhencedVoipSchSw=UlVoipPreAllocationSwtich" value is invalid.
Change to "UlEnhencedVoipSchSw=UlVoipPreAllocationSwitch"
</t>
  </si>
  <si>
    <t>RMV 10, 11</t>
  </si>
  <si>
    <t xml:space="preserve">The parameter already being changes. RMV it from the eRAN12.1 pages. 
</t>
  </si>
  <si>
    <t>This setting is Uplink Compensation Scheduling - PUCCH
RsvdSwPara0_bit30:  Indicates whether to enable enhanced preallocation for voice services in the uplink.
The function of this parameter is served by the UlEnhencedVoipSchSw parameter in the MOD CELLULSCHALGO command.</t>
  </si>
  <si>
    <t xml:space="preserve">RMV Row 40
The setting already in Row63
</t>
  </si>
  <si>
    <t xml:space="preserve">
MOD ENBCELLRSVDPARA: LocalCellId=1, RsvdSwPara1=RsvdSwPara1_bit2-0;</t>
  </si>
  <si>
    <t xml:space="preserve">
MOD ENBCELLRSVDPARA: LocalCellId=1, RsvdSwPara1=RsvdSwPara1_bit20-0;</t>
  </si>
  <si>
    <t xml:space="preserve">
MOD CELLALGOSWITCH: LocalCellId=1, CqiAdjAlgoSwitch=DlRetxTbsIndexAdjOptSwitch-1;</t>
  </si>
  <si>
    <t xml:space="preserve">
MOD ANR: SmartPreallocationMode=DISABLE;</t>
  </si>
  <si>
    <t xml:space="preserve">
MOD CELLULSCHALGO: LocalCellId=1, UlEnhencedVoipSchSw=UlVoipSchOptSwitch-1;</t>
  </si>
  <si>
    <t>RMV row 64</t>
  </si>
  <si>
    <t>RMV row 65</t>
  </si>
  <si>
    <t>RMV row 66</t>
  </si>
  <si>
    <t>RMV row 67</t>
  </si>
  <si>
    <t xml:space="preserve">MOD ENODEBALGOSWITCH: HoSignalingOptSwitch=AddA2MeasIfQciAdjSwitch-1;
MOD ENODEBALGOSWITCH: HoCommOptSwitch=DrxBasedSriGapOptSwitch-1;
</t>
  </si>
  <si>
    <t>MOD CELLCQIADAPTIVECFG</t>
  </si>
  <si>
    <t>CH No</t>
  </si>
  <si>
    <t>Refer CH29, eRAN12.1 Parameter change</t>
  </si>
  <si>
    <t>RMV 4 in eNodeB MML 
Update 145 Cell MML</t>
  </si>
  <si>
    <t>eNodeb MML/ Cell MML</t>
  </si>
  <si>
    <t>RMV the setting in the eRAN12.1 Script because the parameter already change to new command</t>
  </si>
  <si>
    <t xml:space="preserve">MOD ENBCELLRSVDPARA: LocalCellId=1, RsvdSwPara1=RsvdSwPara1_bit6-0; </t>
  </si>
  <si>
    <t xml:space="preserve">
MOD ENBCELLRSVDPARA: LocalCellId=1, RsvdSwPara0=RsvdSwPara0_bit27-0;</t>
  </si>
  <si>
    <t>QCI</t>
  </si>
  <si>
    <t>DRX Grp</t>
  </si>
  <si>
    <t xml:space="preserve">Enter DRX Switch  </t>
  </si>
  <si>
    <t>OFF</t>
  </si>
  <si>
    <t xml:space="preserve">On Duration Timer  </t>
  </si>
  <si>
    <t xml:space="preserve">DRX Inactivity Timer  </t>
  </si>
  <si>
    <t xml:space="preserve">DRX Retransmission Timer  </t>
  </si>
  <si>
    <t xml:space="preserve">Long DRX Cycle  </t>
  </si>
  <si>
    <t xml:space="preserve">Short-cycle DRX supported indication  </t>
  </si>
  <si>
    <t xml:space="preserve">Short DRX Cycle  </t>
  </si>
  <si>
    <t>SF5</t>
  </si>
  <si>
    <t xml:space="preserve">DRX Short Cycle Timer  </t>
  </si>
  <si>
    <t>7,8,9</t>
  </si>
  <si>
    <t>2,3,6</t>
  </si>
  <si>
    <t>M1 LTE DRX Network Setting</t>
  </si>
  <si>
    <t>MOD DRXPARAGROUP:LocalCellId=8,DrxParaGroupId=1,EnterDrxSwitch=ON,OnDurationTimer=PSF4,DrxInactivityTimer=PSF4,DrxReTxTimer=PSF8,LongDrxCycle=SF40,SupportShortDrx=UU_DISABLE;</t>
  </si>
  <si>
    <t>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</si>
  <si>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DRXPARAGROUP:LocalCellId=8,DrxParaGroupId=4,EnterDrxSwitch=ON,OnDurationTimer=PSF2,DrxInactivityTimer=PSF80,DrxReTxTimer=PSF8,LongDrxCycle=SF80,SupportShortDrx=UU_ENABLE,ShortDrxCycle=SF20,DrxShortCycleTimer=1;</t>
  </si>
  <si>
    <t>Update Row 46-51</t>
  </si>
  <si>
    <t>ADD DRXPARAGROUP: LocalCellId=1, DrxParaGroupId=1, EnterDrxSwitch=ON, CatType=LTE, OnDurationTimer=PSF4, DrxInactivityTimer=PSF4, DrxReTxTimer=PSF8, LongDrxCycle=SF40, SupportShortDrx=UU_DISABLE;</t>
  </si>
  <si>
    <t>ADD DRXPARAGROUP: LocalCellId=1, DrxParaGroupId=3, EnterDrxSwitch=ON, CatType=LTE, OnDurationTimer=PSF2, DrxInactivityTimer=PSF80, DrxReTxTimer=PSF8, LongDrxCycle=SF40, SupportShortDrx=UU_ENABLE, ShortDrxCycle=SF20, DrxShortCycleTimer=1;</t>
  </si>
  <si>
    <t>ADD DRXPARAGROUP: LocalCellId=1, DrxParaGroupId=4, EnterDrxSwitch=ON,CatType=LTE,  OnDurationTimer=PSF2, DrxInactivityTimer=PSF80, DrxReTxTimer=PSF8, LongDrxCycle=SF80, SupportShortDrx=UU_ENABLE, ShortDrxCycle=SF20, DrxShortCycleTimer=1;</t>
  </si>
  <si>
    <t>MOD DRXPARAGROUP: LocalCellId=1, DrxParaGroupId=1, EnterDrxSwitch=ON,CatType=LTE,  OnDurationTimer=PSF4, DrxInactivityTimer=PSF4, DrxReTxTimer=PSF8, LongDrxCycle=SF40, SupportShortDrx=UU_DISABLE;</t>
  </si>
  <si>
    <t>MOD DRXPARAGROUP: LocalCellId=1, DrxParaGroupId=3, EnterDrxSwitch=ON, CatType=LTE, OnDurationTimer=PSF2, DrxInactivityTimer=PSF80, DrxReTxTimer=PSF8, LongDrxCycle=SF40, SupportShortDrx=UU_ENABLE, ShortDrxCycle=SF20, DrxShortCycleTimer=1;</t>
  </si>
  <si>
    <t>MOD DRXPARAGROUP: LocalCellId=1, DrxParaGroupId=4, EnterDrxSwitch=ON,CatType=LTE,  OnDurationTimer=PSF2, DrxInactivityTimer=PSF80, DrxReTxTimer=PSF8, LongDrxCycle=SF80, SupportShortDrx=UU_ENABLE, ShortDrxCycle=SF20, DrxShortCycleTimer=1;</t>
  </si>
  <si>
    <t>MOD ENODEBALGOSWITCH: VQMAlgoSwitch=VQM_ALGO_SWITCH_AMR_ON, E2EVQIAlgoSwitch=OFF;</t>
  </si>
  <si>
    <t>MOD ENODEBALGOSWITCH:VQMAlgoSwitch=VQM_ALGO_SWITCH_ON;</t>
  </si>
  <si>
    <t>VQM parameter change in eRan12.1</t>
  </si>
  <si>
    <t>Update Row 24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</si>
  <si>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</si>
  <si>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</si>
  <si>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</si>
  <si>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</si>
  <si>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</si>
  <si>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</si>
  <si>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</si>
  <si>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</si>
  <si>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</si>
  <si>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</si>
  <si>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</si>
  <si>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</si>
  <si>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update Row 22~27, 31~36</t>
  </si>
  <si>
    <t>ADD UTRANNFREQ: LocalCellId=x, UtranDlArfcn=x, SrvccPriority=Priority_2;</t>
  </si>
  <si>
    <t>Update "SrvccPriority" parameter into the setting</t>
  </si>
  <si>
    <r>
      <t>MOD DRXPARAGROUP:LocalCellId=8,DrxParaGroupId=1,EnterDrxSwitch=ON</t>
    </r>
    <r>
      <rPr>
        <b/>
        <sz val="11"/>
        <rFont val="宋体"/>
        <family val="2"/>
        <scheme val="minor"/>
      </rPr>
      <t xml:space="preserve">,CatType=LTE, </t>
    </r>
    <r>
      <rPr>
        <sz val="11"/>
        <rFont val="宋体"/>
        <family val="2"/>
        <scheme val="minor"/>
      </rPr>
      <t>OnDurationTimer=PSF4,DrxInactivityTimer=PSF4,DrxReTxTimer=PSF8,LongDrxCycle=SF40,SupportShortDrx=UU_DISABLE;</t>
    </r>
  </si>
  <si>
    <r>
      <t>MOD DRXPARAGROUP:LocalCellId=8,DrxParaGroupId=3,EnterDrxSwitch=ON,</t>
    </r>
    <r>
      <rPr>
        <b/>
        <sz val="11"/>
        <rFont val="宋体"/>
        <family val="2"/>
        <scheme val="minor"/>
      </rPr>
      <t>CatType=LTE</t>
    </r>
    <r>
      <rPr>
        <sz val="11"/>
        <rFont val="宋体"/>
        <family val="2"/>
        <scheme val="minor"/>
      </rPr>
      <t>,OnDurationTimer=PSF2,DrxInactivityTimer=PSF80,DrxReTxTimer=PSF8,LongDrxCycle=SF40,SupportShortDrx=UU_ENABLE,ShortDrxCycle=SF20,DrxShortCycleTimer=1;</t>
    </r>
  </si>
  <si>
    <r>
      <t>MOD DRXPARAGROUP:LocalCellId=8,DrxParaGroupId=4,EnterDrxSwitch=ON</t>
    </r>
    <r>
      <rPr>
        <b/>
        <sz val="11"/>
        <rFont val="宋体"/>
        <family val="2"/>
        <scheme val="minor"/>
      </rPr>
      <t>,CatType=LTE</t>
    </r>
    <r>
      <rPr>
        <sz val="11"/>
        <rFont val="宋体"/>
        <family val="2"/>
        <scheme val="minor"/>
      </rPr>
      <t>,OnDurationTimer=PSF2,DrxInactivityTimer=PSF80,DrxReTxTimer=PSF8,LongDrxCycle=SF80,SupportShortDrx=UU_ENABLE,ShortDrxCycle=SF20,DrxShortCycleTimer=1;</t>
    </r>
  </si>
  <si>
    <t>updated Row 43</t>
  </si>
  <si>
    <t xml:space="preserve">the CellStandardQci and CellExtendedQci MOs are replaced by CellQciPara MOs after eRAN11.1. </t>
  </si>
  <si>
    <t>MOD CELLQCIPARA: LocalCellId=1, Qci=1, InterRatHoCommGroupId=1, InterRatHoUtranGroupId=1, DrxParaGroupId=1, QciPriorityForHo=1, PreallocationParaGroupId=0;</t>
  </si>
  <si>
    <t>update row 71~79</t>
  </si>
  <si>
    <t>MOD CELLALGOSWITCH: LOCALCELLID=1, Dl256QamAlgoSwitch=Dl256QamSwitch-1;
MOD CELLDLSCHALGO: LOCALCELLID=1, Dl256QamCqiTblCfgStrategy=ADAPTIVE_CONFIG;</t>
  </si>
  <si>
    <t>impletement DL256QAM to IBC cell whole netwrok</t>
  </si>
  <si>
    <t>MOD CELLQCIPARA: LocalCellId=1, Qci=2, InterRatHoCommGroupId=0, InterRatHoUtranGroupId=0, DrxParaGroupId=0, QciPriorityForHo=9, PreallocationParaGroupId=0;</t>
  </si>
  <si>
    <t>MOD CELLQCIPARA: LocalCellId=1, Qci=3, InterRatHoCommGroupId=0, InterRatHoUtranGroupId=0, DrxParaGroupId=0, QciPriorityForHo=9, PreallocationParaGroupId=0;</t>
  </si>
  <si>
    <t>MOD CELLQCIPARA: LocalCellId=1, Qci=4, InterRatHoCommGroupId=0, InterRatHoUtranGroupId=0, DrxParaGroupId=0, QciPriorityForHo=9, PreallocationParaGroupId=0;</t>
  </si>
  <si>
    <t>MOD CELLQCIPARA: LocalCellId=1, Qci=5, InterRatHoCommGroupId=0, InterRatHoUtranGroupId=0, DrxParaGroupId=4, QciPriorityForHo=9, PreallocationParaGroupId=1;</t>
  </si>
  <si>
    <t>MOD CELLQCIPARA: LocalCellId=1, Qci=6, InterRatHoCommGroupId=0, InterRatHoUtranGroupId=0, DrxParaGroupId=0, QciPriorityForHo=9, PreallocationParaGroupId=1;</t>
  </si>
  <si>
    <t>MOD CELLQCIPARA: LocalCellId=1, Qci=7, InterRatHoCommGroupId=0, InterRatHoUtranGroupId=0, DrxParaGroupId=3, QciPriorityForHo=9, PreallocationParaGroupId=1;</t>
  </si>
  <si>
    <t>MOD CELLQCIPARA: LocalCellId=1, Qci=8, InterRatHoCommGroupId=0, InterRatHoUtranGroupId=0, DrxParaGroupId=3, QciPriorityForHo=9, PreallocationParaGroupId=1;</t>
  </si>
  <si>
    <t>MOD CELLQCIPARA: LocalCellId=1, Qci=9, InterRatHoCommGroupId=0, InterRatHoUtranGroupId=0, DrxParaGroupId=3, QciPriorityForHo=9, PreallocationParaGroupId=1;</t>
  </si>
  <si>
    <t>MOD CELLQCIPARA</t>
  </si>
  <si>
    <t>ADD DRXPARAGROUP: LocalCellId=2, DrxParaGroupId=1, EnterDrxSwitch=ON, CatType=LTE, OnDurationTimer=PSF4, DrxInactivityTimer=PSF4, DrxReTxTimer=PSF8, LongDrxCycle=SF40, SupportShortDrx=UU_DISABLE;</t>
  </si>
  <si>
    <t>ADD DRXPARAGROUP: LocalCellId=2, DrxParaGroupId=3, EnterDrxSwitch=ON, CatType=LTE, OnDurationTimer=PSF2, DrxInactivityTimer=PSF80, DrxReTxTimer=PSF8, LongDrxCycle=SF40, SupportShortDrx=UU_ENABLE, ShortDrxCycle=SF20, DrxShortCycleTimer=1;</t>
  </si>
  <si>
    <t>ADD DRXPARAGROUP: LocalCellId=2, DrxParaGroupId=4, EnterDrxSwitch=ON,CatType=LTE,  OnDurationTimer=PSF2, DrxInactivityTimer=PSF80, DrxReTxTimer=PSF8, LongDrxCycle=SF80, SupportShortDrx=UU_ENABLE, ShortDrxCycle=SF20, DrxShortCycleTimer=1;</t>
  </si>
  <si>
    <t>MOD DRXPARAGROUP: LocalCellId=2, DrxParaGroupId=1, EnterDrxSwitch=ON,CatType=LTE,  OnDurationTimer=PSF4, DrxInactivityTimer=PSF4, DrxReTxTimer=PSF8, LongDrxCycle=SF40, SupportShortDrx=UU_DISABLE;</t>
  </si>
  <si>
    <t>MOD DRXPARAGROUP: LocalCellId=2, DrxParaGroupId=3, EnterDrxSwitch=ON, CatType=LTE, OnDurationTimer=PSF2, DrxInactivityTimer=PSF80, DrxReTxTimer=PSF8, LongDrxCycle=SF40, SupportShortDrx=UU_ENABLE, ShortDrxCycle=SF20, DrxShortCycleTimer=1;</t>
  </si>
  <si>
    <t>MOD DRXPARAGROUP: LocalCellId=2, DrxParaGroupId=4, EnterDrxSwitch=ON,CatType=LTE,  OnDurationTimer=PSF2, DrxInactivityTimer=PSF80, DrxReTxTimer=PSF8, LongDrxCycle=SF80, SupportShortDrx=UU_ENABLE, ShortDrxCycle=SF20, DrxShortCycleTimer=1;</t>
  </si>
  <si>
    <t>MOD CELLQCIPARA: LocalCellId=2, Qci=1, InterRatHoCommGroupId=1, InterRatHoUtranGroupId=1, DrxParaGroupId=1, QciPriorityForHo=1, PreallocationParaGroupId=0;</t>
  </si>
  <si>
    <t>MOD CELLQCIPARA: LocalCellId=2, Qci=2, InterRatHoCommGroupId=0, InterRatHoUtranGroupId=0, DrxParaGroupId=0, QciPriorityForHo=9, PreallocationParaGroupId=0;</t>
  </si>
  <si>
    <t>MOD CELLQCIPARA: LocalCellId=2, Qci=3, InterRatHoCommGroupId=0, InterRatHoUtranGroupId=0, DrxParaGroupId=0, QciPriorityForHo=9, PreallocationParaGroupId=0;</t>
  </si>
  <si>
    <t>MOD CELLQCIPARA: LocalCellId=2, Qci=4, InterRatHoCommGroupId=0, InterRatHoUtranGroupId=0, DrxParaGroupId=0, QciPriorityForHo=9, PreallocationParaGroupId=0;</t>
  </si>
  <si>
    <t>MOD CELLQCIPARA: LocalCellId=2, Qci=5, InterRatHoCommGroupId=0, InterRatHoUtranGroupId=0, DrxParaGroupId=4, QciPriorityForHo=9, PreallocationParaGroupId=1;</t>
  </si>
  <si>
    <t>MOD CELLQCIPARA: LocalCellId=2, Qci=6, InterRatHoCommGroupId=0, InterRatHoUtranGroupId=0, DrxParaGroupId=0, QciPriorityForHo=9, PreallocationParaGroupId=1;</t>
  </si>
  <si>
    <t>MOD CELLQCIPARA: LocalCellId=2, Qci=7, InterRatHoCommGroupId=0, InterRatHoUtranGroupId=0, DrxParaGroupId=3, QciPriorityForHo=9, PreallocationParaGroupId=1;</t>
  </si>
  <si>
    <t>MOD CELLQCIPARA: LocalCellId=2, Qci=8, InterRatHoCommGroupId=0, InterRatHoUtranGroupId=0, DrxParaGroupId=3, QciPriorityForHo=9, PreallocationParaGroupId=1;</t>
  </si>
  <si>
    <t>MOD CELLQCIPARA: LocalCellId=2, Qci=9, InterRatHoCommGroupId=0, InterRatHoUtranGroupId=0, DrxParaGroupId=3, QciPriorityForHo=9, PreallocationParaGroupId=1;</t>
  </si>
  <si>
    <t>ADD DRXPARAGROUP: LocalCellId=3, DrxParaGroupId=1, EnterDrxSwitch=ON, CatType=LTE, OnDurationTimer=PSF4, DrxInactivityTimer=PSF4, DrxReTxTimer=PSF8, LongDrxCycle=SF40, SupportShortDrx=UU_DISABLE;</t>
  </si>
  <si>
    <t>ADD DRXPARAGROUP: LocalCellId=3, DrxParaGroupId=3, EnterDrxSwitch=ON, CatType=LTE, OnDurationTimer=PSF2, DrxInactivityTimer=PSF80, DrxReTxTimer=PSF8, LongDrxCycle=SF40, SupportShortDrx=UU_ENABLE, ShortDrxCycle=SF20, DrxShortCycleTimer=1;</t>
  </si>
  <si>
    <t>ADD DRXPARAGROUP: LocalCellId=3, DrxParaGroupId=4, EnterDrxSwitch=ON,CatType=LTE,  OnDurationTimer=PSF2, DrxInactivityTimer=PSF80, DrxReTxTimer=PSF8, LongDrxCycle=SF80, SupportShortDrx=UU_ENABLE, ShortDrxCycle=SF20, DrxShortCycleTimer=1;</t>
  </si>
  <si>
    <t>MOD DRXPARAGROUP: LocalCellId=3, DrxParaGroupId=1, EnterDrxSwitch=ON,CatType=LTE,  OnDurationTimer=PSF4, DrxInactivityTimer=PSF4, DrxReTxTimer=PSF8, LongDrxCycle=SF40, SupportShortDrx=UU_DISABLE;</t>
  </si>
  <si>
    <t>MOD DRXPARAGROUP: LocalCellId=3, DrxParaGroupId=3, EnterDrxSwitch=ON, CatType=LTE, OnDurationTimer=PSF2, DrxInactivityTimer=PSF80, DrxReTxTimer=PSF8, LongDrxCycle=SF40, SupportShortDrx=UU_ENABLE, ShortDrxCycle=SF20, DrxShortCycleTimer=1;</t>
  </si>
  <si>
    <t>MOD DRXPARAGROUP: LocalCellId=3, DrxParaGroupId=4, EnterDrxSwitch=ON,CatType=LTE,  OnDurationTimer=PSF2, DrxInactivityTimer=PSF80, DrxReTxTimer=PSF8, LongDrxCycle=SF80, SupportShortDrx=UU_ENABLE, ShortDrxCycle=SF20, DrxShortCycleTimer=1;</t>
  </si>
  <si>
    <t>MOD CELLQCIPARA: LocalCellId=3, Qci=1, InterRatHoCommGroupId=1, InterRatHoUtranGroupId=1, DrxParaGroupId=1, QciPriorityForHo=1, PreallocationParaGroupId=0;</t>
  </si>
  <si>
    <t>MOD CELLQCIPARA: LocalCellId=3, Qci=2, InterRatHoCommGroupId=0, InterRatHoUtranGroupId=0, DrxParaGroupId=0, QciPriorityForHo=9, PreallocationParaGroupId=0;</t>
  </si>
  <si>
    <t>MOD CELLQCIPARA: LocalCellId=3, Qci=3, InterRatHoCommGroupId=0, InterRatHoUtranGroupId=0, DrxParaGroupId=0, QciPriorityForHo=9, PreallocationParaGroupId=0;</t>
  </si>
  <si>
    <t>MOD CELLQCIPARA: LocalCellId=3, Qci=4, InterRatHoCommGroupId=0, InterRatHoUtranGroupId=0, DrxParaGroupId=0, QciPriorityForHo=9, PreallocationParaGroupId=0;</t>
  </si>
  <si>
    <t>MOD CELLQCIPARA: LocalCellId=3, Qci=5, InterRatHoCommGroupId=0, InterRatHoUtranGroupId=0, DrxParaGroupId=4, QciPriorityForHo=9, PreallocationParaGroupId=1;</t>
  </si>
  <si>
    <t>MOD CELLQCIPARA: LocalCellId=3, Qci=6, InterRatHoCommGroupId=0, InterRatHoUtranGroupId=0, DrxParaGroupId=0, QciPriorityForHo=9, PreallocationParaGroupId=1;</t>
  </si>
  <si>
    <t>MOD CELLQCIPARA: LocalCellId=3, Qci=7, InterRatHoCommGroupId=0, InterRatHoUtranGroupId=0, DrxParaGroupId=3, QciPriorityForHo=9, PreallocationParaGroupId=1;</t>
  </si>
  <si>
    <t>MOD CELLQCIPARA: LocalCellId=3, Qci=8, InterRatHoCommGroupId=0, InterRatHoUtranGroupId=0, DrxParaGroupId=3, QciPriorityForHo=9, PreallocationParaGroupId=1;</t>
  </si>
  <si>
    <t>MOD CELLQCIPARA: LocalCellId=3, Qci=9, InterRatHoCommGroupId=0, InterRatHoUtranGroupId=0, DrxParaGroupId=3, QciPriorityForHo=9, PreallocationParaGroupId=1;</t>
  </si>
  <si>
    <t>MOD CELLULSCHALGO: LocalCellId=1, UlEnhencedVoipSchSw=UlVoipPreAllocationSwitch-1;</t>
  </si>
  <si>
    <t>MOD CELLULSCHALGO: LocalCellId=2, UlEnhencedVoipSchSw=UlVoipPreAllocationSwitch-1;</t>
  </si>
  <si>
    <t>MOD CELLULSCHALGO: LocalCellId=3, UlEnhencedVoipSchSw=UlVoipPreAllocationSwitch-1;</t>
  </si>
  <si>
    <t>MOD CELLULSCHALGO: LocalCellId=7, UlEnhencedVoipSchSw=UlVoipPreAllocationSwitch-1;</t>
  </si>
  <si>
    <t>ADD DRXPARAGROUP: LocalCellId=7, DrxParaGroupId=1, EnterDrxSwitch=ON, CatType=LTE, OnDurationTimer=PSF4, DrxInactivityTimer=PSF4, DrxReTxTimer=PSF8, LongDrxCycle=SF40, SupportShortDrx=UU_DISABLE;</t>
  </si>
  <si>
    <t>ADD DRXPARAGROUP: LocalCellId=7, DrxParaGroupId=3, EnterDrxSwitch=ON, CatType=LTE, OnDurationTimer=PSF2, DrxInactivityTimer=PSF80, DrxReTxTimer=PSF8, LongDrxCycle=SF40, SupportShortDrx=UU_ENABLE, ShortDrxCycle=SF20, DrxShortCycleTimer=1;</t>
  </si>
  <si>
    <t>ADD DRXPARAGROUP: LocalCellId=7, DrxParaGroupId=4, EnterDrxSwitch=ON,CatType=LTE,  OnDurationTimer=PSF2, DrxInactivityTimer=PSF80, DrxReTxTimer=PSF8, LongDrxCycle=SF80, SupportShortDrx=UU_ENABLE, ShortDrxCycle=SF20, DrxShortCycleTimer=1;</t>
  </si>
  <si>
    <t>MOD DRXPARAGROUP: LocalCellId=7, DrxParaGroupId=1, EnterDrxSwitch=ON,CatType=LTE,  OnDurationTimer=PSF4, DrxInactivityTimer=PSF4, DrxReTxTimer=PSF8, LongDrxCycle=SF40, SupportShortDrx=UU_DISABLE;</t>
  </si>
  <si>
    <t>MOD DRXPARAGROUP: LocalCellId=7, DrxParaGroupId=3, EnterDrxSwitch=ON, CatType=LTE, OnDurationTimer=PSF2, DrxInactivityTimer=PSF80, DrxReTxTimer=PSF8, LongDrxCycle=SF40, SupportShortDrx=UU_ENABLE, ShortDrxCycle=SF20, DrxShortCycleTimer=1;</t>
  </si>
  <si>
    <t>MOD DRXPARAGROUP: LocalCellId=7, DrxParaGroupId=4, EnterDrxSwitch=ON,CatType=LTE,  OnDurationTimer=PSF2, DrxInactivityTimer=PSF80, DrxReTxTimer=PSF8, LongDrxCycle=SF80, SupportShortDrx=UU_ENABLE, ShortDrxCycle=SF20, DrxShortCycleTimer=1;</t>
  </si>
  <si>
    <t>MOD CELLQCIPARA: LocalCellId=7, Qci=1, InterRatHoCommGroupId=1, InterRatHoUtranGroupId=1, DrxParaGroupId=1, QciPriorityForHo=1, PreallocationParaGroupId=0;</t>
  </si>
  <si>
    <t>MOD CELLQCIPARA: LocalCellId=7, Qci=2, InterRatHoCommGroupId=0, InterRatHoUtranGroupId=0, DrxParaGroupId=0, QciPriorityForHo=9, PreallocationParaGroupId=0;</t>
  </si>
  <si>
    <t>MOD CELLQCIPARA: LocalCellId=7, Qci=3, InterRatHoCommGroupId=0, InterRatHoUtranGroupId=0, DrxParaGroupId=0, QciPriorityForHo=9, PreallocationParaGroupId=0;</t>
  </si>
  <si>
    <t>MOD CELLQCIPARA: LocalCellId=7, Qci=4, InterRatHoCommGroupId=0, InterRatHoUtranGroupId=0, DrxParaGroupId=0, QciPriorityForHo=9, PreallocationParaGroupId=0;</t>
  </si>
  <si>
    <t>MOD CELLQCIPARA: LocalCellId=7, Qci=5, InterRatHoCommGroupId=0, InterRatHoUtranGroupId=0, DrxParaGroupId=4, QciPriorityForHo=9, PreallocationParaGroupId=1;</t>
  </si>
  <si>
    <t>MOD CELLQCIPARA: LocalCellId=7, Qci=6, InterRatHoCommGroupId=0, InterRatHoUtranGroupId=0, DrxParaGroupId=0, QciPriorityForHo=9, PreallocationParaGroupId=1;</t>
  </si>
  <si>
    <t>MOD CELLQCIPARA: LocalCellId=7, Qci=7, InterRatHoCommGroupId=0, InterRatHoUtranGroupId=0, DrxParaGroupId=3, QciPriorityForHo=9, PreallocationParaGroupId=1;</t>
  </si>
  <si>
    <t>MOD CELLQCIPARA: LocalCellId=7, Qci=8, InterRatHoCommGroupId=0, InterRatHoUtranGroupId=0, DrxParaGroupId=3, QciPriorityForHo=9, PreallocationParaGroupId=1;</t>
  </si>
  <si>
    <t>MOD CELLQCIPARA: LocalCellId=7, Qci=9, InterRatHoCommGroupId=0, InterRatHoUtranGroupId=0, DrxParaGroupId=3, QciPriorityForHo=9, PreallocationParaGroupId=1;</t>
  </si>
  <si>
    <t>ADD DRXPARAGROUP: LocalCellId=8, DrxParaGroupId=1, EnterDrxSwitch=ON, CatType=LTE, OnDurationTimer=PSF4, DrxInactivityTimer=PSF4, DrxReTxTimer=PSF8, LongDrxCycle=SF40, SupportShortDrx=UU_DISABLE;</t>
  </si>
  <si>
    <t>ADD DRXPARAGROUP: LocalCellId=8, DrxParaGroupId=3, EnterDrxSwitch=ON, CatType=LTE, OnDurationTimer=PSF2, DrxInactivityTimer=PSF80, DrxReTxTimer=PSF8, LongDrxCycle=SF40, SupportShortDrx=UU_ENABLE, ShortDrxCycle=SF20, DrxShortCycleTimer=1;</t>
  </si>
  <si>
    <t>ADD DRXPARAGROUP: LocalCellId=8, DrxParaGroupId=4, EnterDrxSwitch=ON,CatType=LTE,  OnDurationTimer=PSF2, DrxInactivityTimer=PSF80, DrxReTxTimer=PSF8, LongDrxCycle=SF80, SupportShortDrx=UU_ENABLE, ShortDrxCycle=SF20, DrxShortCycleTimer=1;</t>
  </si>
  <si>
    <t>MOD DRXPARAGROUP: LocalCellId=8, DrxParaGroupId=1, EnterDrxSwitch=ON,CatType=LTE,  OnDurationTimer=PSF4, DrxInactivityTimer=PSF4, DrxReTxTimer=PSF8, LongDrxCycle=SF40, SupportShortDrx=UU_DISABLE;</t>
  </si>
  <si>
    <t>MOD DRXPARAGROUP: LocalCellId=8, DrxParaGroupId=3, EnterDrxSwitch=ON, CatType=LTE, OnDurationTimer=PSF2, DrxInactivityTimer=PSF80, DrxReTxTimer=PSF8, LongDrxCycle=SF40, SupportShortDrx=UU_ENABLE, ShortDrxCycle=SF20, DrxShortCycleTimer=1;</t>
  </si>
  <si>
    <t>MOD DRXPARAGROUP: LocalCellId=8, DrxParaGroupId=4, EnterDrxSwitch=ON,CatType=LTE,  OnDurationTimer=PSF2, DrxInactivityTimer=PSF80, DrxReTxTimer=PSF8, LongDrxCycle=SF80, SupportShortDrx=UU_ENABLE, ShortDrxCycle=SF20, DrxShortCycleTimer=1;</t>
  </si>
  <si>
    <t>MOD CELLQCIPARA: LocalCellId=8, Qci=1, InterRatHoCommGroupId=1, InterRatHoUtranGroupId=1, DrxParaGroupId=1, QciPriorityForHo=1, PreallocationParaGroupId=0;</t>
  </si>
  <si>
    <t>MOD CELLQCIPARA: LocalCellId=8, Qci=2, InterRatHoCommGroupId=0, InterRatHoUtranGroupId=0, DrxParaGroupId=0, QciPriorityForHo=9, PreallocationParaGroupId=0;</t>
  </si>
  <si>
    <t>MOD CELLQCIPARA: LocalCellId=8, Qci=3, InterRatHoCommGroupId=0, InterRatHoUtranGroupId=0, DrxParaGroupId=0, QciPriorityForHo=9, PreallocationParaGroupId=0;</t>
  </si>
  <si>
    <t>MOD CELLQCIPARA: LocalCellId=8, Qci=4, InterRatHoCommGroupId=0, InterRatHoUtranGroupId=0, DrxParaGroupId=0, QciPriorityForHo=9, PreallocationParaGroupId=0;</t>
  </si>
  <si>
    <t>MOD CELLQCIPARA: LocalCellId=8, Qci=5, InterRatHoCommGroupId=0, InterRatHoUtranGroupId=0, DrxParaGroupId=4, QciPriorityForHo=9, PreallocationParaGroupId=1;</t>
  </si>
  <si>
    <t>MOD CELLQCIPARA: LocalCellId=8, Qci=6, InterRatHoCommGroupId=0, InterRatHoUtranGroupId=0, DrxParaGroupId=0, QciPriorityForHo=9, PreallocationParaGroupId=1;</t>
  </si>
  <si>
    <t>MOD CELLQCIPARA: LocalCellId=8, Qci=7, InterRatHoCommGroupId=0, InterRatHoUtranGroupId=0, DrxParaGroupId=3, QciPriorityForHo=9, PreallocationParaGroupId=1;</t>
  </si>
  <si>
    <t>MOD CELLQCIPARA: LocalCellId=8, Qci=8, InterRatHoCommGroupId=0, InterRatHoUtranGroupId=0, DrxParaGroupId=3, QciPriorityForHo=9, PreallocationParaGroupId=1;</t>
  </si>
  <si>
    <t>MOD CELLQCIPARA: LocalCellId=8, Qci=9, InterRatHoCommGroupId=0, InterRatHoUtranGroupId=0, DrxParaGroupId=3, QciPriorityForHo=9, PreallocationParaGroupId=1;</t>
  </si>
  <si>
    <t>MOD CELLULSCHALGO: LocalCellId=9, UlEnhencedVoipSchSw=UlVoipPreAllocationSwitch-1;</t>
  </si>
  <si>
    <t>ADD DRXPARAGROUP: LocalCellId=9, DrxParaGroupId=1, EnterDrxSwitch=ON, CatType=LTE, OnDurationTimer=PSF4, DrxInactivityTimer=PSF4, DrxReTxTimer=PSF8, LongDrxCycle=SF40, SupportShortDrx=UU_DISABLE;</t>
  </si>
  <si>
    <t>ADD DRXPARAGROUP: LocalCellId=9, DrxParaGroupId=3, EnterDrxSwitch=ON, CatType=LTE, OnDurationTimer=PSF2, DrxInactivityTimer=PSF80, DrxReTxTimer=PSF8, LongDrxCycle=SF40, SupportShortDrx=UU_ENABLE, ShortDrxCycle=SF20, DrxShortCycleTimer=1;</t>
  </si>
  <si>
    <t>ADD DRXPARAGROUP: LocalCellId=9, DrxParaGroupId=4, EnterDrxSwitch=ON,CatType=LTE,  OnDurationTimer=PSF2, DrxInactivityTimer=PSF80, DrxReTxTimer=PSF8, LongDrxCycle=SF80, SupportShortDrx=UU_ENABLE, ShortDrxCycle=SF20, DrxShortCycleTimer=1;</t>
  </si>
  <si>
    <t>MOD DRXPARAGROUP: LocalCellId=9, DrxParaGroupId=1, EnterDrxSwitch=ON,CatType=LTE,  OnDurationTimer=PSF4, DrxInactivityTimer=PSF4, DrxReTxTimer=PSF8, LongDrxCycle=SF40, SupportShortDrx=UU_DISABLE;</t>
  </si>
  <si>
    <t>MOD DRXPARAGROUP: LocalCellId=9, DrxParaGroupId=3, EnterDrxSwitch=ON, CatType=LTE, OnDurationTimer=PSF2, DrxInactivityTimer=PSF80, DrxReTxTimer=PSF8, LongDrxCycle=SF40, SupportShortDrx=UU_ENABLE, ShortDrxCycle=SF20, DrxShortCycleTimer=1;</t>
  </si>
  <si>
    <t>MOD DRXPARAGROUP: LocalCellId=9, DrxParaGroupId=4, EnterDrxSwitch=ON,CatType=LTE,  OnDurationTimer=PSF2, DrxInactivityTimer=PSF80, DrxReTxTimer=PSF8, LongDrxCycle=SF80, SupportShortDrx=UU_ENABLE, ShortDrxCycle=SF20, DrxShortCycleTimer=1;</t>
  </si>
  <si>
    <t>MOD CELLQCIPARA: LocalCellId=9, Qci=1, InterRatHoCommGroupId=1, InterRatHoUtranGroupId=1, DrxParaGroupId=1, QciPriorityForHo=1, PreallocationParaGroupId=0;</t>
  </si>
  <si>
    <t>MOD CELLQCIPARA: LocalCellId=9, Qci=2, InterRatHoCommGroupId=0, InterRatHoUtranGroupId=0, DrxParaGroupId=0, QciPriorityForHo=9, PreallocationParaGroupId=0;</t>
  </si>
  <si>
    <t>MOD CELLQCIPARA: LocalCellId=9, Qci=3, InterRatHoCommGroupId=0, InterRatHoUtranGroupId=0, DrxParaGroupId=0, QciPriorityForHo=9, PreallocationParaGroupId=0;</t>
  </si>
  <si>
    <t>MOD CELLQCIPARA: LocalCellId=9, Qci=4, InterRatHoCommGroupId=0, InterRatHoUtranGroupId=0, DrxParaGroupId=0, QciPriorityForHo=9, PreallocationParaGroupId=0;</t>
  </si>
  <si>
    <t>MOD CELLQCIPARA: LocalCellId=9, Qci=5, InterRatHoCommGroupId=0, InterRatHoUtranGroupId=0, DrxParaGroupId=4, QciPriorityForHo=9, PreallocationParaGroupId=1;</t>
  </si>
  <si>
    <t>MOD CELLQCIPARA: LocalCellId=9, Qci=6, InterRatHoCommGroupId=0, InterRatHoUtranGroupId=0, DrxParaGroupId=0, QciPriorityForHo=9, PreallocationParaGroupId=1;</t>
  </si>
  <si>
    <t>MOD CELLQCIPARA: LocalCellId=9, Qci=7, InterRatHoCommGroupId=0, InterRatHoUtranGroupId=0, DrxParaGroupId=3, QciPriorityForHo=9, PreallocationParaGroupId=1;</t>
  </si>
  <si>
    <t>MOD CELLQCIPARA: LocalCellId=9, Qci=8, InterRatHoCommGroupId=0, InterRatHoUtranGroupId=0, DrxParaGroupId=3, QciPriorityForHo=9, PreallocationParaGroupId=1;</t>
  </si>
  <si>
    <t>MOD CELLQCIPARA: LocalCellId=9, Qci=9, InterRatHoCommGroupId=0, InterRatHoUtranGroupId=0, DrxParaGroupId=3, QciPriorityForHo=9, PreallocationParaGroupId=1;</t>
  </si>
  <si>
    <t>END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</si>
  <si>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</si>
  <si>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</si>
  <si>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</si>
  <si>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</si>
  <si>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</si>
  <si>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</si>
  <si>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</si>
  <si>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</si>
  <si>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</si>
  <si>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</si>
  <si>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</si>
  <si>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</si>
  <si>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</si>
  <si>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</si>
  <si>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</si>
  <si>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</si>
  <si>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</si>
  <si>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</si>
  <si>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</si>
  <si>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</si>
  <si>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</si>
  <si>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</si>
  <si>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</si>
  <si>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</si>
  <si>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</si>
  <si>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</si>
  <si>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</si>
  <si>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</si>
  <si>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</si>
  <si>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</si>
  <si>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</si>
  <si>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</si>
  <si>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</si>
  <si>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</si>
  <si>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</si>
  <si>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</si>
  <si>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</si>
  <si>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</si>
  <si>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</si>
  <si>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</si>
  <si>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</si>
  <si>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</si>
  <si>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</si>
  <si>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</si>
  <si>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</si>
  <si>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</si>
  <si>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</si>
  <si>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</si>
  <si>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</si>
  <si>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</si>
  <si>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</si>
  <si>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</si>
  <si>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</si>
  <si>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</si>
  <si>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</si>
  <si>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</si>
  <si>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</si>
  <si>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</si>
  <si>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</si>
  <si>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</si>
  <si>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del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</si>
  <si>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</si>
  <si>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</si>
  <si>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</si>
  <si>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</si>
  <si>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</si>
  <si>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</si>
  <si>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</si>
  <si>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</si>
  <si>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</si>
  <si>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</si>
  <si>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</si>
  <si>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</si>
  <si>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LocalCellId=4, UlEnhencedVoipSchSw=UlVoipPreAllocationSwitch-1;</t>
  </si>
  <si>
    <t>ADD DRXPARAGROUP: LocalCellId=4, DrxParaGroupId=1, EnterDrxSwitch=ON, CatType=LTE, OnDurationTimer=PSF4, DrxInactivityTimer=PSF4, DrxReTxTimer=PSF8, LongDrxCycle=SF40, SupportShortDrx=UU_DISABLE;</t>
  </si>
  <si>
    <t>ADD DRXPARAGROUP: LocalCellId=4, DrxParaGroupId=3, EnterDrxSwitch=ON, CatType=LTE, OnDurationTimer=PSF2, DrxInactivityTimer=PSF80, DrxReTxTimer=PSF8, LongDrxCycle=SF40, SupportShortDrx=UU_ENABLE, ShortDrxCycle=SF20, DrxShortCycleTimer=1;</t>
  </si>
  <si>
    <t>ADD DRXPARAGROUP: LocalCellId=4, DrxParaGroupId=4, EnterDrxSwitch=ON,CatType=LTE,  OnDurationTimer=PSF2, DrxInactivityTimer=PSF80, DrxReTxTimer=PSF8, LongDrxCycle=SF80, SupportShortDrx=UU_ENABLE, ShortDrxCycle=SF20, DrxShortCycleTimer=1;</t>
  </si>
  <si>
    <t>MOD DRXPARAGROUP: LocalCellId=4, DrxParaGroupId=1, EnterDrxSwitch=ON,CatType=LTE,  OnDurationTimer=PSF4, DrxInactivityTimer=PSF4, DrxReTxTimer=PSF8, LongDrxCycle=SF40, SupportShortDrx=UU_DISABLE;</t>
  </si>
  <si>
    <t>MOD DRXPARAGROUP: LocalCellId=4, DrxParaGroupId=3, EnterDrxSwitch=ON, CatType=LTE, OnDurationTimer=PSF2, DrxInactivityTimer=PSF80, DrxReTxTimer=PSF8, LongDrxCycle=SF40, SupportShortDrx=UU_ENABLE, ShortDrxCycle=SF20, DrxShortCycleTimer=1;</t>
  </si>
  <si>
    <t>MOD DRXPARAGROUP: LocalCellId=4, DrxParaGroupId=4, EnterDrxSwitch=ON,CatType=LTE,  OnDurationTimer=PSF2, DrxInactivityTimer=PSF80, DrxReTxTimer=PSF8, LongDrxCycle=SF80, SupportShortDrx=UU_ENABLE, ShortDrxCycle=SF20, DrxShortCycleTimer=1;</t>
  </si>
  <si>
    <t>MOD CELLQCIPARA: LocalCellId=4, Qci=1, InterRatHoCommGroupId=1, InterRatHoUtranGroupId=1, DrxParaGroupId=1, QciPriorityForHo=1, PreallocationParaGroupId=0;</t>
  </si>
  <si>
    <t>MOD CELLQCIPARA: LocalCellId=4, Qci=2, InterRatHoCommGroupId=0, InterRatHoUtranGroupId=0, DrxParaGroupId=0, QciPriorityForHo=9, PreallocationParaGroupId=0;</t>
  </si>
  <si>
    <t>MOD CELLQCIPARA: LocalCellId=4, Qci=3, InterRatHoCommGroupId=0, InterRatHoUtranGroupId=0, DrxParaGroupId=0, QciPriorityForHo=9, PreallocationParaGroupId=0;</t>
  </si>
  <si>
    <t>MOD CELLQCIPARA: LocalCellId=4, Qci=4, InterRatHoCommGroupId=0, InterRatHoUtranGroupId=0, DrxParaGroupId=0, QciPriorityForHo=9, PreallocationParaGroupId=0;</t>
  </si>
  <si>
    <t>MOD CELLQCIPARA: LocalCellId=4, Qci=5, InterRatHoCommGroupId=0, InterRatHoUtranGroupId=0, DrxParaGroupId=4, QciPriorityForHo=9, PreallocationParaGroupId=1;</t>
  </si>
  <si>
    <t>MOD CELLQCIPARA: LocalCellId=4, Qci=6, InterRatHoCommGroupId=0, InterRatHoUtranGroupId=0, DrxParaGroupId=0, QciPriorityForHo=9, PreallocationParaGroupId=1;</t>
  </si>
  <si>
    <t>MOD CELLQCIPARA: LocalCellId=4, Qci=7, InterRatHoCommGroupId=0, InterRatHoUtranGroupId=0, DrxParaGroupId=3, QciPriorityForHo=9, PreallocationParaGroupId=1;</t>
  </si>
  <si>
    <t>MOD CELLQCIPARA: LocalCellId=4, Qci=8, InterRatHoCommGroupId=0, InterRatHoUtranGroupId=0, DrxParaGroupId=3, QciPriorityForHo=9, PreallocationParaGroupId=1;</t>
  </si>
  <si>
    <t>MOD CELLQCIPARA: LocalCellId=4, Qci=9, InterRatHoCommGroupId=0, InterRatHoUtranGroupId=0, DrxParaGroupId=3, QciPriorityForHo=9, PreallocationParaGroupId=1;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</si>
  <si>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</si>
  <si>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</si>
  <si>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</si>
  <si>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</si>
  <si>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</si>
  <si>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</si>
  <si>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</si>
  <si>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</si>
  <si>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</si>
  <si>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</si>
  <si>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</si>
  <si>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</si>
  <si>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LocalCellId=5, UlEnhencedVoipSchSw=UlVoipPreAllocationSwitch-1;</t>
  </si>
  <si>
    <t>ADD DRXPARAGROUP: LocalCellId=5, DrxParaGroupId=1, EnterDrxSwitch=ON, CatType=LTE, OnDurationTimer=PSF4, DrxInactivityTimer=PSF4, DrxReTxTimer=PSF8, LongDrxCycle=SF40, SupportShortDrx=UU_DISABLE;</t>
  </si>
  <si>
    <t>ADD DRXPARAGROUP: LocalCellId=5, DrxParaGroupId=3, EnterDrxSwitch=ON, CatType=LTE, OnDurationTimer=PSF2, DrxInactivityTimer=PSF80, DrxReTxTimer=PSF8, LongDrxCycle=SF40, SupportShortDrx=UU_ENABLE, ShortDrxCycle=SF20, DrxShortCycleTimer=1;</t>
  </si>
  <si>
    <t>ADD DRXPARAGROUP: LocalCellId=5, DrxParaGroupId=4, EnterDrxSwitch=ON,CatType=LTE,  OnDurationTimer=PSF2, DrxInactivityTimer=PSF80, DrxReTxTimer=PSF8, LongDrxCycle=SF80, SupportShortDrx=UU_ENABLE, ShortDrxCycle=SF20, DrxShortCycleTimer=1;</t>
  </si>
  <si>
    <t>MOD DRXPARAGROUP: LocalCellId=5, DrxParaGroupId=1, EnterDrxSwitch=ON,CatType=LTE,  OnDurationTimer=PSF4, DrxInactivityTimer=PSF4, DrxReTxTimer=PSF8, LongDrxCycle=SF40, SupportShortDrx=UU_DISABLE;</t>
  </si>
  <si>
    <t>MOD DRXPARAGROUP: LocalCellId=5, DrxParaGroupId=3, EnterDrxSwitch=ON, CatType=LTE, OnDurationTimer=PSF2, DrxInactivityTimer=PSF80, DrxReTxTimer=PSF8, LongDrxCycle=SF40, SupportShortDrx=UU_ENABLE, ShortDrxCycle=SF20, DrxShortCycleTimer=1;</t>
  </si>
  <si>
    <t>MOD DRXPARAGROUP: LocalCellId=5, DrxParaGroupId=4, EnterDrxSwitch=ON,CatType=LTE,  OnDurationTimer=PSF2, DrxInactivityTimer=PSF80, DrxReTxTimer=PSF8, LongDrxCycle=SF80, SupportShortDrx=UU_ENABLE, ShortDrxCycle=SF20, DrxShortCycleTimer=1;</t>
  </si>
  <si>
    <t>MOD CELLQCIPARA: LocalCellId=5, Qci=1, InterRatHoCommGroupId=1, InterRatHoUtranGroupId=1, DrxParaGroupId=1, QciPriorityForHo=1, PreallocationParaGroupId=0;</t>
  </si>
  <si>
    <t>MOD CELLQCIPARA: LocalCellId=5, Qci=2, InterRatHoCommGroupId=0, InterRatHoUtranGroupId=0, DrxParaGroupId=0, QciPriorityForHo=9, PreallocationParaGroupId=0;</t>
  </si>
  <si>
    <t>MOD CELLQCIPARA: LocalCellId=5, Qci=3, InterRatHoCommGroupId=0, InterRatHoUtranGroupId=0, DrxParaGroupId=0, QciPriorityForHo=9, PreallocationParaGroupId=0;</t>
  </si>
  <si>
    <t>MOD CELLQCIPARA: LocalCellId=5, Qci=4, InterRatHoCommGroupId=0, InterRatHoUtranGroupId=0, DrxParaGroupId=0, QciPriorityForHo=9, PreallocationParaGroupId=0;</t>
  </si>
  <si>
    <t>MOD CELLQCIPARA: LocalCellId=5, Qci=5, InterRatHoCommGroupId=0, InterRatHoUtranGroupId=0, DrxParaGroupId=4, QciPriorityForHo=9, PreallocationParaGroupId=1;</t>
  </si>
  <si>
    <t>MOD CELLQCIPARA: LocalCellId=5, Qci=6, InterRatHoCommGroupId=0, InterRatHoUtranGroupId=0, DrxParaGroupId=0, QciPriorityForHo=9, PreallocationParaGroupId=1;</t>
  </si>
  <si>
    <t>MOD CELLQCIPARA: LocalCellId=5, Qci=7, InterRatHoCommGroupId=0, InterRatHoUtranGroupId=0, DrxParaGroupId=3, QciPriorityForHo=9, PreallocationParaGroupId=1;</t>
  </si>
  <si>
    <t>MOD CELLQCIPARA: LocalCellId=5, Qci=8, InterRatHoCommGroupId=0, InterRatHoUtranGroupId=0, DrxParaGroupId=3, QciPriorityForHo=9, PreallocationParaGroupId=1;</t>
  </si>
  <si>
    <t>MOD CELLQCIPARA: LocalCellId=5, Qci=9, InterRatHoCommGroupId=0, InterRatHoUtranGroupId=0, DrxParaGroupId=3, QciPriorityForHo=9, PreallocationParaGroupId=1;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</si>
  <si>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</si>
  <si>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</si>
  <si>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</si>
  <si>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</si>
  <si>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</si>
  <si>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</si>
  <si>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</si>
  <si>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</si>
  <si>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</si>
  <si>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</si>
  <si>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</si>
  <si>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</si>
  <si>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LocalCellId=6, UlEnhencedVoipSchSw=UlVoipPreAllocationSwitch-1;</t>
  </si>
  <si>
    <t>ADD DRXPARAGROUP: LocalCellId=6, DrxParaGroupId=1, EnterDrxSwitch=ON, CatType=LTE, OnDurationTimer=PSF4, DrxInactivityTimer=PSF4, DrxReTxTimer=PSF8, LongDrxCycle=SF40, SupportShortDrx=UU_DISABLE;</t>
  </si>
  <si>
    <t>ADD DRXPARAGROUP: LocalCellId=6, DrxParaGroupId=3, EnterDrxSwitch=ON, CatType=LTE, OnDurationTimer=PSF2, DrxInactivityTimer=PSF80, DrxReTxTimer=PSF8, LongDrxCycle=SF40, SupportShortDrx=UU_ENABLE, ShortDrxCycle=SF20, DrxShortCycleTimer=1;</t>
  </si>
  <si>
    <t>ADD DRXPARAGROUP: LocalCellId=6, DrxParaGroupId=4, EnterDrxSwitch=ON,CatType=LTE,  OnDurationTimer=PSF2, DrxInactivityTimer=PSF80, DrxReTxTimer=PSF8, LongDrxCycle=SF80, SupportShortDrx=UU_ENABLE, ShortDrxCycle=SF20, DrxShortCycleTimer=1;</t>
  </si>
  <si>
    <t>MOD DRXPARAGROUP: LocalCellId=6, DrxParaGroupId=1, EnterDrxSwitch=ON,CatType=LTE,  OnDurationTimer=PSF4, DrxInactivityTimer=PSF4, DrxReTxTimer=PSF8, LongDrxCycle=SF40, SupportShortDrx=UU_DISABLE;</t>
  </si>
  <si>
    <t>MOD DRXPARAGROUP: LocalCellId=6, DrxParaGroupId=3, EnterDrxSwitch=ON, CatType=LTE, OnDurationTimer=PSF2, DrxInactivityTimer=PSF80, DrxReTxTimer=PSF8, LongDrxCycle=SF40, SupportShortDrx=UU_ENABLE, ShortDrxCycle=SF20, DrxShortCycleTimer=1;</t>
  </si>
  <si>
    <t>MOD DRXPARAGROUP: LocalCellId=6, DrxParaGroupId=4, EnterDrxSwitch=ON,CatType=LTE,  OnDurationTimer=PSF2, DrxInactivityTimer=PSF80, DrxReTxTimer=PSF8, LongDrxCycle=SF80, SupportShortDrx=UU_ENABLE, ShortDrxCycle=SF20, DrxShortCycleTimer=1;</t>
  </si>
  <si>
    <t>MOD CELLQCIPARA: LocalCellId=6, Qci=1, InterRatHoCommGroupId=1, InterRatHoUtranGroupId=1, DrxParaGroupId=1, QciPriorityForHo=1, PreallocationParaGroupId=0;</t>
  </si>
  <si>
    <t>MOD CELLQCIPARA: LocalCellId=6, Qci=2, InterRatHoCommGroupId=0, InterRatHoUtranGroupId=0, DrxParaGroupId=0, QciPriorityForHo=9, PreallocationParaGroupId=0;</t>
  </si>
  <si>
    <t>MOD CELLQCIPARA: LocalCellId=6, Qci=3, InterRatHoCommGroupId=0, InterRatHoUtranGroupId=0, DrxParaGroupId=0, QciPriorityForHo=9, PreallocationParaGroupId=0;</t>
  </si>
  <si>
    <t>MOD CELLQCIPARA: LocalCellId=6, Qci=4, InterRatHoCommGroupId=0, InterRatHoUtranGroupId=0, DrxParaGroupId=0, QciPriorityForHo=9, PreallocationParaGroupId=0;</t>
  </si>
  <si>
    <t>MOD CELLQCIPARA: LocalCellId=6, Qci=5, InterRatHoCommGroupId=0, InterRatHoUtranGroupId=0, DrxParaGroupId=4, QciPriorityForHo=9, PreallocationParaGroupId=1;</t>
  </si>
  <si>
    <t>MOD CELLQCIPARA: LocalCellId=6, Qci=6, InterRatHoCommGroupId=0, InterRatHoUtranGroupId=0, DrxParaGroupId=0, QciPriorityForHo=9, PreallocationParaGroupId=1;</t>
  </si>
  <si>
    <t>MOD CELLQCIPARA: LocalCellId=6, Qci=7, InterRatHoCommGroupId=0, InterRatHoUtranGroupId=0, DrxParaGroupId=3, QciPriorityForHo=9, PreallocationParaGroupId=1;</t>
  </si>
  <si>
    <t>MOD CELLQCIPARA: LocalCellId=6, Qci=8, InterRatHoCommGroupId=0, InterRatHoUtranGroupId=0, DrxParaGroupId=3, QciPriorityForHo=9, PreallocationParaGroupId=1;</t>
  </si>
  <si>
    <t>MOD CELLQCIPARA: LocalCellId=6, Qci=9, InterRatHoCommGroupId=0, InterRatHoUtranGroupId=0, DrxParaGroupId=3, QciPriorityForHo=9, PreallocationParaGroupId=1;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</si>
  <si>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</si>
  <si>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</si>
  <si>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</si>
  <si>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</si>
  <si>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</si>
  <si>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</si>
  <si>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</si>
  <si>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</si>
  <si>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</si>
  <si>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</si>
  <si>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</si>
  <si>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</si>
  <si>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LocalCellId=10, UlEnhencedVoipSchSw=UlVoipPreAllocationSwitch-1;</t>
  </si>
  <si>
    <t>ADD DRXPARAGROUP: LocalCellId=10, DrxParaGroupId=1, EnterDrxSwitch=ON, CatType=LTE, OnDurationTimer=PSF4, DrxInactivityTimer=PSF4, DrxReTxTimer=PSF8, LongDrxCycle=SF40, SupportShortDrx=UU_DISABLE;</t>
  </si>
  <si>
    <t>ADD DRXPARAGROUP: LocalCellId=10, DrxParaGroupId=3, EnterDrxSwitch=ON, CatType=LTE, OnDurationTimer=PSF2, DrxInactivityTimer=PSF80, DrxReTxTimer=PSF8, LongDrxCycle=SF40, SupportShortDrx=UU_ENABLE, ShortDrxCycle=SF20, DrxShortCycleTimer=1;</t>
  </si>
  <si>
    <t>ADD DRXPARAGROUP: LocalCellId=10, DrxParaGroupId=4, EnterDrxSwitch=ON,CatType=LTE,  OnDurationTimer=PSF2, DrxInactivityTimer=PSF80, DrxReTxTimer=PSF8, LongDrxCycle=SF80, SupportShortDrx=UU_ENABLE, ShortDrxCycle=SF20, DrxShortCycleTimer=1;</t>
  </si>
  <si>
    <t>MOD DRXPARAGROUP: LocalCellId=10, DrxParaGroupId=1, EnterDrxSwitch=ON,CatType=LTE,  OnDurationTimer=PSF4, DrxInactivityTimer=PSF4, DrxReTxTimer=PSF8, LongDrxCycle=SF40, SupportShortDrx=UU_DISABLE;</t>
  </si>
  <si>
    <t>MOD DRXPARAGROUP: LocalCellId=10, DrxParaGroupId=3, EnterDrxSwitch=ON, CatType=LTE, OnDurationTimer=PSF2, DrxInactivityTimer=PSF80, DrxReTxTimer=PSF8, LongDrxCycle=SF40, SupportShortDrx=UU_ENABLE, ShortDrxCycle=SF20, DrxShortCycleTimer=1;</t>
  </si>
  <si>
    <t>MOD DRXPARAGROUP: LocalCellId=10, DrxParaGroupId=4, EnterDrxSwitch=ON,CatType=LTE,  OnDurationTimer=PSF2, DrxInactivityTimer=PSF80, DrxReTxTimer=PSF8, LongDrxCycle=SF80, SupportShortDrx=UU_ENABLE, ShortDrxCycle=SF20, DrxShortCycleTimer=1;</t>
  </si>
  <si>
    <t>MOD CELLQCIPARA: LocalCellId=10, Qci=1, InterRatHoCommGroupId=1, InterRatHoUtranGroupId=1, DrxParaGroupId=1, QciPriorityForHo=1, PreallocationParaGroupId=0;</t>
  </si>
  <si>
    <t>MOD CELLQCIPARA: LocalCellId=10, Qci=2, InterRatHoCommGroupId=0, InterRatHoUtranGroupId=0, DrxParaGroupId=0, QciPriorityForHo=9, PreallocationParaGroupId=0;</t>
  </si>
  <si>
    <t>MOD CELLQCIPARA: LocalCellId=10, Qci=3, InterRatHoCommGroupId=0, InterRatHoUtranGroupId=0, DrxParaGroupId=0, QciPriorityForHo=9, PreallocationParaGroupId=0;</t>
  </si>
  <si>
    <t>MOD CELLQCIPARA: LocalCellId=10, Qci=4, InterRatHoCommGroupId=0, InterRatHoUtranGroupId=0, DrxParaGroupId=0, QciPriorityForHo=9, PreallocationParaGroupId=0;</t>
  </si>
  <si>
    <t>MOD CELLQCIPARA: LocalCellId=10, Qci=5, InterRatHoCommGroupId=0, InterRatHoUtranGroupId=0, DrxParaGroupId=4, QciPriorityForHo=9, PreallocationParaGroupId=1;</t>
  </si>
  <si>
    <t>MOD CELLQCIPARA: LocalCellId=10, Qci=6, InterRatHoCommGroupId=0, InterRatHoUtranGroupId=0, DrxParaGroupId=0, QciPriorityForHo=9, PreallocationParaGroupId=1;</t>
  </si>
  <si>
    <t>MOD CELLQCIPARA: LocalCellId=10, Qci=7, InterRatHoCommGroupId=0, InterRatHoUtranGroupId=0, DrxParaGroupId=3, QciPriorityForHo=9, PreallocationParaGroupId=1;</t>
  </si>
  <si>
    <t>MOD CELLQCIPARA: LocalCellId=10, Qci=8, InterRatHoCommGroupId=0, InterRatHoUtranGroupId=0, DrxParaGroupId=3, QciPriorityForHo=9, PreallocationParaGroupId=1;</t>
  </si>
  <si>
    <t>MOD CELLQCIPARA: LocalCellId=10, Qci=9, InterRatHoCommGroupId=0, InterRatHoUtranGroupId=0, DrxParaGroupId=3, QciPriorityForHo=9, PreallocationParaGroupId=1;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</si>
  <si>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</si>
  <si>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</si>
  <si>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</si>
  <si>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</si>
  <si>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</si>
  <si>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</si>
  <si>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</si>
  <si>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</si>
  <si>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</si>
  <si>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</si>
  <si>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</si>
  <si>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</si>
  <si>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LocalCellId=11, UlEnhencedVoipSchSw=UlVoipPreAllocationSwitch-1;</t>
  </si>
  <si>
    <t>ADD DRXPARAGROUP: LocalCellId=11, DrxParaGroupId=1, EnterDrxSwitch=ON, CatType=LTE, OnDurationTimer=PSF4, DrxInactivityTimer=PSF4, DrxReTxTimer=PSF8, LongDrxCycle=SF40, SupportShortDrx=UU_DISABLE;</t>
  </si>
  <si>
    <t>ADD DRXPARAGROUP: LocalCellId=11, DrxParaGroupId=3, EnterDrxSwitch=ON, CatType=LTE, OnDurationTimer=PSF2, DrxInactivityTimer=PSF80, DrxReTxTimer=PSF8, LongDrxCycle=SF40, SupportShortDrx=UU_ENABLE, ShortDrxCycle=SF20, DrxShortCycleTimer=1;</t>
  </si>
  <si>
    <t>ADD DRXPARAGROUP: LocalCellId=11, DrxParaGroupId=4, EnterDrxSwitch=ON,CatType=LTE,  OnDurationTimer=PSF2, DrxInactivityTimer=PSF80, DrxReTxTimer=PSF8, LongDrxCycle=SF80, SupportShortDrx=UU_ENABLE, ShortDrxCycle=SF20, DrxShortCycleTimer=1;</t>
  </si>
  <si>
    <t>MOD DRXPARAGROUP: LocalCellId=11, DrxParaGroupId=1, EnterDrxSwitch=ON,CatType=LTE,  OnDurationTimer=PSF4, DrxInactivityTimer=PSF4, DrxReTxTimer=PSF8, LongDrxCycle=SF40, SupportShortDrx=UU_DISABLE;</t>
  </si>
  <si>
    <t>MOD DRXPARAGROUP: LocalCellId=11, DrxParaGroupId=3, EnterDrxSwitch=ON, CatType=LTE, OnDurationTimer=PSF2, DrxInactivityTimer=PSF80, DrxReTxTimer=PSF8, LongDrxCycle=SF40, SupportShortDrx=UU_ENABLE, ShortDrxCycle=SF20, DrxShortCycleTimer=1;</t>
  </si>
  <si>
    <t>MOD DRXPARAGROUP: LocalCellId=11, DrxParaGroupId=4, EnterDrxSwitch=ON,CatType=LTE,  OnDurationTimer=PSF2, DrxInactivityTimer=PSF80, DrxReTxTimer=PSF8, LongDrxCycle=SF80, SupportShortDrx=UU_ENABLE, ShortDrxCycle=SF20, DrxShortCycleTimer=1;</t>
  </si>
  <si>
    <t>MOD CELLQCIPARA: LocalCellId=11, Qci=1, InterRatHoCommGroupId=1, InterRatHoUtranGroupId=1, DrxParaGroupId=1, QciPriorityForHo=1, PreallocationParaGroupId=0;</t>
  </si>
  <si>
    <t>MOD CELLQCIPARA: LocalCellId=11, Qci=2, InterRatHoCommGroupId=0, InterRatHoUtranGroupId=0, DrxParaGroupId=0, QciPriorityForHo=9, PreallocationParaGroupId=0;</t>
  </si>
  <si>
    <t>MOD CELLQCIPARA: LocalCellId=11, Qci=3, InterRatHoCommGroupId=0, InterRatHoUtranGroupId=0, DrxParaGroupId=0, QciPriorityForHo=9, PreallocationParaGroupId=0;</t>
  </si>
  <si>
    <t>MOD CELLQCIPARA: LocalCellId=11, Qci=4, InterRatHoCommGroupId=0, InterRatHoUtranGroupId=0, DrxParaGroupId=0, QciPriorityForHo=9, PreallocationParaGroupId=0;</t>
  </si>
  <si>
    <t>MOD CELLQCIPARA: LocalCellId=11, Qci=5, InterRatHoCommGroupId=0, InterRatHoUtranGroupId=0, DrxParaGroupId=4, QciPriorityForHo=9, PreallocationParaGroupId=1;</t>
  </si>
  <si>
    <t>MOD CELLQCIPARA: LocalCellId=11, Qci=6, InterRatHoCommGroupId=0, InterRatHoUtranGroupId=0, DrxParaGroupId=0, QciPriorityForHo=9, PreallocationParaGroupId=1;</t>
  </si>
  <si>
    <t>MOD CELLQCIPARA: LocalCellId=11, Qci=7, InterRatHoCommGroupId=0, InterRatHoUtranGroupId=0, DrxParaGroupId=3, QciPriorityForHo=9, PreallocationParaGroupId=1;</t>
  </si>
  <si>
    <t>MOD CELLQCIPARA: LocalCellId=11, Qci=8, InterRatHoCommGroupId=0, InterRatHoUtranGroupId=0, DrxParaGroupId=3, QciPriorityForHo=9, PreallocationParaGroupId=1;</t>
  </si>
  <si>
    <t>MOD CELLQCIPARA: LocalCellId=11, Qci=9, InterRatHoCommGroupId=0, InterRatHoUtranGroupId=0, DrxParaGroupId=3, QciPriorityForHo=9, PreallocationParaGroupId=1;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</si>
  <si>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</si>
  <si>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</si>
  <si>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</si>
  <si>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</si>
  <si>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</si>
  <si>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</si>
  <si>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</si>
  <si>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</si>
  <si>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</si>
  <si>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</si>
  <si>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</si>
  <si>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</si>
  <si>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CELLULSCHALGO: LocalCellId=12, UlEnhencedVoipSchSw=UlVoipPreAllocationSwitch-1;</t>
  </si>
  <si>
    <t>ADD DRXPARAGROUP: LocalCellId=12, DrxParaGroupId=1, EnterDrxSwitch=ON, CatType=LTE, OnDurationTimer=PSF4, DrxInactivityTimer=PSF4, DrxReTxTimer=PSF8, LongDrxCycle=SF40, SupportShortDrx=UU_DISABLE;</t>
  </si>
  <si>
    <t>ADD DRXPARAGROUP: LocalCellId=12, DrxParaGroupId=3, EnterDrxSwitch=ON, CatType=LTE, OnDurationTimer=PSF2, DrxInactivityTimer=PSF80, DrxReTxTimer=PSF8, LongDrxCycle=SF40, SupportShortDrx=UU_ENABLE, ShortDrxCycle=SF20, DrxShortCycleTimer=1;</t>
  </si>
  <si>
    <t>ADD DRXPARAGROUP: LocalCellId=12, DrxParaGroupId=4, EnterDrxSwitch=ON,CatType=LTE,  OnDurationTimer=PSF2, DrxInactivityTimer=PSF80, DrxReTxTimer=PSF8, LongDrxCycle=SF80, SupportShortDrx=UU_ENABLE, ShortDrxCycle=SF20, DrxShortCycleTimer=1;</t>
  </si>
  <si>
    <t>MOD DRXPARAGROUP: LocalCellId=12, DrxParaGroupId=1, EnterDrxSwitch=ON,CatType=LTE,  OnDurationTimer=PSF4, DrxInactivityTimer=PSF4, DrxReTxTimer=PSF8, LongDrxCycle=SF40, SupportShortDrx=UU_DISABLE;</t>
  </si>
  <si>
    <t>MOD DRXPARAGROUP: LocalCellId=12, DrxParaGroupId=3, EnterDrxSwitch=ON, CatType=LTE, OnDurationTimer=PSF2, DrxInactivityTimer=PSF80, DrxReTxTimer=PSF8, LongDrxCycle=SF40, SupportShortDrx=UU_ENABLE, ShortDrxCycle=SF20, DrxShortCycleTimer=1;</t>
  </si>
  <si>
    <t>MOD DRXPARAGROUP: LocalCellId=12, DrxParaGroupId=4, EnterDrxSwitch=ON,CatType=LTE,  OnDurationTimer=PSF2, DrxInactivityTimer=PSF80, DrxReTxTimer=PSF8, LongDrxCycle=SF80, SupportShortDrx=UU_ENABLE, ShortDrxCycle=SF20, DrxShortCycleTimer=1;</t>
  </si>
  <si>
    <t>MOD CELLQCIPARA: LocalCellId=12, Qci=1, InterRatHoCommGroupId=1, InterRatHoUtranGroupId=1, DrxParaGroupId=1, QciPriorityForHo=1, PreallocationParaGroupId=0;</t>
  </si>
  <si>
    <t>MOD CELLQCIPARA: LocalCellId=12, Qci=2, InterRatHoCommGroupId=0, InterRatHoUtranGroupId=0, DrxParaGroupId=0, QciPriorityForHo=9, PreallocationParaGroupId=0;</t>
  </si>
  <si>
    <t>MOD CELLQCIPARA: LocalCellId=12, Qci=3, InterRatHoCommGroupId=0, InterRatHoUtranGroupId=0, DrxParaGroupId=0, QciPriorityForHo=9, PreallocationParaGroupId=0;</t>
  </si>
  <si>
    <t>MOD CELLQCIPARA: LocalCellId=12, Qci=4, InterRatHoCommGroupId=0, InterRatHoUtranGroupId=0, DrxParaGroupId=0, QciPriorityForHo=9, PreallocationParaGroupId=0;</t>
  </si>
  <si>
    <t>MOD CELLQCIPARA: LocalCellId=12, Qci=5, InterRatHoCommGroupId=0, InterRatHoUtranGroupId=0, DrxParaGroupId=4, QciPriorityForHo=9, PreallocationParaGroupId=1;</t>
  </si>
  <si>
    <t>MOD CELLQCIPARA: LocalCellId=12, Qci=6, InterRatHoCommGroupId=0, InterRatHoUtranGroupId=0, DrxParaGroupId=0, QciPriorityForHo=9, PreallocationParaGroupId=1;</t>
  </si>
  <si>
    <t>MOD CELLQCIPARA: LocalCellId=12, Qci=7, InterRatHoCommGroupId=0, InterRatHoUtranGroupId=0, DrxParaGroupId=3, QciPriorityForHo=9, PreallocationParaGroupId=1;</t>
  </si>
  <si>
    <t>MOD CELLQCIPARA: LocalCellId=12, Qci=8, InterRatHoCommGroupId=0, InterRatHoUtranGroupId=0, DrxParaGroupId=3, QciPriorityForHo=9, PreallocationParaGroupId=1;</t>
  </si>
  <si>
    <t>MOD CELLQCIPARA: LocalCellId=12, Qci=9, InterRatHoCommGroupId=0, InterRatHoUtranGroupId=0, DrxParaGroupId=3, QciPriorityForHo=9, PreallocationParaGroupId=1;</t>
  </si>
  <si>
    <t>8. Test?</t>
    <phoneticPr fontId="19" type="noConversion"/>
  </si>
  <si>
    <t>abc</t>
    <phoneticPr fontId="19" type="noConversion"/>
  </si>
  <si>
    <t>bcd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</si>
</sst>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;@"/>
  </numFmts>
  <fonts count="20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5"/>
      <name val="宋体"/>
      <family val="2"/>
      <scheme val="minor"/>
    </font>
    <font>
      <sz val="11"/>
      <name val="宋体"/>
      <family val="2"/>
      <scheme val="minor"/>
    </font>
    <font>
      <sz val="11"/>
      <color rgb="FFFFC000"/>
      <name val="宋体"/>
      <family val="2"/>
      <scheme val="minor"/>
    </font>
    <font>
      <sz val="11"/>
      <color theme="8"/>
      <name val="宋体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b/>
      <sz val="8"/>
      <color rgb="FFFFFFFF"/>
      <name val="宋体"/>
      <family val="2"/>
      <scheme val="minor"/>
    </font>
    <font>
      <b/>
      <sz val="8"/>
      <color theme="1"/>
      <name val="宋体"/>
      <family val="2"/>
      <scheme val="minor"/>
    </font>
    <font>
      <sz val="8"/>
      <color rgb="FF000000"/>
      <name val="宋体"/>
      <family val="2"/>
      <scheme val="minor"/>
    </font>
    <font>
      <b/>
      <sz val="8"/>
      <color rgb="FF00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000000"/>
      <name val="宋体"/>
      <family val="2"/>
      <scheme val="minor"/>
    </font>
    <font>
      <b/>
      <sz val="11"/>
      <name val="Arial"/>
      <family val="2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0" fillId="4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NumberFormat="1" applyFill="1" applyAlignment="1"/>
    <xf numFmtId="0" fontId="1" fillId="0" borderId="0" xfId="0" applyFont="1" applyAlignment="1"/>
    <xf numFmtId="0" fontId="3" fillId="0" borderId="0" xfId="0" applyFont="1" applyAlignment="1"/>
    <xf numFmtId="0" fontId="0" fillId="6" borderId="0" xfId="0" applyNumberForma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8" borderId="0" xfId="0" applyNumberFormat="1" applyFill="1" applyAlignment="1"/>
    <xf numFmtId="0" fontId="0" fillId="8" borderId="0" xfId="0" applyFill="1" applyAlignment="1"/>
    <xf numFmtId="0" fontId="5" fillId="0" borderId="0" xfId="0" applyFont="1" applyAlignment="1"/>
    <xf numFmtId="0" fontId="6" fillId="0" borderId="0" xfId="0" applyFont="1"/>
    <xf numFmtId="0" fontId="7" fillId="0" borderId="0" xfId="1" applyNumberFormat="1" applyFont="1" applyFill="1" applyBorder="1" applyAlignment="1"/>
    <xf numFmtId="0" fontId="7" fillId="0" borderId="0" xfId="2"/>
    <xf numFmtId="0" fontId="8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0" fillId="0" borderId="0" xfId="0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7" borderId="2" xfId="0" applyFill="1" applyBorder="1" applyAlignment="1"/>
    <xf numFmtId="0" fontId="0" fillId="0" borderId="2" xfId="0" applyFill="1" applyBorder="1" applyAlignment="1"/>
    <xf numFmtId="0" fontId="0" fillId="12" borderId="0" xfId="0" applyFill="1" applyAlignment="1"/>
    <xf numFmtId="0" fontId="5" fillId="10" borderId="0" xfId="0" applyFont="1" applyFill="1" applyAlignment="1"/>
    <xf numFmtId="0" fontId="7" fillId="0" borderId="0" xfId="2" applyAlignment="1"/>
    <xf numFmtId="0" fontId="10" fillId="13" borderId="0" xfId="2" applyFont="1" applyFill="1" applyAlignment="1"/>
    <xf numFmtId="0" fontId="10" fillId="10" borderId="0" xfId="2" applyFont="1" applyFill="1" applyAlignment="1">
      <alignment wrapText="1"/>
    </xf>
    <xf numFmtId="0" fontId="0" fillId="14" borderId="0" xfId="0" applyFill="1" applyAlignment="1"/>
    <xf numFmtId="0" fontId="5" fillId="14" borderId="0" xfId="0" applyFont="1" applyFill="1" applyAlignment="1"/>
    <xf numFmtId="0" fontId="0" fillId="15" borderId="0" xfId="0" applyFill="1" applyAlignment="1"/>
    <xf numFmtId="0" fontId="7" fillId="0" borderId="0" xfId="2" applyAlignment="1">
      <alignment wrapText="1"/>
    </xf>
    <xf numFmtId="0" fontId="10" fillId="16" borderId="0" xfId="2" applyFont="1" applyFill="1" applyAlignment="1"/>
    <xf numFmtId="0" fontId="7" fillId="16" borderId="0" xfId="2" applyFill="1" applyAlignment="1"/>
    <xf numFmtId="0" fontId="10" fillId="16" borderId="0" xfId="2" applyFont="1" applyFill="1" applyAlignment="1">
      <alignment wrapText="1"/>
    </xf>
    <xf numFmtId="0" fontId="12" fillId="17" borderId="2" xfId="0" applyFont="1" applyFill="1" applyBorder="1" applyAlignment="1">
      <alignment horizontal="center"/>
    </xf>
    <xf numFmtId="0" fontId="14" fillId="0" borderId="2" xfId="0" applyFont="1" applyBorder="1" applyAlignment="1"/>
    <xf numFmtId="0" fontId="14" fillId="19" borderId="2" xfId="0" applyFont="1" applyFill="1" applyBorder="1" applyAlignment="1">
      <alignment horizontal="center"/>
    </xf>
    <xf numFmtId="0" fontId="14" fillId="20" borderId="2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9" fillId="11" borderId="0" xfId="0" applyFont="1" applyFill="1" applyAlignment="1"/>
    <xf numFmtId="0" fontId="0" fillId="0" borderId="0" xfId="0" applyNumberFormat="1" applyFill="1" applyAlignment="1">
      <alignment wrapText="1"/>
    </xf>
    <xf numFmtId="0" fontId="0" fillId="23" borderId="0" xfId="0" applyFill="1" applyAlignment="1">
      <alignment wrapText="1"/>
    </xf>
    <xf numFmtId="0" fontId="17" fillId="0" borderId="2" xfId="0" applyFont="1" applyBorder="1" applyAlignment="1"/>
    <xf numFmtId="0" fontId="17" fillId="19" borderId="2" xfId="0" applyFont="1" applyFill="1" applyBorder="1" applyAlignment="1">
      <alignment horizontal="center"/>
    </xf>
    <xf numFmtId="0" fontId="17" fillId="20" borderId="2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8" fillId="0" borderId="0" xfId="2" applyFont="1"/>
    <xf numFmtId="0" fontId="0" fillId="23" borderId="0" xfId="0" applyFill="1" applyAlignment="1"/>
    <xf numFmtId="0" fontId="9" fillId="9" borderId="0" xfId="0" applyFont="1" applyFill="1" applyAlignment="1">
      <alignment horizontal="left" vertical="top"/>
    </xf>
    <xf numFmtId="176" fontId="9" fillId="9" borderId="0" xfId="0" applyNumberFormat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76" fontId="0" fillId="0" borderId="0" xfId="0" applyNumberFormat="1" applyFont="1" applyAlignment="1">
      <alignment horizontal="left" vertical="top"/>
    </xf>
    <xf numFmtId="0" fontId="3" fillId="14" borderId="0" xfId="2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176" fontId="3" fillId="14" borderId="0" xfId="0" applyNumberFormat="1" applyFont="1" applyFill="1" applyAlignment="1">
      <alignment horizontal="left" vertical="top"/>
    </xf>
    <xf numFmtId="0" fontId="3" fillId="14" borderId="0" xfId="2" applyFont="1" applyFill="1" applyAlignment="1">
      <alignment horizontal="left" vertical="top" wrapText="1"/>
    </xf>
    <xf numFmtId="0" fontId="13" fillId="18" borderId="2" xfId="0" applyFont="1" applyFill="1" applyBorder="1" applyAlignment="1">
      <alignment horizontal="center" wrapText="1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932"/>
  <sheetViews>
    <sheetView workbookViewId="0">
      <selection activeCell="E10" sqref="E10"/>
    </sheetView>
  </sheetViews>
  <sheetFormatPr defaultRowHeight="13.5" x14ac:dyDescent="0.15"/>
  <cols>
    <col min="1" max="1" width="9.125" style="7"/>
  </cols>
  <sheetData>
    <row r="1" spans="1:1" s="3" customFormat="1" x14ac:dyDescent="0.15">
      <c r="A1" s="4" t="s">
        <v>15</v>
      </c>
    </row>
    <row r="2" spans="1:1" s="1" customFormat="1" x14ac:dyDescent="0.15">
      <c r="A2" s="5" t="s">
        <v>3</v>
      </c>
    </row>
    <row r="3" spans="1:1" s="2" customFormat="1" x14ac:dyDescent="0.15">
      <c r="A3" s="6" t="s">
        <v>4</v>
      </c>
    </row>
    <row r="4" spans="1:1" s="2" customFormat="1" x14ac:dyDescent="0.15">
      <c r="A4" s="6" t="s">
        <v>5</v>
      </c>
    </row>
    <row r="5" spans="1:1" x14ac:dyDescent="0.15">
      <c r="A5" s="7" t="s">
        <v>6</v>
      </c>
    </row>
    <row r="6" spans="1:1" x14ac:dyDescent="0.15">
      <c r="A6" s="7" t="s">
        <v>7</v>
      </c>
    </row>
    <row r="8" spans="1:1" x14ac:dyDescent="0.15">
      <c r="A8" s="7" t="s">
        <v>8</v>
      </c>
    </row>
    <row r="10" spans="1:1" s="1" customFormat="1" x14ac:dyDescent="0.15">
      <c r="A10" s="5" t="s">
        <v>9</v>
      </c>
    </row>
    <row r="11" spans="1:1" x14ac:dyDescent="0.15">
      <c r="A11" s="8" t="s">
        <v>10</v>
      </c>
    </row>
    <row r="12" spans="1:1" x14ac:dyDescent="0.15">
      <c r="A12" s="8" t="s">
        <v>11</v>
      </c>
    </row>
    <row r="13" spans="1:1" x14ac:dyDescent="0.15">
      <c r="A13" s="7" t="s">
        <v>12</v>
      </c>
    </row>
    <row r="15" spans="1:1" s="1" customFormat="1" x14ac:dyDescent="0.15">
      <c r="A15" s="5" t="s">
        <v>16</v>
      </c>
    </row>
    <row r="16" spans="1:1" s="1" customFormat="1" x14ac:dyDescent="0.15">
      <c r="A16" s="5" t="s">
        <v>17</v>
      </c>
    </row>
    <row r="17" spans="1:1" x14ac:dyDescent="0.15">
      <c r="A17" s="7" t="s">
        <v>18</v>
      </c>
    </row>
    <row r="18" spans="1:1" x14ac:dyDescent="0.15">
      <c r="A18" s="8" t="s">
        <v>19</v>
      </c>
    </row>
    <row r="19" spans="1:1" x14ac:dyDescent="0.15">
      <c r="A19" s="8" t="s">
        <v>20</v>
      </c>
    </row>
    <row r="21" spans="1:1" s="1" customFormat="1" x14ac:dyDescent="0.15">
      <c r="A21" s="5" t="s">
        <v>21</v>
      </c>
    </row>
    <row r="22" spans="1:1" s="1" customFormat="1" x14ac:dyDescent="0.15">
      <c r="A22" s="5" t="s">
        <v>22</v>
      </c>
    </row>
    <row r="23" spans="1:1" x14ac:dyDescent="0.15">
      <c r="A23" s="8" t="s">
        <v>23</v>
      </c>
    </row>
    <row r="25" spans="1:1" s="1" customFormat="1" x14ac:dyDescent="0.15">
      <c r="A25" s="5" t="s">
        <v>24</v>
      </c>
    </row>
    <row r="26" spans="1:1" x14ac:dyDescent="0.15">
      <c r="A26" s="8" t="s">
        <v>25</v>
      </c>
    </row>
    <row r="27" spans="1:1" s="1" customFormat="1" x14ac:dyDescent="0.15">
      <c r="A27" s="5" t="s">
        <v>235</v>
      </c>
    </row>
    <row r="28" spans="1:1" x14ac:dyDescent="0.15">
      <c r="A28" s="7" t="s">
        <v>26</v>
      </c>
    </row>
    <row r="30" spans="1:1" s="1" customFormat="1" x14ac:dyDescent="0.15">
      <c r="A30" s="5" t="s">
        <v>129</v>
      </c>
    </row>
    <row r="31" spans="1:1" x14ac:dyDescent="0.15">
      <c r="A31" s="8" t="s">
        <v>28</v>
      </c>
    </row>
    <row r="32" spans="1:1" s="1" customFormat="1" x14ac:dyDescent="0.15">
      <c r="A32" s="5" t="s">
        <v>29</v>
      </c>
    </row>
    <row r="33" spans="1:1" x14ac:dyDescent="0.15">
      <c r="A33" s="7" t="s">
        <v>128</v>
      </c>
    </row>
    <row r="34" spans="1:1" x14ac:dyDescent="0.15">
      <c r="A34" s="8"/>
    </row>
    <row r="35" spans="1:1" s="1" customFormat="1" x14ac:dyDescent="0.15">
      <c r="A35" s="5" t="s">
        <v>40</v>
      </c>
    </row>
    <row r="36" spans="1:1" x14ac:dyDescent="0.15">
      <c r="A36" s="7" t="s">
        <v>41</v>
      </c>
    </row>
    <row r="37" spans="1:1" x14ac:dyDescent="0.15">
      <c r="A37" s="8" t="s">
        <v>42</v>
      </c>
    </row>
    <row r="38" spans="1:1" x14ac:dyDescent="0.15">
      <c r="A38" s="8" t="s">
        <v>43</v>
      </c>
    </row>
    <row r="39" spans="1:1" x14ac:dyDescent="0.15">
      <c r="A39" s="7" t="s">
        <v>44</v>
      </c>
    </row>
    <row r="40" spans="1:1" x14ac:dyDescent="0.15">
      <c r="A40" s="7" t="s">
        <v>45</v>
      </c>
    </row>
    <row r="41" spans="1:1" x14ac:dyDescent="0.15">
      <c r="A41" s="8" t="s">
        <v>46</v>
      </c>
    </row>
    <row r="42" spans="1:1" x14ac:dyDescent="0.15">
      <c r="A42" s="8" t="s">
        <v>47</v>
      </c>
    </row>
    <row r="43" spans="1:1" x14ac:dyDescent="0.15">
      <c r="A43" s="7" t="s">
        <v>48</v>
      </c>
    </row>
    <row r="44" spans="1:1" x14ac:dyDescent="0.15">
      <c r="A44" s="7" t="s">
        <v>49</v>
      </c>
    </row>
    <row r="45" spans="1:1" x14ac:dyDescent="0.15">
      <c r="A45" s="8"/>
    </row>
    <row r="46" spans="1:1" x14ac:dyDescent="0.15">
      <c r="A46" s="7" t="s">
        <v>54</v>
      </c>
    </row>
    <row r="47" spans="1:1" s="1" customFormat="1" x14ac:dyDescent="0.15">
      <c r="A47" s="5" t="s">
        <v>55</v>
      </c>
    </row>
    <row r="49" spans="1:1" s="1" customFormat="1" x14ac:dyDescent="0.15">
      <c r="A49" s="5" t="s">
        <v>58</v>
      </c>
    </row>
    <row r="50" spans="1:1" x14ac:dyDescent="0.15">
      <c r="A50" s="7" t="s">
        <v>59</v>
      </c>
    </row>
    <row r="51" spans="1:1" s="1" customFormat="1" x14ac:dyDescent="0.15">
      <c r="A51" s="5" t="s">
        <v>62</v>
      </c>
    </row>
    <row r="52" spans="1:1" x14ac:dyDescent="0.15">
      <c r="A52" s="7" t="s">
        <v>63</v>
      </c>
    </row>
    <row r="53" spans="1:1" x14ac:dyDescent="0.15">
      <c r="A53" s="8" t="s">
        <v>70</v>
      </c>
    </row>
    <row r="55" spans="1:1" s="1" customFormat="1" x14ac:dyDescent="0.15">
      <c r="A55" s="5" t="s">
        <v>74</v>
      </c>
    </row>
    <row r="57" spans="1:1" s="1" customFormat="1" x14ac:dyDescent="0.15">
      <c r="A57" s="5" t="s">
        <v>75</v>
      </c>
    </row>
    <row r="58" spans="1:1" x14ac:dyDescent="0.15">
      <c r="A58" s="7" t="s">
        <v>76</v>
      </c>
    </row>
    <row r="59" spans="1:1" x14ac:dyDescent="0.15">
      <c r="A59" s="7" t="s">
        <v>77</v>
      </c>
    </row>
    <row r="61" spans="1:1" s="1" customFormat="1" x14ac:dyDescent="0.15">
      <c r="A61" s="5" t="s">
        <v>131</v>
      </c>
    </row>
    <row r="62" spans="1:1" x14ac:dyDescent="0.15">
      <c r="A62" s="7" t="s">
        <v>79</v>
      </c>
    </row>
    <row r="64" spans="1:1" s="1" customFormat="1" x14ac:dyDescent="0.15">
      <c r="A64" s="5" t="s">
        <v>81</v>
      </c>
    </row>
    <row r="65" spans="1:1" x14ac:dyDescent="0.15">
      <c r="A65" s="7" t="s">
        <v>82</v>
      </c>
    </row>
    <row r="66" spans="1:1" x14ac:dyDescent="0.15">
      <c r="A66" s="7" t="s">
        <v>83</v>
      </c>
    </row>
    <row r="68" spans="1:1" s="1" customFormat="1" x14ac:dyDescent="0.15">
      <c r="A68" s="5" t="s">
        <v>132</v>
      </c>
    </row>
    <row r="69" spans="1:1" x14ac:dyDescent="0.15">
      <c r="A69" s="7" t="s">
        <v>87</v>
      </c>
    </row>
    <row r="71" spans="1:1" s="1" customFormat="1" x14ac:dyDescent="0.15">
      <c r="A71" s="5" t="s">
        <v>88</v>
      </c>
    </row>
    <row r="72" spans="1:1" x14ac:dyDescent="0.15">
      <c r="A72" s="8" t="s">
        <v>10</v>
      </c>
    </row>
    <row r="73" spans="1:1" x14ac:dyDescent="0.15">
      <c r="A73" s="8" t="s">
        <v>11</v>
      </c>
    </row>
    <row r="74" spans="1:1" x14ac:dyDescent="0.15">
      <c r="A74" s="7" t="s">
        <v>89</v>
      </c>
    </row>
    <row r="75" spans="1:1" x14ac:dyDescent="0.15">
      <c r="A75" s="7" t="s">
        <v>90</v>
      </c>
    </row>
    <row r="76" spans="1:1" x14ac:dyDescent="0.15">
      <c r="A76" s="7" t="s">
        <v>91</v>
      </c>
    </row>
    <row r="78" spans="1:1" x14ac:dyDescent="0.15">
      <c r="A78" s="7" t="s">
        <v>170</v>
      </c>
    </row>
    <row r="79" spans="1:1" x14ac:dyDescent="0.15">
      <c r="A79" s="7" t="s">
        <v>70</v>
      </c>
    </row>
    <row r="80" spans="1:1" s="1" customFormat="1" x14ac:dyDescent="0.15">
      <c r="A80" s="5" t="s">
        <v>171</v>
      </c>
    </row>
    <row r="81" spans="1:1" x14ac:dyDescent="0.15">
      <c r="A81" s="7" t="s">
        <v>170</v>
      </c>
    </row>
    <row r="82" spans="1:1" s="1" customFormat="1" x14ac:dyDescent="0.15">
      <c r="A82" s="5" t="s">
        <v>172</v>
      </c>
    </row>
    <row r="83" spans="1:1" x14ac:dyDescent="0.15">
      <c r="A83" s="7" t="s">
        <v>173</v>
      </c>
    </row>
    <row r="84" spans="1:1" x14ac:dyDescent="0.15">
      <c r="A84" s="7" t="s">
        <v>174</v>
      </c>
    </row>
    <row r="85" spans="1:1" x14ac:dyDescent="0.15">
      <c r="A85" s="7" t="s">
        <v>175</v>
      </c>
    </row>
    <row r="86" spans="1:1" x14ac:dyDescent="0.15">
      <c r="A86" s="7" t="s">
        <v>176</v>
      </c>
    </row>
    <row r="87" spans="1:1" x14ac:dyDescent="0.15">
      <c r="A87" s="7" t="s">
        <v>177</v>
      </c>
    </row>
    <row r="88" spans="1:1" x14ac:dyDescent="0.15">
      <c r="A88" s="7" t="s">
        <v>178</v>
      </c>
    </row>
    <row r="89" spans="1:1" x14ac:dyDescent="0.15">
      <c r="A89" s="7" t="s">
        <v>179</v>
      </c>
    </row>
    <row r="90" spans="1:1" x14ac:dyDescent="0.15">
      <c r="A90" s="7" t="s">
        <v>180</v>
      </c>
    </row>
    <row r="92" spans="1:1" x14ac:dyDescent="0.15">
      <c r="A92" s="7" t="s">
        <v>70</v>
      </c>
    </row>
    <row r="93" spans="1:1" s="1" customFormat="1" x14ac:dyDescent="0.15">
      <c r="A93" s="5" t="s">
        <v>193</v>
      </c>
    </row>
    <row r="94" spans="1:1" x14ac:dyDescent="0.15">
      <c r="A94" s="7" t="s">
        <v>197</v>
      </c>
    </row>
    <row r="96" spans="1:1" x14ac:dyDescent="0.15">
      <c r="A96" s="7" t="s">
        <v>170</v>
      </c>
    </row>
    <row r="97" spans="1:1" x14ac:dyDescent="0.15">
      <c r="A97" s="7" t="s">
        <v>70</v>
      </c>
    </row>
    <row r="98" spans="1:1" x14ac:dyDescent="0.15">
      <c r="A98" s="7" t="s">
        <v>170</v>
      </c>
    </row>
    <row r="99" spans="1:1" s="1" customFormat="1" x14ac:dyDescent="0.15">
      <c r="A99" s="5" t="s">
        <v>199</v>
      </c>
    </row>
    <row r="100" spans="1:1" s="1" customFormat="1" x14ac:dyDescent="0.15">
      <c r="A100" s="5" t="s">
        <v>200</v>
      </c>
    </row>
    <row r="101" spans="1:1" x14ac:dyDescent="0.15">
      <c r="A101" s="7" t="s">
        <v>201</v>
      </c>
    </row>
    <row r="102" spans="1:1" x14ac:dyDescent="0.15">
      <c r="A102" s="7" t="s">
        <v>202</v>
      </c>
    </row>
    <row r="103" spans="1:1" x14ac:dyDescent="0.15">
      <c r="A103" s="7" t="s">
        <v>203</v>
      </c>
    </row>
    <row r="104" spans="1:1" x14ac:dyDescent="0.15">
      <c r="A104" s="7" t="s">
        <v>204</v>
      </c>
    </row>
    <row r="105" spans="1:1" x14ac:dyDescent="0.15">
      <c r="A105" s="7" t="s">
        <v>205</v>
      </c>
    </row>
    <row r="106" spans="1:1" x14ac:dyDescent="0.15">
      <c r="A106" s="7" t="s">
        <v>206</v>
      </c>
    </row>
    <row r="107" spans="1:1" x14ac:dyDescent="0.15">
      <c r="A107" s="7" t="s">
        <v>207</v>
      </c>
    </row>
    <row r="108" spans="1:1" x14ac:dyDescent="0.15">
      <c r="A108" s="7" t="s">
        <v>208</v>
      </c>
    </row>
    <row r="109" spans="1:1" x14ac:dyDescent="0.15">
      <c r="A109" s="7" t="s">
        <v>209</v>
      </c>
    </row>
    <row r="110" spans="1:1" x14ac:dyDescent="0.15">
      <c r="A110" s="7" t="s">
        <v>210</v>
      </c>
    </row>
    <row r="111" spans="1:1" x14ac:dyDescent="0.15">
      <c r="A111" s="7" t="s">
        <v>211</v>
      </c>
    </row>
    <row r="112" spans="1:1" x14ac:dyDescent="0.15">
      <c r="A112" s="7" t="s">
        <v>212</v>
      </c>
    </row>
    <row r="113" spans="1:1" x14ac:dyDescent="0.15">
      <c r="A113" s="7" t="s">
        <v>213</v>
      </c>
    </row>
    <row r="114" spans="1:1" x14ac:dyDescent="0.15">
      <c r="A114" s="7" t="s">
        <v>214</v>
      </c>
    </row>
    <row r="115" spans="1:1" x14ac:dyDescent="0.15">
      <c r="A115" s="7" t="s">
        <v>215</v>
      </c>
    </row>
    <row r="116" spans="1:1" x14ac:dyDescent="0.15">
      <c r="A116" s="7" t="s">
        <v>216</v>
      </c>
    </row>
    <row r="117" spans="1:1" x14ac:dyDescent="0.15">
      <c r="A117" s="7" t="s">
        <v>217</v>
      </c>
    </row>
    <row r="120" spans="1:1" s="1" customFormat="1" x14ac:dyDescent="0.15">
      <c r="A120" s="5" t="s">
        <v>240</v>
      </c>
    </row>
    <row r="121" spans="1:1" x14ac:dyDescent="0.15">
      <c r="A121" s="7" t="s">
        <v>241</v>
      </c>
    </row>
    <row r="123" spans="1:1" s="1" customFormat="1" x14ac:dyDescent="0.15">
      <c r="A123" s="5" t="s">
        <v>243</v>
      </c>
    </row>
    <row r="124" spans="1:1" x14ac:dyDescent="0.15">
      <c r="A124" s="7" t="s">
        <v>244</v>
      </c>
    </row>
    <row r="125" spans="1:1" x14ac:dyDescent="0.15">
      <c r="A125" s="7" t="s">
        <v>245</v>
      </c>
    </row>
    <row r="126" spans="1:1" x14ac:dyDescent="0.15">
      <c r="A126" s="7" t="s">
        <v>246</v>
      </c>
    </row>
    <row r="128" spans="1:1" s="1" customFormat="1" x14ac:dyDescent="0.15">
      <c r="A128" s="5" t="s">
        <v>250</v>
      </c>
    </row>
    <row r="129" spans="1:1" x14ac:dyDescent="0.15">
      <c r="A129" s="7" t="s">
        <v>251</v>
      </c>
    </row>
    <row r="131" spans="1:1" x14ac:dyDescent="0.15">
      <c r="A131" s="7" t="s">
        <v>257</v>
      </c>
    </row>
    <row r="132" spans="1:1" s="1" customFormat="1" x14ac:dyDescent="0.15">
      <c r="A132" s="5" t="s">
        <v>258</v>
      </c>
    </row>
    <row r="133" spans="1:1" s="1" customFormat="1" x14ac:dyDescent="0.15">
      <c r="A133" s="5" t="s">
        <v>259</v>
      </c>
    </row>
    <row r="134" spans="1:1" s="1" customFormat="1" x14ac:dyDescent="0.15">
      <c r="A134" s="5" t="s">
        <v>260</v>
      </c>
    </row>
    <row r="135" spans="1:1" x14ac:dyDescent="0.15">
      <c r="A135" s="7" t="s">
        <v>261</v>
      </c>
    </row>
    <row r="136" spans="1:1" x14ac:dyDescent="0.15">
      <c r="A136" s="7" t="s">
        <v>262</v>
      </c>
    </row>
    <row r="137" spans="1:1" x14ac:dyDescent="0.15">
      <c r="A137" s="7" t="s">
        <v>263</v>
      </c>
    </row>
    <row r="153" spans="1:1" x14ac:dyDescent="0.15">
      <c r="A153" s="8"/>
    </row>
    <row r="154" spans="1:1" x14ac:dyDescent="0.15">
      <c r="A154" s="8"/>
    </row>
    <row r="201" spans="1:1" x14ac:dyDescent="0.15">
      <c r="A201" s="8"/>
    </row>
    <row r="297" spans="1:1" x14ac:dyDescent="0.15">
      <c r="A297" s="8"/>
    </row>
    <row r="298" spans="1:1" x14ac:dyDescent="0.15">
      <c r="A298" s="8"/>
    </row>
    <row r="344" spans="1:1" x14ac:dyDescent="0.15">
      <c r="A344" s="8"/>
    </row>
    <row r="440" spans="1:1" x14ac:dyDescent="0.15">
      <c r="A440" s="8"/>
    </row>
    <row r="441" spans="1:1" x14ac:dyDescent="0.15">
      <c r="A441" s="8"/>
    </row>
    <row r="487" spans="1:1" x14ac:dyDescent="0.15">
      <c r="A487" s="8"/>
    </row>
    <row r="583" spans="1:1" x14ac:dyDescent="0.15">
      <c r="A583" s="8"/>
    </row>
    <row r="584" spans="1:1" x14ac:dyDescent="0.15">
      <c r="A584" s="8"/>
    </row>
    <row r="629" spans="1:1" x14ac:dyDescent="0.15">
      <c r="A629" s="8"/>
    </row>
    <row r="725" spans="1:1" x14ac:dyDescent="0.15">
      <c r="A725" s="8"/>
    </row>
    <row r="726" spans="1:1" x14ac:dyDescent="0.15">
      <c r="A726" s="8"/>
    </row>
    <row r="772" spans="1:1" x14ac:dyDescent="0.15">
      <c r="A772" s="8"/>
    </row>
    <row r="868" spans="1:1" x14ac:dyDescent="0.15">
      <c r="A868" s="8"/>
    </row>
    <row r="869" spans="1:1" x14ac:dyDescent="0.15">
      <c r="A869" s="8"/>
    </row>
    <row r="1178" spans="1:1" x14ac:dyDescent="0.15">
      <c r="A1178" s="8"/>
    </row>
    <row r="1274" spans="1:1" x14ac:dyDescent="0.15">
      <c r="A1274" s="8"/>
    </row>
    <row r="1275" spans="1:1" x14ac:dyDescent="0.15">
      <c r="A1275" s="8"/>
    </row>
    <row r="1330" spans="1:1" x14ac:dyDescent="0.15">
      <c r="A1330" s="8"/>
    </row>
    <row r="1426" spans="1:1" x14ac:dyDescent="0.15">
      <c r="A1426" s="8"/>
    </row>
    <row r="1427" spans="1:1" x14ac:dyDescent="0.15">
      <c r="A1427" s="8"/>
    </row>
    <row r="1549" spans="1:1" x14ac:dyDescent="0.15">
      <c r="A1549" s="8"/>
    </row>
    <row r="1645" spans="1:1" x14ac:dyDescent="0.15">
      <c r="A1645" s="8"/>
    </row>
    <row r="1647" spans="1:1" x14ac:dyDescent="0.15">
      <c r="A1647" s="8"/>
    </row>
    <row r="1691" spans="1:1" x14ac:dyDescent="0.15">
      <c r="A1691" s="8"/>
    </row>
    <row r="1787" spans="1:1" x14ac:dyDescent="0.15">
      <c r="A1787" s="8"/>
    </row>
    <row r="1789" spans="1:1" x14ac:dyDescent="0.15">
      <c r="A1789" s="8"/>
    </row>
    <row r="1834" spans="1:1" x14ac:dyDescent="0.15">
      <c r="A1834" s="8"/>
    </row>
    <row r="1930" spans="1:1" x14ac:dyDescent="0.15">
      <c r="A1930" s="8"/>
    </row>
    <row r="1932" spans="1:1" x14ac:dyDescent="0.15">
      <c r="A1932" s="8"/>
    </row>
  </sheetData>
  <phoneticPr fontId="1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364"/>
  <sheetViews>
    <sheetView zoomScale="90" zoomScaleNormal="9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ColWidth="9.125" defaultRowHeight="13.5" outlineLevelRow="1" x14ac:dyDescent="0.15"/>
  <cols>
    <col min="1" max="1" width="29.125" style="7" customWidth="1"/>
    <col min="2" max="2" width="32.625" style="11" customWidth="1"/>
    <col min="3" max="3" width="6.875" style="7" customWidth="1"/>
    <col min="4" max="5" width="6.75" style="7" customWidth="1"/>
    <col min="6" max="6" width="97" style="7" customWidth="1"/>
    <col min="7" max="17" width="7" style="7" customWidth="1"/>
    <col min="18" max="16384" width="9.125" style="7"/>
  </cols>
  <sheetData>
    <row r="1" spans="1:12" x14ac:dyDescent="0.1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x14ac:dyDescent="0.15">
      <c r="B2" s="7"/>
      <c r="F2" s="11"/>
      <c r="L2" s="14"/>
    </row>
    <row r="3" spans="1:12" x14ac:dyDescent="0.1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1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1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1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1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1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15">
      <c r="A9" s="9" t="s">
        <v>369</v>
      </c>
    </row>
    <row r="10" spans="1:12" x14ac:dyDescent="0.15">
      <c r="A10" s="18" t="s">
        <v>1735</v>
      </c>
    </row>
    <row r="11" spans="1:12" outlineLevel="1" x14ac:dyDescent="0.1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1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1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1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1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15">
      <c r="A16" s="9" t="s">
        <v>370</v>
      </c>
    </row>
    <row r="17" spans="1:11" x14ac:dyDescent="0.15">
      <c r="A17" s="11"/>
    </row>
    <row r="18" spans="1:11" x14ac:dyDescent="0.1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20" spans="1:11" x14ac:dyDescent="0.15">
      <c r="A20" s="18" t="s">
        <v>1736</v>
      </c>
    </row>
    <row r="21" spans="1:11" outlineLevel="1" x14ac:dyDescent="0.1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15">
      <c r="A22" s="16" t="s">
        <v>275</v>
      </c>
      <c r="B22" s="7" t="s">
        <v>394</v>
      </c>
      <c r="C22" s="7" t="s">
        <v>384</v>
      </c>
      <c r="D22" s="7" t="s">
        <v>385</v>
      </c>
      <c r="F22" s="63" t="s">
        <v>1906</v>
      </c>
      <c r="G22" s="63" t="s">
        <v>2020</v>
      </c>
      <c r="H22" s="63" t="s">
        <v>2032</v>
      </c>
      <c r="I22" s="63" t="s">
        <v>2044</v>
      </c>
      <c r="J22" s="63" t="s">
        <v>2056</v>
      </c>
      <c r="K22" s="63" t="s">
        <v>2068</v>
      </c>
    </row>
    <row r="23" spans="1:11" outlineLevel="1" x14ac:dyDescent="0.15">
      <c r="A23" s="16" t="s">
        <v>275</v>
      </c>
      <c r="B23" s="7" t="s">
        <v>394</v>
      </c>
      <c r="C23" s="7" t="s">
        <v>384</v>
      </c>
      <c r="D23" s="7" t="s">
        <v>385</v>
      </c>
      <c r="F23" s="63" t="s">
        <v>1907</v>
      </c>
      <c r="G23" s="63" t="s">
        <v>2021</v>
      </c>
      <c r="H23" s="63" t="s">
        <v>2033</v>
      </c>
      <c r="I23" s="63" t="s">
        <v>2045</v>
      </c>
      <c r="J23" s="63" t="s">
        <v>2057</v>
      </c>
      <c r="K23" s="63" t="s">
        <v>2069</v>
      </c>
    </row>
    <row r="24" spans="1:11" outlineLevel="1" x14ac:dyDescent="0.15">
      <c r="A24" s="17" t="s">
        <v>275</v>
      </c>
      <c r="B24" s="7" t="s">
        <v>394</v>
      </c>
      <c r="C24" s="7" t="s">
        <v>384</v>
      </c>
      <c r="D24" s="7" t="s">
        <v>385</v>
      </c>
      <c r="F24" s="63" t="s">
        <v>1908</v>
      </c>
      <c r="G24" s="63" t="s">
        <v>2022</v>
      </c>
      <c r="H24" s="63" t="s">
        <v>2034</v>
      </c>
      <c r="I24" s="63" t="s">
        <v>2046</v>
      </c>
      <c r="J24" s="63" t="s">
        <v>2058</v>
      </c>
      <c r="K24" s="63" t="s">
        <v>2070</v>
      </c>
    </row>
    <row r="25" spans="1:11" outlineLevel="1" x14ac:dyDescent="0.1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63" t="s">
        <v>1909</v>
      </c>
      <c r="G25" s="63" t="s">
        <v>2023</v>
      </c>
      <c r="H25" s="63" t="s">
        <v>2035</v>
      </c>
      <c r="I25" s="63" t="s">
        <v>2047</v>
      </c>
      <c r="J25" s="63" t="s">
        <v>2059</v>
      </c>
      <c r="K25" s="63" t="s">
        <v>2071</v>
      </c>
    </row>
    <row r="26" spans="1:11" outlineLevel="1" x14ac:dyDescent="0.1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63" t="s">
        <v>1910</v>
      </c>
      <c r="G26" s="63" t="s">
        <v>2024</v>
      </c>
      <c r="H26" s="63" t="s">
        <v>2036</v>
      </c>
      <c r="I26" s="63" t="s">
        <v>2048</v>
      </c>
      <c r="J26" s="63" t="s">
        <v>2060</v>
      </c>
      <c r="K26" s="63" t="s">
        <v>2072</v>
      </c>
    </row>
    <row r="27" spans="1:11" outlineLevel="1" x14ac:dyDescent="0.1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63" t="s">
        <v>1911</v>
      </c>
      <c r="G27" s="63" t="s">
        <v>2025</v>
      </c>
      <c r="H27" s="63" t="s">
        <v>2037</v>
      </c>
      <c r="I27" s="63" t="s">
        <v>2049</v>
      </c>
      <c r="J27" s="63" t="s">
        <v>2061</v>
      </c>
      <c r="K27" s="63" t="s">
        <v>2073</v>
      </c>
    </row>
    <row r="28" spans="1:11" outlineLevel="1" x14ac:dyDescent="0.1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x14ac:dyDescent="0.1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1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15">
      <c r="A31" s="16" t="s">
        <v>275</v>
      </c>
      <c r="B31" s="7" t="s">
        <v>394</v>
      </c>
      <c r="C31" s="7" t="s">
        <v>384</v>
      </c>
      <c r="D31" s="7" t="s">
        <v>385</v>
      </c>
      <c r="F31" s="63" t="s">
        <v>1912</v>
      </c>
      <c r="G31" s="63" t="s">
        <v>2026</v>
      </c>
      <c r="H31" s="63" t="s">
        <v>2038</v>
      </c>
      <c r="I31" s="63" t="s">
        <v>2050</v>
      </c>
      <c r="J31" s="63" t="s">
        <v>2062</v>
      </c>
      <c r="K31" s="63" t="s">
        <v>2074</v>
      </c>
    </row>
    <row r="32" spans="1:11" outlineLevel="1" x14ac:dyDescent="0.15">
      <c r="A32" s="16" t="s">
        <v>275</v>
      </c>
      <c r="B32" s="7" t="s">
        <v>394</v>
      </c>
      <c r="C32" s="7" t="s">
        <v>384</v>
      </c>
      <c r="D32" s="7" t="s">
        <v>385</v>
      </c>
      <c r="F32" s="63" t="s">
        <v>1913</v>
      </c>
      <c r="G32" s="63" t="s">
        <v>2027</v>
      </c>
      <c r="H32" s="63" t="s">
        <v>2039</v>
      </c>
      <c r="I32" s="63" t="s">
        <v>2051</v>
      </c>
      <c r="J32" s="63" t="s">
        <v>2063</v>
      </c>
      <c r="K32" s="63" t="s">
        <v>2075</v>
      </c>
    </row>
    <row r="33" spans="1:11" outlineLevel="1" x14ac:dyDescent="0.15">
      <c r="A33" s="17" t="s">
        <v>275</v>
      </c>
      <c r="B33" s="7" t="s">
        <v>394</v>
      </c>
      <c r="C33" s="7" t="s">
        <v>384</v>
      </c>
      <c r="D33" s="7" t="s">
        <v>385</v>
      </c>
      <c r="F33" s="63" t="s">
        <v>1914</v>
      </c>
      <c r="G33" s="63" t="s">
        <v>2028</v>
      </c>
      <c r="H33" s="63" t="s">
        <v>2040</v>
      </c>
      <c r="I33" s="63" t="s">
        <v>2052</v>
      </c>
      <c r="J33" s="63" t="s">
        <v>2064</v>
      </c>
      <c r="K33" s="63" t="s">
        <v>2076</v>
      </c>
    </row>
    <row r="34" spans="1:11" outlineLevel="1" x14ac:dyDescent="0.1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63" t="s">
        <v>1915</v>
      </c>
      <c r="G34" s="63" t="s">
        <v>2029</v>
      </c>
      <c r="H34" s="63" t="s">
        <v>2041</v>
      </c>
      <c r="I34" s="63" t="s">
        <v>2053</v>
      </c>
      <c r="J34" s="63" t="s">
        <v>2065</v>
      </c>
      <c r="K34" s="63" t="s">
        <v>2077</v>
      </c>
    </row>
    <row r="35" spans="1:11" outlineLevel="1" x14ac:dyDescent="0.1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63" t="s">
        <v>1916</v>
      </c>
      <c r="G35" s="63" t="s">
        <v>2030</v>
      </c>
      <c r="H35" s="63" t="s">
        <v>2042</v>
      </c>
      <c r="I35" s="63" t="s">
        <v>2054</v>
      </c>
      <c r="J35" s="63" t="s">
        <v>2066</v>
      </c>
      <c r="K35" s="63" t="s">
        <v>2078</v>
      </c>
    </row>
    <row r="36" spans="1:11" outlineLevel="1" x14ac:dyDescent="0.1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63" t="s">
        <v>1917</v>
      </c>
      <c r="G36" s="63" t="s">
        <v>2031</v>
      </c>
      <c r="H36" s="63" t="s">
        <v>2043</v>
      </c>
      <c r="I36" s="63" t="s">
        <v>2055</v>
      </c>
      <c r="J36" s="63" t="s">
        <v>2067</v>
      </c>
      <c r="K36" s="63" t="s">
        <v>2079</v>
      </c>
    </row>
    <row r="37" spans="1:11" outlineLevel="1" x14ac:dyDescent="0.1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x14ac:dyDescent="0.15">
      <c r="A38" s="11"/>
      <c r="F38" s="14"/>
      <c r="G38" s="14"/>
      <c r="H38" s="14"/>
      <c r="I38" s="14"/>
      <c r="J38" s="14"/>
      <c r="K38" s="14"/>
    </row>
    <row r="39" spans="1:11" x14ac:dyDescent="0.15">
      <c r="A39" s="10" t="s">
        <v>364</v>
      </c>
    </row>
    <row r="40" spans="1:11" x14ac:dyDescent="0.15">
      <c r="A40" s="7" t="s">
        <v>279</v>
      </c>
      <c r="B40" s="11" t="s">
        <v>403</v>
      </c>
      <c r="C40" s="7" t="s">
        <v>400</v>
      </c>
      <c r="D40" s="7" t="s">
        <v>1851</v>
      </c>
      <c r="E40" s="7" t="s">
        <v>1852</v>
      </c>
      <c r="F40" s="38"/>
      <c r="G40" s="38"/>
      <c r="H40" s="38"/>
      <c r="I40" s="38"/>
      <c r="J40" s="38"/>
      <c r="K40" s="38"/>
    </row>
    <row r="41" spans="1:11" s="38" customFormat="1" x14ac:dyDescent="0.15">
      <c r="A41" s="38" t="s">
        <v>291</v>
      </c>
      <c r="F41" s="68" t="s">
        <v>1969</v>
      </c>
      <c r="G41" s="68" t="s">
        <v>1970</v>
      </c>
      <c r="H41" s="68" t="s">
        <v>1971</v>
      </c>
      <c r="I41" s="68" t="s">
        <v>1972</v>
      </c>
      <c r="J41" s="68" t="s">
        <v>1824</v>
      </c>
      <c r="K41" s="68" t="s">
        <v>2003</v>
      </c>
    </row>
    <row r="42" spans="1:11" x14ac:dyDescent="0.1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x14ac:dyDescent="0.1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x14ac:dyDescent="0.1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x14ac:dyDescent="0.1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ht="40.5" x14ac:dyDescent="0.15">
      <c r="A46" s="20" t="s">
        <v>284</v>
      </c>
      <c r="B46" s="54" t="s">
        <v>409</v>
      </c>
      <c r="C46" s="7" t="s">
        <v>384</v>
      </c>
      <c r="D46" s="7" t="s">
        <v>385</v>
      </c>
      <c r="E46" s="14"/>
      <c r="F46" s="55" t="s">
        <v>1896</v>
      </c>
      <c r="G46" s="63" t="s">
        <v>1939</v>
      </c>
      <c r="H46" s="63" t="s">
        <v>1954</v>
      </c>
      <c r="I46" s="63" t="s">
        <v>1973</v>
      </c>
      <c r="J46" s="63" t="s">
        <v>1988</v>
      </c>
      <c r="K46" s="63" t="s">
        <v>2004</v>
      </c>
    </row>
    <row r="47" spans="1:11" ht="40.5" x14ac:dyDescent="0.1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55" t="s">
        <v>1897</v>
      </c>
      <c r="G47" s="63" t="s">
        <v>1940</v>
      </c>
      <c r="H47" s="63" t="s">
        <v>1955</v>
      </c>
      <c r="I47" s="63" t="s">
        <v>1974</v>
      </c>
      <c r="J47" s="63" t="s">
        <v>1989</v>
      </c>
      <c r="K47" s="63" t="s">
        <v>2005</v>
      </c>
    </row>
    <row r="48" spans="1:11" ht="40.5" x14ac:dyDescent="0.1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55" t="s">
        <v>1898</v>
      </c>
      <c r="G48" s="63" t="s">
        <v>1941</v>
      </c>
      <c r="H48" s="63" t="s">
        <v>1956</v>
      </c>
      <c r="I48" s="63" t="s">
        <v>1975</v>
      </c>
      <c r="J48" s="63" t="s">
        <v>1990</v>
      </c>
      <c r="K48" s="63" t="s">
        <v>2006</v>
      </c>
    </row>
    <row r="49" spans="1:11" ht="40.5" x14ac:dyDescent="0.1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55" t="s">
        <v>1899</v>
      </c>
      <c r="G49" s="63" t="s">
        <v>1942</v>
      </c>
      <c r="H49" s="63" t="s">
        <v>1957</v>
      </c>
      <c r="I49" s="63" t="s">
        <v>1976</v>
      </c>
      <c r="J49" s="63" t="s">
        <v>1991</v>
      </c>
      <c r="K49" s="63" t="s">
        <v>2007</v>
      </c>
    </row>
    <row r="50" spans="1:11" ht="40.5" x14ac:dyDescent="0.1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55" t="s">
        <v>1900</v>
      </c>
      <c r="G50" s="63" t="s">
        <v>1943</v>
      </c>
      <c r="H50" s="63" t="s">
        <v>1958</v>
      </c>
      <c r="I50" s="63" t="s">
        <v>1977</v>
      </c>
      <c r="J50" s="63" t="s">
        <v>1992</v>
      </c>
      <c r="K50" s="63" t="s">
        <v>2008</v>
      </c>
    </row>
    <row r="51" spans="1:11" ht="40.5" x14ac:dyDescent="0.1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55" t="s">
        <v>1901</v>
      </c>
      <c r="G51" s="63" t="s">
        <v>1944</v>
      </c>
      <c r="H51" s="63" t="s">
        <v>1959</v>
      </c>
      <c r="I51" s="63" t="s">
        <v>1978</v>
      </c>
      <c r="J51" s="63" t="s">
        <v>1993</v>
      </c>
      <c r="K51" s="63" t="s">
        <v>2009</v>
      </c>
    </row>
    <row r="52" spans="1:11" ht="14.25" customHeight="1" x14ac:dyDescent="0.1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x14ac:dyDescent="0.1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x14ac:dyDescent="0.15">
      <c r="A54" s="9" t="s">
        <v>365</v>
      </c>
    </row>
    <row r="55" spans="1:11" x14ac:dyDescent="0.1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x14ac:dyDescent="0.1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x14ac:dyDescent="0.1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x14ac:dyDescent="0.1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x14ac:dyDescent="0.1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x14ac:dyDescent="0.1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x14ac:dyDescent="0.1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x14ac:dyDescent="0.1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s="38" customFormat="1" ht="51" customHeight="1" x14ac:dyDescent="0.15">
      <c r="A63" s="38" t="s">
        <v>279</v>
      </c>
      <c r="C63" s="38" t="s">
        <v>400</v>
      </c>
      <c r="D63" s="38" t="s">
        <v>451</v>
      </c>
      <c r="E63" s="38" t="s">
        <v>449</v>
      </c>
      <c r="F63" s="39" t="s">
        <v>962</v>
      </c>
      <c r="G63" s="39" t="s">
        <v>963</v>
      </c>
      <c r="H63" s="39" t="s">
        <v>964</v>
      </c>
      <c r="I63" s="39" t="s">
        <v>965</v>
      </c>
      <c r="J63" s="39" t="s">
        <v>1138</v>
      </c>
      <c r="K63" s="39" t="s">
        <v>1208</v>
      </c>
    </row>
    <row r="64" spans="1:11" s="38" customFormat="1" x14ac:dyDescent="0.15">
      <c r="F64" s="39"/>
      <c r="G64" s="39"/>
      <c r="H64" s="39"/>
      <c r="I64" s="39"/>
      <c r="J64" s="39"/>
      <c r="K64" s="39"/>
    </row>
    <row r="65" spans="1:11" s="38" customFormat="1" x14ac:dyDescent="0.15">
      <c r="F65" s="39"/>
      <c r="G65" s="39"/>
      <c r="H65" s="39"/>
      <c r="I65" s="39"/>
      <c r="J65" s="39"/>
      <c r="K65" s="39"/>
    </row>
    <row r="66" spans="1:11" s="38" customFormat="1" x14ac:dyDescent="0.15">
      <c r="F66" s="39"/>
      <c r="G66" s="39"/>
      <c r="H66" s="39"/>
      <c r="I66" s="39"/>
      <c r="J66" s="39"/>
      <c r="K66" s="39"/>
    </row>
    <row r="67" spans="1:11" s="38" customFormat="1" x14ac:dyDescent="0.15">
      <c r="F67" s="39"/>
      <c r="G67" s="39"/>
      <c r="H67" s="39"/>
      <c r="I67" s="39"/>
      <c r="J67" s="39"/>
      <c r="K67" s="39"/>
    </row>
    <row r="68" spans="1:11" x14ac:dyDescent="0.1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x14ac:dyDescent="0.1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x14ac:dyDescent="0.1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ht="27" x14ac:dyDescent="0.15">
      <c r="A71" s="7" t="s">
        <v>1938</v>
      </c>
      <c r="C71" s="7" t="s">
        <v>384</v>
      </c>
      <c r="D71" s="7" t="s">
        <v>385</v>
      </c>
      <c r="E71" s="11" t="s">
        <v>457</v>
      </c>
      <c r="F71" s="28" t="s">
        <v>1926</v>
      </c>
      <c r="G71" s="7" t="s">
        <v>1945</v>
      </c>
      <c r="H71" s="7" t="s">
        <v>1960</v>
      </c>
      <c r="I71" s="7" t="s">
        <v>1979</v>
      </c>
      <c r="J71" s="7" t="s">
        <v>1994</v>
      </c>
      <c r="K71" s="7" t="s">
        <v>2010</v>
      </c>
    </row>
    <row r="72" spans="1:11" ht="27" x14ac:dyDescent="0.15">
      <c r="A72" s="7" t="s">
        <v>1938</v>
      </c>
      <c r="C72" s="7" t="s">
        <v>384</v>
      </c>
      <c r="D72" s="7" t="s">
        <v>385</v>
      </c>
      <c r="E72" s="11" t="s">
        <v>458</v>
      </c>
      <c r="F72" s="28" t="s">
        <v>1930</v>
      </c>
      <c r="G72" s="7" t="s">
        <v>1946</v>
      </c>
      <c r="H72" s="7" t="s">
        <v>1961</v>
      </c>
      <c r="I72" s="7" t="s">
        <v>1980</v>
      </c>
      <c r="J72" s="7" t="s">
        <v>1995</v>
      </c>
      <c r="K72" s="7" t="s">
        <v>2011</v>
      </c>
    </row>
    <row r="73" spans="1:11" ht="27" x14ac:dyDescent="0.15">
      <c r="A73" s="7" t="s">
        <v>1938</v>
      </c>
      <c r="C73" s="7" t="s">
        <v>384</v>
      </c>
      <c r="D73" s="7" t="s">
        <v>385</v>
      </c>
      <c r="E73" s="11" t="s">
        <v>459</v>
      </c>
      <c r="F73" s="28" t="s">
        <v>1931</v>
      </c>
      <c r="G73" s="7" t="s">
        <v>1947</v>
      </c>
      <c r="H73" s="7" t="s">
        <v>1962</v>
      </c>
      <c r="I73" s="7" t="s">
        <v>1981</v>
      </c>
      <c r="J73" s="7" t="s">
        <v>1996</v>
      </c>
      <c r="K73" s="7" t="s">
        <v>2012</v>
      </c>
    </row>
    <row r="74" spans="1:11" ht="27" x14ac:dyDescent="0.15">
      <c r="A74" s="7" t="s">
        <v>1938</v>
      </c>
      <c r="C74" s="7" t="s">
        <v>384</v>
      </c>
      <c r="D74" s="7" t="s">
        <v>385</v>
      </c>
      <c r="E74" s="11" t="s">
        <v>460</v>
      </c>
      <c r="F74" s="28" t="s">
        <v>1932</v>
      </c>
      <c r="G74" s="7" t="s">
        <v>1948</v>
      </c>
      <c r="H74" s="7" t="s">
        <v>1963</v>
      </c>
      <c r="I74" s="7" t="s">
        <v>1982</v>
      </c>
      <c r="J74" s="7" t="s">
        <v>1997</v>
      </c>
      <c r="K74" s="7" t="s">
        <v>2013</v>
      </c>
    </row>
    <row r="75" spans="1:11" ht="27" x14ac:dyDescent="0.15">
      <c r="A75" s="7" t="s">
        <v>1938</v>
      </c>
      <c r="C75" s="7" t="s">
        <v>384</v>
      </c>
      <c r="D75" s="7" t="s">
        <v>385</v>
      </c>
      <c r="E75" s="11" t="s">
        <v>461</v>
      </c>
      <c r="F75" s="28" t="s">
        <v>1933</v>
      </c>
      <c r="G75" s="7" t="s">
        <v>1949</v>
      </c>
      <c r="H75" s="7" t="s">
        <v>1964</v>
      </c>
      <c r="I75" s="7" t="s">
        <v>1983</v>
      </c>
      <c r="J75" s="7" t="s">
        <v>1998</v>
      </c>
      <c r="K75" s="7" t="s">
        <v>2014</v>
      </c>
    </row>
    <row r="76" spans="1:11" ht="27" x14ac:dyDescent="0.15">
      <c r="A76" s="7" t="s">
        <v>1938</v>
      </c>
      <c r="C76" s="7" t="s">
        <v>384</v>
      </c>
      <c r="D76" s="7" t="s">
        <v>385</v>
      </c>
      <c r="E76" s="11" t="s">
        <v>462</v>
      </c>
      <c r="F76" s="28" t="s">
        <v>1934</v>
      </c>
      <c r="G76" s="7" t="s">
        <v>1950</v>
      </c>
      <c r="H76" s="7" t="s">
        <v>1965</v>
      </c>
      <c r="I76" s="7" t="s">
        <v>1984</v>
      </c>
      <c r="J76" s="7" t="s">
        <v>1999</v>
      </c>
      <c r="K76" s="7" t="s">
        <v>2015</v>
      </c>
    </row>
    <row r="77" spans="1:11" ht="27" x14ac:dyDescent="0.15">
      <c r="A77" s="7" t="s">
        <v>1938</v>
      </c>
      <c r="C77" s="7" t="s">
        <v>384</v>
      </c>
      <c r="D77" s="7" t="s">
        <v>385</v>
      </c>
      <c r="E77" s="11" t="s">
        <v>463</v>
      </c>
      <c r="F77" s="28" t="s">
        <v>1935</v>
      </c>
      <c r="G77" s="7" t="s">
        <v>1951</v>
      </c>
      <c r="H77" s="7" t="s">
        <v>1966</v>
      </c>
      <c r="I77" s="7" t="s">
        <v>1985</v>
      </c>
      <c r="J77" s="7" t="s">
        <v>2000</v>
      </c>
      <c r="K77" s="7" t="s">
        <v>2016</v>
      </c>
    </row>
    <row r="78" spans="1:11" ht="27" x14ac:dyDescent="0.15">
      <c r="A78" s="7" t="s">
        <v>1938</v>
      </c>
      <c r="C78" s="7" t="s">
        <v>384</v>
      </c>
      <c r="D78" s="7" t="s">
        <v>385</v>
      </c>
      <c r="E78" s="11" t="s">
        <v>464</v>
      </c>
      <c r="F78" s="28" t="s">
        <v>1936</v>
      </c>
      <c r="G78" s="7" t="s">
        <v>1952</v>
      </c>
      <c r="H78" s="7" t="s">
        <v>1967</v>
      </c>
      <c r="I78" s="7" t="s">
        <v>1986</v>
      </c>
      <c r="J78" s="7" t="s">
        <v>2001</v>
      </c>
      <c r="K78" s="7" t="s">
        <v>2017</v>
      </c>
    </row>
    <row r="79" spans="1:11" ht="27" x14ac:dyDescent="0.15">
      <c r="A79" s="7" t="s">
        <v>1938</v>
      </c>
      <c r="C79" s="7" t="s">
        <v>384</v>
      </c>
      <c r="D79" s="7" t="s">
        <v>385</v>
      </c>
      <c r="E79" s="11" t="s">
        <v>465</v>
      </c>
      <c r="F79" s="28" t="s">
        <v>1937</v>
      </c>
      <c r="G79" s="7" t="s">
        <v>1953</v>
      </c>
      <c r="H79" s="7" t="s">
        <v>1968</v>
      </c>
      <c r="I79" s="7" t="s">
        <v>1987</v>
      </c>
      <c r="J79" s="7" t="s">
        <v>2002</v>
      </c>
      <c r="K79" s="7" t="s">
        <v>2018</v>
      </c>
    </row>
    <row r="80" spans="1:11" x14ac:dyDescent="0.15">
      <c r="A80" s="11"/>
      <c r="E80" s="11"/>
    </row>
    <row r="81" spans="1:11" x14ac:dyDescent="0.1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x14ac:dyDescent="0.1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x14ac:dyDescent="0.15">
      <c r="A83" s="18" t="s">
        <v>1738</v>
      </c>
      <c r="E83" s="11"/>
    </row>
    <row r="84" spans="1:11" outlineLevel="1" x14ac:dyDescent="0.1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1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1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1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1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1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1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1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1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1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15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1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1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1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1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1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x14ac:dyDescent="0.1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1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1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1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1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1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1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1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x14ac:dyDescent="0.1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1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1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1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1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1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1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1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x14ac:dyDescent="0.15">
      <c r="A116" s="11"/>
      <c r="E116" s="14"/>
      <c r="F116" s="14"/>
      <c r="G116" s="14"/>
      <c r="H116" s="14"/>
      <c r="I116" s="14"/>
      <c r="J116" s="14"/>
      <c r="K116" s="14"/>
    </row>
    <row r="117" spans="1:11" x14ac:dyDescent="0.1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x14ac:dyDescent="0.1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x14ac:dyDescent="0.1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x14ac:dyDescent="0.1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x14ac:dyDescent="0.1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x14ac:dyDescent="0.1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x14ac:dyDescent="0.1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x14ac:dyDescent="0.1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ht="14.25" x14ac:dyDescent="0.2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x14ac:dyDescent="0.1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ht="14.25" x14ac:dyDescent="0.2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3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x14ac:dyDescent="0.1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x14ac:dyDescent="0.1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x14ac:dyDescent="0.1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x14ac:dyDescent="0.1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x14ac:dyDescent="0.1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x14ac:dyDescent="0.1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x14ac:dyDescent="0.1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x14ac:dyDescent="0.1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x14ac:dyDescent="0.1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x14ac:dyDescent="0.15">
      <c r="A137" s="14" t="s">
        <v>1663</v>
      </c>
      <c r="B137" s="14" t="s">
        <v>1662</v>
      </c>
      <c r="C137" s="18">
        <f>E94</f>
        <v>56790</v>
      </c>
      <c r="D137" s="18">
        <f>INT(1000000*'eNodeb MML'!J2)</f>
        <v>1333331</v>
      </c>
      <c r="E137" s="18">
        <f>INT('eNodeb MML'!I2*1000000)</f>
        <v>103333333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x14ac:dyDescent="0.15">
      <c r="A138" s="14" t="s">
        <v>1663</v>
      </c>
      <c r="B138" s="14" t="s">
        <v>1662</v>
      </c>
      <c r="C138" s="18">
        <f>C137</f>
        <v>56790</v>
      </c>
      <c r="D138" s="18">
        <f>D137</f>
        <v>1333331</v>
      </c>
      <c r="E138" s="18">
        <f>E137</f>
        <v>103333333</v>
      </c>
      <c r="F138" s="7" t="str">
        <f t="shared" ref="F138:K138" si="0">"ADD LOCATION: LOCATIONNAME="&amp;""""&amp;$C$138&amp;""""&amp;", MODE=MANUAL, GCDF=Degree, LATITUDEDEGFORMAT="&amp;$D$138&amp;", LONGITUDEDEGFORMAT="&amp;$E$138&amp;";"</f>
        <v>ADD LOCATION: LOCATIONNAME="56790", MODE=MANUAL, GCDF=Degree, LATITUDEDEGFORMAT=1333331, LONGITUDEDEGFORMAT=103333333;</v>
      </c>
      <c r="G138" s="7" t="str">
        <f t="shared" si="0"/>
        <v>ADD LOCATION: LOCATIONNAME="56790", MODE=MANUAL, GCDF=Degree, LATITUDEDEGFORMAT=1333331, LONGITUDEDEGFORMAT=103333333;</v>
      </c>
      <c r="H138" s="7" t="str">
        <f t="shared" si="0"/>
        <v>ADD LOCATION: LOCATIONNAME="56790", MODE=MANUAL, GCDF=Degree, LATITUDEDEGFORMAT=1333331, LONGITUDEDEGFORMAT=103333333;</v>
      </c>
      <c r="I138" s="7" t="str">
        <f t="shared" si="0"/>
        <v>ADD LOCATION: LOCATIONNAME="56790", MODE=MANUAL, GCDF=Degree, LATITUDEDEGFORMAT=1333331, LONGITUDEDEGFORMAT=103333333;</v>
      </c>
      <c r="J138" s="7" t="str">
        <f t="shared" si="0"/>
        <v>ADD LOCATION: LOCATIONNAME="56790", MODE=MANUAL, GCDF=Degree, LATITUDEDEGFORMAT=1333331, LONGITUDEDEGFORMAT=103333333;</v>
      </c>
      <c r="K138" s="7" t="str">
        <f t="shared" si="0"/>
        <v>ADD LOCATION: LOCATIONNAME="56790", MODE=MANUAL, GCDF=Degree, LATITUDEDEGFORMAT=1333331, LONGITUDEDEGFORMAT=103333333;</v>
      </c>
    </row>
    <row r="139" spans="1:11" x14ac:dyDescent="0.15">
      <c r="A139" s="14" t="s">
        <v>1663</v>
      </c>
      <c r="B139" s="14" t="s">
        <v>1662</v>
      </c>
      <c r="C139" s="18">
        <f>C137</f>
        <v>56790</v>
      </c>
      <c r="D139" s="18">
        <f>D137</f>
        <v>1333331</v>
      </c>
      <c r="E139" s="18">
        <f>E137</f>
        <v>103333333</v>
      </c>
      <c r="F139" s="7" t="str">
        <f t="shared" ref="F139:K139" si="1">"MOD LOCATION: LOCATIONNAME="&amp;""""&amp;$C$139&amp;""""&amp;", MODE=MANUAL, GCDF=Degree, LATITUDEDEGFORMAT="&amp;$D$139&amp;", LONGITUDEDEGFORMAT="&amp;$E$139&amp;";"</f>
        <v>MOD LOCATION: LOCATIONNAME="56790", MODE=MANUAL, GCDF=Degree, LATITUDEDEGFORMAT=1333331, LONGITUDEDEGFORMAT=103333333;</v>
      </c>
      <c r="G139" s="7" t="str">
        <f t="shared" si="1"/>
        <v>MOD LOCATION: LOCATIONNAME="56790", MODE=MANUAL, GCDF=Degree, LATITUDEDEGFORMAT=1333331, LONGITUDEDEGFORMAT=103333333;</v>
      </c>
      <c r="H139" s="7" t="str">
        <f t="shared" si="1"/>
        <v>MOD LOCATION: LOCATIONNAME="56790", MODE=MANUAL, GCDF=Degree, LATITUDEDEGFORMAT=1333331, LONGITUDEDEGFORMAT=103333333;</v>
      </c>
      <c r="I139" s="7" t="str">
        <f t="shared" si="1"/>
        <v>MOD LOCATION: LOCATIONNAME="56790", MODE=MANUAL, GCDF=Degree, LATITUDEDEGFORMAT=1333331, LONGITUDEDEGFORMAT=103333333;</v>
      </c>
      <c r="J139" s="7" t="str">
        <f t="shared" si="1"/>
        <v>MOD LOCATION: LOCATIONNAME="56790", MODE=MANUAL, GCDF=Degree, LATITUDEDEGFORMAT=1333331, LONGITUDEDEGFORMAT=103333333;</v>
      </c>
      <c r="K139" s="7" t="str">
        <f t="shared" si="1"/>
        <v>MOD LOCATION: LOCATIONNAME="56790", MODE=MANUAL, GCDF=Degree, LATITUDEDEGFORMAT=1333331, LONGITUDEDEGFORMAT=103333333;</v>
      </c>
    </row>
    <row r="140" spans="1:11" ht="14.25" x14ac:dyDescent="0.2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ht="14.25" x14ac:dyDescent="0.2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ht="14.25" x14ac:dyDescent="0.2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ht="14.25" x14ac:dyDescent="0.2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5" spans="1:11" ht="14.25" x14ac:dyDescent="0.2">
      <c r="A145" s="29" t="s">
        <v>1869</v>
      </c>
      <c r="B145" s="11" t="s">
        <v>1871</v>
      </c>
      <c r="F145" s="7" t="str">
        <f>"MOD CELLCQIADAPTIVECFG: LocalCellId=1, HoAperiodicCqiCfgSwitch=ON;"</f>
        <v>MOD CELLCQIADAPTIVECFG: LocalCellId=1, HoAperiodicCqiCfgSwitch=ON;</v>
      </c>
      <c r="G145" s="7" t="str">
        <f>"MOD CELLCQIADAPTIVECFG: LocalCellId=2, HoAperiodicCqiCfgSwitch=ON;"</f>
        <v>MOD CELLCQIADAPTIVECFG: LocalCellId=2, HoAperiodicCqiCfgSwitch=ON;</v>
      </c>
      <c r="H145" s="7" t="str">
        <f>"MOD CELLCQIADAPTIVECFG: LocalCellId=3, HoAperiodicCqiCfgSwitch=ON;"</f>
        <v>MOD CELLCQIADAPTIVECFG: LocalCellId=3, HoAperiodicCqiCfgSwitch=ON;</v>
      </c>
      <c r="I145" s="7" t="str">
        <f>"MOD CELLCQIADAPTIVECFG: LocalCellId=7, HoAperiodicCqiCfgSwitch=ON;"</f>
        <v>MOD CELLCQIADAPTIVECFG: LocalCellId=7, HoAperiodicCqiCfgSwitch=ON;</v>
      </c>
      <c r="J145" s="7" t="str">
        <f>"MOD CELLCQIADAPTIVECFG: LocalCellId=8, HoAperiodicCqiCfgSwitch=ON;"</f>
        <v>MOD CELLCQIADAPTIVECFG: LocalCellId=8, HoAperiodicCqiCfgSwitch=ON;</v>
      </c>
      <c r="K145" s="7" t="str">
        <f>"MOD CELLCQIADAPTIVECFG: LocalCellId=9, HoAperiodicCqiCfgSwitch=ON;"</f>
        <v>MOD CELLCQIADAPTIVECFG: LocalCellId=9, HoAperiodicCqiCfgSwitch=ON;</v>
      </c>
    </row>
    <row r="147" spans="1:11" x14ac:dyDescent="0.15">
      <c r="A147" s="7" t="s">
        <v>2019</v>
      </c>
    </row>
    <row r="364" spans="15:15" x14ac:dyDescent="0.15">
      <c r="O364" s="27" t="s">
        <v>1556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46"/>
  <sheetViews>
    <sheetView tabSelected="1" zoomScale="80" zoomScaleNormal="80" workbookViewId="0">
      <pane xSplit="2" ySplit="1" topLeftCell="C121" activePane="bottomRight" state="frozen"/>
      <selection pane="topRight" activeCell="C1" sqref="C1"/>
      <selection pane="bottomLeft" activeCell="A2" sqref="A2"/>
      <selection pane="bottomRight" activeCell="E147" sqref="E147"/>
    </sheetView>
  </sheetViews>
  <sheetFormatPr defaultRowHeight="13.5" outlineLevelRow="1" x14ac:dyDescent="0.15"/>
  <cols>
    <col min="1" max="1" width="40.625" customWidth="1"/>
    <col min="2" max="2" width="15.375" customWidth="1"/>
    <col min="3" max="3" width="17.25" customWidth="1"/>
    <col min="4" max="5" width="17.125" customWidth="1"/>
    <col min="6" max="6" width="86.25" customWidth="1"/>
    <col min="7" max="7" width="62.625" customWidth="1"/>
    <col min="8" max="8" width="55.125" customWidth="1"/>
    <col min="9" max="9" width="92" customWidth="1"/>
    <col min="10" max="10" width="94.25" customWidth="1"/>
    <col min="11" max="11" width="112.625" customWidth="1"/>
    <col min="12" max="20" width="174" customWidth="1"/>
  </cols>
  <sheetData>
    <row r="1" spans="1:12" x14ac:dyDescent="0.1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15">
      <c r="A2" s="19" t="s">
        <v>1734</v>
      </c>
      <c r="F2" s="12"/>
      <c r="L2" s="14"/>
    </row>
    <row r="3" spans="1:12" outlineLevel="1" x14ac:dyDescent="0.15">
      <c r="A3" s="10" t="s">
        <v>379</v>
      </c>
    </row>
    <row r="4" spans="1:12" outlineLevel="1" x14ac:dyDescent="0.1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1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1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1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15">
      <c r="A8" s="9" t="s">
        <v>369</v>
      </c>
    </row>
    <row r="9" spans="1:12" x14ac:dyDescent="0.15">
      <c r="A9" s="18" t="s">
        <v>1735</v>
      </c>
    </row>
    <row r="10" spans="1:12" outlineLevel="1" x14ac:dyDescent="0.15">
      <c r="A10" s="10" t="s">
        <v>722</v>
      </c>
    </row>
    <row r="11" spans="1:12" outlineLevel="1" x14ac:dyDescent="0.1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1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1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1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15">
      <c r="A15" s="9" t="s">
        <v>370</v>
      </c>
      <c r="B15" s="11"/>
    </row>
    <row r="16" spans="1:12" x14ac:dyDescent="0.1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1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1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15">
      <c r="A19" s="16" t="s">
        <v>275</v>
      </c>
      <c r="F19" s="63" t="s">
        <v>2081</v>
      </c>
      <c r="G19" s="63" t="s">
        <v>2109</v>
      </c>
      <c r="H19" s="63" t="s">
        <v>2137</v>
      </c>
      <c r="I19" s="63" t="s">
        <v>2165</v>
      </c>
      <c r="J19" s="63" t="s">
        <v>2193</v>
      </c>
      <c r="K19" s="63" t="s">
        <v>2221</v>
      </c>
    </row>
    <row r="20" spans="1:11" outlineLevel="1" x14ac:dyDescent="0.15">
      <c r="A20" s="16" t="s">
        <v>275</v>
      </c>
      <c r="F20" s="63" t="s">
        <v>2082</v>
      </c>
      <c r="G20" s="63" t="s">
        <v>2110</v>
      </c>
      <c r="H20" s="63" t="s">
        <v>2138</v>
      </c>
      <c r="I20" s="63" t="s">
        <v>2166</v>
      </c>
      <c r="J20" s="63" t="s">
        <v>2194</v>
      </c>
      <c r="K20" s="63" t="s">
        <v>2222</v>
      </c>
    </row>
    <row r="21" spans="1:11" outlineLevel="1" x14ac:dyDescent="0.15">
      <c r="A21" s="17" t="s">
        <v>275</v>
      </c>
      <c r="F21" s="63" t="s">
        <v>2083</v>
      </c>
      <c r="G21" s="63" t="s">
        <v>2111</v>
      </c>
      <c r="H21" s="63" t="s">
        <v>2139</v>
      </c>
      <c r="I21" s="63" t="s">
        <v>2167</v>
      </c>
      <c r="J21" s="63" t="s">
        <v>2195</v>
      </c>
      <c r="K21" s="63" t="s">
        <v>2223</v>
      </c>
    </row>
    <row r="22" spans="1:11" outlineLevel="1" x14ac:dyDescent="0.15">
      <c r="A22" s="16" t="s">
        <v>314</v>
      </c>
      <c r="F22" s="63" t="s">
        <v>2084</v>
      </c>
      <c r="G22" s="63" t="s">
        <v>2112</v>
      </c>
      <c r="H22" s="63" t="s">
        <v>2140</v>
      </c>
      <c r="I22" s="63" t="s">
        <v>2168</v>
      </c>
      <c r="J22" s="63" t="s">
        <v>2196</v>
      </c>
      <c r="K22" s="63" t="s">
        <v>2224</v>
      </c>
    </row>
    <row r="23" spans="1:11" outlineLevel="1" x14ac:dyDescent="0.15">
      <c r="A23" s="16" t="s">
        <v>314</v>
      </c>
      <c r="F23" s="63" t="s">
        <v>2085</v>
      </c>
      <c r="G23" s="63" t="s">
        <v>2113</v>
      </c>
      <c r="H23" s="63" t="s">
        <v>2141</v>
      </c>
      <c r="I23" s="63" t="s">
        <v>2169</v>
      </c>
      <c r="J23" s="63" t="s">
        <v>2197</v>
      </c>
      <c r="K23" s="63" t="s">
        <v>2225</v>
      </c>
    </row>
    <row r="24" spans="1:11" outlineLevel="1" x14ac:dyDescent="0.15">
      <c r="A24" s="17" t="s">
        <v>314</v>
      </c>
      <c r="F24" s="63" t="s">
        <v>2086</v>
      </c>
      <c r="G24" s="63" t="s">
        <v>2114</v>
      </c>
      <c r="H24" s="63" t="s">
        <v>2142</v>
      </c>
      <c r="I24" s="63" t="s">
        <v>2170</v>
      </c>
      <c r="J24" s="63" t="s">
        <v>2198</v>
      </c>
      <c r="K24" s="63" t="s">
        <v>2226</v>
      </c>
    </row>
    <row r="25" spans="1:11" outlineLevel="1" x14ac:dyDescent="0.1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1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1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15">
      <c r="A28" s="16" t="s">
        <v>275</v>
      </c>
      <c r="F28" s="63" t="s">
        <v>2087</v>
      </c>
      <c r="G28" s="63" t="s">
        <v>2115</v>
      </c>
      <c r="H28" s="63" t="s">
        <v>2143</v>
      </c>
      <c r="I28" s="63" t="s">
        <v>2171</v>
      </c>
      <c r="J28" s="63" t="s">
        <v>2199</v>
      </c>
      <c r="K28" s="63" t="s">
        <v>2227</v>
      </c>
    </row>
    <row r="29" spans="1:11" outlineLevel="1" x14ac:dyDescent="0.15">
      <c r="A29" s="16" t="s">
        <v>275</v>
      </c>
      <c r="F29" s="63" t="s">
        <v>2088</v>
      </c>
      <c r="G29" s="63" t="s">
        <v>2116</v>
      </c>
      <c r="H29" s="63" t="s">
        <v>2144</v>
      </c>
      <c r="I29" s="63" t="s">
        <v>2172</v>
      </c>
      <c r="J29" s="63" t="s">
        <v>2200</v>
      </c>
      <c r="K29" s="63" t="s">
        <v>2228</v>
      </c>
    </row>
    <row r="30" spans="1:11" outlineLevel="1" x14ac:dyDescent="0.15">
      <c r="A30" s="17" t="s">
        <v>275</v>
      </c>
      <c r="F30" s="63" t="s">
        <v>2089</v>
      </c>
      <c r="G30" s="63" t="s">
        <v>2117</v>
      </c>
      <c r="H30" s="63" t="s">
        <v>2145</v>
      </c>
      <c r="I30" s="63" t="s">
        <v>2173</v>
      </c>
      <c r="J30" s="63" t="s">
        <v>2201</v>
      </c>
      <c r="K30" s="63" t="s">
        <v>2229</v>
      </c>
    </row>
    <row r="31" spans="1:11" outlineLevel="1" x14ac:dyDescent="0.15">
      <c r="A31" s="16" t="s">
        <v>314</v>
      </c>
      <c r="F31" s="63" t="s">
        <v>2090</v>
      </c>
      <c r="G31" s="63" t="s">
        <v>2118</v>
      </c>
      <c r="H31" s="63" t="s">
        <v>2146</v>
      </c>
      <c r="I31" s="63" t="s">
        <v>2174</v>
      </c>
      <c r="J31" s="63" t="s">
        <v>2202</v>
      </c>
      <c r="K31" s="63" t="s">
        <v>2230</v>
      </c>
    </row>
    <row r="32" spans="1:11" outlineLevel="1" x14ac:dyDescent="0.15">
      <c r="A32" s="16" t="s">
        <v>314</v>
      </c>
      <c r="F32" s="63" t="s">
        <v>2091</v>
      </c>
      <c r="G32" s="63" t="s">
        <v>2119</v>
      </c>
      <c r="H32" s="63" t="s">
        <v>2147</v>
      </c>
      <c r="I32" s="63" t="s">
        <v>2175</v>
      </c>
      <c r="J32" s="63" t="s">
        <v>2203</v>
      </c>
      <c r="K32" s="63" t="s">
        <v>2231</v>
      </c>
    </row>
    <row r="33" spans="1:11" outlineLevel="1" x14ac:dyDescent="0.15">
      <c r="A33" s="17" t="s">
        <v>314</v>
      </c>
      <c r="F33" s="63" t="s">
        <v>2092</v>
      </c>
      <c r="G33" s="63" t="s">
        <v>2120</v>
      </c>
      <c r="H33" s="63" t="s">
        <v>2148</v>
      </c>
      <c r="I33" s="63" t="s">
        <v>2176</v>
      </c>
      <c r="J33" s="63" t="s">
        <v>2204</v>
      </c>
      <c r="K33" s="63" t="s">
        <v>2232</v>
      </c>
    </row>
    <row r="34" spans="1:11" outlineLevel="1" x14ac:dyDescent="0.1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15">
      <c r="A35" s="10" t="s">
        <v>364</v>
      </c>
      <c r="F35" s="7"/>
      <c r="G35" s="7"/>
      <c r="H35" s="7"/>
      <c r="I35" s="7"/>
      <c r="J35" s="7"/>
      <c r="K35" s="7"/>
    </row>
    <row r="36" spans="1:11" x14ac:dyDescent="0.15">
      <c r="A36" s="7" t="s">
        <v>279</v>
      </c>
      <c r="C36" s="7" t="s">
        <v>1672</v>
      </c>
      <c r="E36" t="s">
        <v>2080</v>
      </c>
      <c r="F36" s="7"/>
      <c r="G36" s="7"/>
      <c r="H36" s="7"/>
      <c r="I36" s="7"/>
      <c r="J36" s="7"/>
      <c r="K36" s="7"/>
    </row>
    <row r="37" spans="1:11" x14ac:dyDescent="0.15">
      <c r="A37" s="7"/>
      <c r="F37" s="68" t="s">
        <v>2093</v>
      </c>
      <c r="G37" s="68" t="s">
        <v>2121</v>
      </c>
      <c r="H37" s="68" t="s">
        <v>2149</v>
      </c>
      <c r="I37" s="68" t="s">
        <v>2177</v>
      </c>
      <c r="J37" s="68" t="s">
        <v>2205</v>
      </c>
      <c r="K37" s="68" t="s">
        <v>2233</v>
      </c>
    </row>
    <row r="38" spans="1:11" x14ac:dyDescent="0.1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1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1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1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ht="54" x14ac:dyDescent="0.15">
      <c r="A42" s="8" t="s">
        <v>284</v>
      </c>
      <c r="F42" s="55" t="s">
        <v>2094</v>
      </c>
      <c r="G42" s="55" t="s">
        <v>2122</v>
      </c>
      <c r="H42" s="55" t="s">
        <v>2150</v>
      </c>
      <c r="I42" s="55" t="s">
        <v>2178</v>
      </c>
      <c r="J42" s="55" t="s">
        <v>2206</v>
      </c>
      <c r="K42" s="55" t="s">
        <v>2234</v>
      </c>
    </row>
    <row r="43" spans="1:11" ht="67.5" x14ac:dyDescent="0.15">
      <c r="A43" s="8" t="s">
        <v>284</v>
      </c>
      <c r="F43" s="55" t="s">
        <v>2095</v>
      </c>
      <c r="G43" s="55" t="s">
        <v>2123</v>
      </c>
      <c r="H43" s="55" t="s">
        <v>2151</v>
      </c>
      <c r="I43" s="55" t="s">
        <v>2179</v>
      </c>
      <c r="J43" s="55" t="s">
        <v>2207</v>
      </c>
      <c r="K43" s="55" t="s">
        <v>2235</v>
      </c>
    </row>
    <row r="44" spans="1:11" ht="67.5" x14ac:dyDescent="0.15">
      <c r="A44" s="8" t="s">
        <v>284</v>
      </c>
      <c r="F44" s="55" t="s">
        <v>2096</v>
      </c>
      <c r="G44" s="55" t="s">
        <v>2124</v>
      </c>
      <c r="H44" s="55" t="s">
        <v>2152</v>
      </c>
      <c r="I44" s="55" t="s">
        <v>2180</v>
      </c>
      <c r="J44" s="55" t="s">
        <v>2208</v>
      </c>
      <c r="K44" s="55" t="s">
        <v>2236</v>
      </c>
    </row>
    <row r="45" spans="1:11" ht="54" x14ac:dyDescent="0.15">
      <c r="A45" s="8" t="s">
        <v>304</v>
      </c>
      <c r="F45" s="55" t="s">
        <v>2097</v>
      </c>
      <c r="G45" s="55" t="s">
        <v>2125</v>
      </c>
      <c r="H45" s="55" t="s">
        <v>2153</v>
      </c>
      <c r="I45" s="55" t="s">
        <v>2181</v>
      </c>
      <c r="J45" s="55" t="s">
        <v>2209</v>
      </c>
      <c r="K45" s="55" t="s">
        <v>2237</v>
      </c>
    </row>
    <row r="46" spans="1:11" ht="67.5" x14ac:dyDescent="0.15">
      <c r="A46" s="8" t="s">
        <v>304</v>
      </c>
      <c r="F46" s="55" t="s">
        <v>2098</v>
      </c>
      <c r="G46" s="55" t="s">
        <v>2126</v>
      </c>
      <c r="H46" s="55" t="s">
        <v>2154</v>
      </c>
      <c r="I46" s="55" t="s">
        <v>2182</v>
      </c>
      <c r="J46" s="55" t="s">
        <v>2210</v>
      </c>
      <c r="K46" s="55" t="s">
        <v>2238</v>
      </c>
    </row>
    <row r="47" spans="1:11" ht="67.5" x14ac:dyDescent="0.15">
      <c r="A47" s="8" t="s">
        <v>304</v>
      </c>
      <c r="F47" s="55" t="s">
        <v>2099</v>
      </c>
      <c r="G47" s="55" t="s">
        <v>2127</v>
      </c>
      <c r="H47" s="55" t="s">
        <v>2155</v>
      </c>
      <c r="I47" s="55" t="s">
        <v>2183</v>
      </c>
      <c r="J47" s="55" t="s">
        <v>2211</v>
      </c>
      <c r="K47" s="55" t="s">
        <v>2239</v>
      </c>
    </row>
    <row r="48" spans="1:11" x14ac:dyDescent="0.1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1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15">
      <c r="A50" s="9" t="s">
        <v>365</v>
      </c>
      <c r="F50" s="7"/>
      <c r="G50" s="7"/>
      <c r="H50" s="7"/>
      <c r="I50" s="7"/>
      <c r="J50" s="7"/>
      <c r="K50" s="7"/>
    </row>
    <row r="51" spans="1:11" x14ac:dyDescent="0.1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1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1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1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1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1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1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1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1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15">
      <c r="A60" s="7"/>
      <c r="C60" t="s">
        <v>950</v>
      </c>
      <c r="E60" t="s">
        <v>2080</v>
      </c>
      <c r="F60" s="22"/>
      <c r="G60" s="22"/>
      <c r="H60" s="22"/>
      <c r="I60" s="22"/>
      <c r="J60" s="22"/>
      <c r="K60" s="22"/>
    </row>
    <row r="61" spans="1:11" x14ac:dyDescent="0.15">
      <c r="A61" s="7"/>
      <c r="C61" t="s">
        <v>951</v>
      </c>
      <c r="E61" t="s">
        <v>2080</v>
      </c>
      <c r="F61" s="22"/>
      <c r="G61" s="22"/>
      <c r="H61" s="22"/>
      <c r="I61" s="22"/>
      <c r="J61" s="22"/>
      <c r="K61" s="22"/>
    </row>
    <row r="62" spans="1:11" x14ac:dyDescent="0.15">
      <c r="A62" s="7"/>
      <c r="C62" t="s">
        <v>952</v>
      </c>
      <c r="E62" t="s">
        <v>2080</v>
      </c>
      <c r="F62" s="22"/>
      <c r="G62" s="22"/>
      <c r="H62" s="22"/>
      <c r="I62" s="22"/>
      <c r="J62" s="22"/>
      <c r="K62" s="22"/>
    </row>
    <row r="63" spans="1:11" x14ac:dyDescent="0.15">
      <c r="A63" s="7"/>
      <c r="C63" t="s">
        <v>953</v>
      </c>
      <c r="E63" t="s">
        <v>2080</v>
      </c>
      <c r="F63" s="22"/>
      <c r="G63" s="22"/>
      <c r="H63" s="22"/>
      <c r="I63" s="22"/>
      <c r="J63" s="22"/>
      <c r="K63" s="22"/>
    </row>
    <row r="64" spans="1:11" x14ac:dyDescent="0.1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1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1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ht="54" x14ac:dyDescent="0.15">
      <c r="A67" s="7" t="s">
        <v>368</v>
      </c>
      <c r="F67" s="28" t="s">
        <v>2100</v>
      </c>
      <c r="G67" s="28" t="s">
        <v>2128</v>
      </c>
      <c r="H67" s="28" t="s">
        <v>2156</v>
      </c>
      <c r="I67" s="28" t="s">
        <v>2184</v>
      </c>
      <c r="J67" s="28" t="s">
        <v>2212</v>
      </c>
      <c r="K67" s="28" t="s">
        <v>2240</v>
      </c>
    </row>
    <row r="68" spans="1:11" ht="54" x14ac:dyDescent="0.15">
      <c r="A68" s="7" t="s">
        <v>368</v>
      </c>
      <c r="F68" s="28" t="s">
        <v>2101</v>
      </c>
      <c r="G68" s="28" t="s">
        <v>2129</v>
      </c>
      <c r="H68" s="28" t="s">
        <v>2157</v>
      </c>
      <c r="I68" s="28" t="s">
        <v>2185</v>
      </c>
      <c r="J68" s="28" t="s">
        <v>2213</v>
      </c>
      <c r="K68" s="28" t="s">
        <v>2241</v>
      </c>
    </row>
    <row r="69" spans="1:11" ht="54" x14ac:dyDescent="0.15">
      <c r="A69" s="7" t="s">
        <v>368</v>
      </c>
      <c r="F69" s="28" t="s">
        <v>2102</v>
      </c>
      <c r="G69" s="28" t="s">
        <v>2130</v>
      </c>
      <c r="H69" s="28" t="s">
        <v>2158</v>
      </c>
      <c r="I69" s="28" t="s">
        <v>2186</v>
      </c>
      <c r="J69" s="28" t="s">
        <v>2214</v>
      </c>
      <c r="K69" s="28" t="s">
        <v>2242</v>
      </c>
    </row>
    <row r="70" spans="1:11" ht="54" x14ac:dyDescent="0.15">
      <c r="A70" s="7" t="s">
        <v>368</v>
      </c>
      <c r="F70" s="28" t="s">
        <v>2103</v>
      </c>
      <c r="G70" s="28" t="s">
        <v>2131</v>
      </c>
      <c r="H70" s="28" t="s">
        <v>2159</v>
      </c>
      <c r="I70" s="28" t="s">
        <v>2187</v>
      </c>
      <c r="J70" s="28" t="s">
        <v>2215</v>
      </c>
      <c r="K70" s="28" t="s">
        <v>2243</v>
      </c>
    </row>
    <row r="71" spans="1:11" ht="54" x14ac:dyDescent="0.15">
      <c r="A71" s="7" t="s">
        <v>368</v>
      </c>
      <c r="F71" s="28" t="s">
        <v>2104</v>
      </c>
      <c r="G71" s="28" t="s">
        <v>2132</v>
      </c>
      <c r="H71" s="28" t="s">
        <v>2160</v>
      </c>
      <c r="I71" s="28" t="s">
        <v>2188</v>
      </c>
      <c r="J71" s="28" t="s">
        <v>2216</v>
      </c>
      <c r="K71" s="28" t="s">
        <v>2244</v>
      </c>
    </row>
    <row r="72" spans="1:11" ht="54" x14ac:dyDescent="0.15">
      <c r="A72" s="7" t="s">
        <v>368</v>
      </c>
      <c r="F72" s="28" t="s">
        <v>2105</v>
      </c>
      <c r="G72" s="28" t="s">
        <v>2133</v>
      </c>
      <c r="H72" s="28" t="s">
        <v>2161</v>
      </c>
      <c r="I72" s="28" t="s">
        <v>2189</v>
      </c>
      <c r="J72" s="28" t="s">
        <v>2217</v>
      </c>
      <c r="K72" s="28" t="s">
        <v>2245</v>
      </c>
    </row>
    <row r="73" spans="1:11" ht="54" x14ac:dyDescent="0.15">
      <c r="A73" s="11" t="s">
        <v>368</v>
      </c>
      <c r="F73" s="28" t="s">
        <v>2106</v>
      </c>
      <c r="G73" s="28" t="s">
        <v>2134</v>
      </c>
      <c r="H73" s="28" t="s">
        <v>2162</v>
      </c>
      <c r="I73" s="28" t="s">
        <v>2190</v>
      </c>
      <c r="J73" s="28" t="s">
        <v>2218</v>
      </c>
      <c r="K73" s="28" t="s">
        <v>2246</v>
      </c>
    </row>
    <row r="74" spans="1:11" ht="54" x14ac:dyDescent="0.15">
      <c r="A74" s="7" t="s">
        <v>368</v>
      </c>
      <c r="F74" s="28" t="s">
        <v>2107</v>
      </c>
      <c r="G74" s="28" t="s">
        <v>2135</v>
      </c>
      <c r="H74" s="28" t="s">
        <v>2163</v>
      </c>
      <c r="I74" s="28" t="s">
        <v>2191</v>
      </c>
      <c r="J74" s="28" t="s">
        <v>2219</v>
      </c>
      <c r="K74" s="28" t="s">
        <v>2247</v>
      </c>
    </row>
    <row r="75" spans="1:11" ht="54" x14ac:dyDescent="0.15">
      <c r="A75" s="7" t="s">
        <v>368</v>
      </c>
      <c r="F75" s="28" t="s">
        <v>2108</v>
      </c>
      <c r="G75" s="28" t="s">
        <v>2136</v>
      </c>
      <c r="H75" s="28" t="s">
        <v>2164</v>
      </c>
      <c r="I75" s="28" t="s">
        <v>2192</v>
      </c>
      <c r="J75" s="28" t="s">
        <v>2220</v>
      </c>
      <c r="K75" s="28" t="s">
        <v>2248</v>
      </c>
    </row>
    <row r="76" spans="1:11" x14ac:dyDescent="0.15">
      <c r="A76" s="11"/>
      <c r="F76" s="7"/>
      <c r="G76" s="7"/>
      <c r="H76" s="7"/>
      <c r="I76" s="7"/>
      <c r="J76" s="7"/>
      <c r="K76" s="7"/>
    </row>
    <row r="77" spans="1:11" x14ac:dyDescent="0.1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1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1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1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1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1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1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1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1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1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1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1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1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1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1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1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1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1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1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1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1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1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1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1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1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1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1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1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1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1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1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1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1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1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1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1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1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1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1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1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1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1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1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ht="14.25" x14ac:dyDescent="0.2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1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ht="14.25" x14ac:dyDescent="0.2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1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1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1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1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1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1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1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1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1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15">
      <c r="A132" s="14" t="s">
        <v>1663</v>
      </c>
      <c r="B132" s="14" t="s">
        <v>1662</v>
      </c>
      <c r="C132" s="18">
        <f>$E$90</f>
        <v>56790</v>
      </c>
      <c r="D132" s="18">
        <f>'L18 cell MML(eran 12.1)'!D137</f>
        <v>1333331</v>
      </c>
      <c r="E132" s="18">
        <f>'L18 cell MML(eran 12.1)'!E137</f>
        <v>103333333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1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1333331</v>
      </c>
      <c r="E133" s="18">
        <f>E132</f>
        <v>103333333</v>
      </c>
      <c r="F133" s="7" t="str">
        <f t="shared" ref="F133:K133" si="2">"ADD LOCATION: LOCATIONNAME="&amp;""""&amp;$C$133&amp;""""&amp;", MODE=MANUAL, GCDF=Degree, LATITUDEDEGFORMAT="&amp;$D$133&amp;", LONGITUDEDEGFORMAT="&amp;$E$133&amp;";"</f>
        <v>ADD LOCATION: LOCATIONNAME="56790", MODE=MANUAL, GCDF=Degree, LATITUDEDEGFORMAT=1333331, LONGITUDEDEGFORMAT=103333333;</v>
      </c>
      <c r="G133" s="7" t="str">
        <f t="shared" si="2"/>
        <v>ADD LOCATION: LOCATIONNAME="56790", MODE=MANUAL, GCDF=Degree, LATITUDEDEGFORMAT=1333331, LONGITUDEDEGFORMAT=103333333;</v>
      </c>
      <c r="H133" s="7" t="str">
        <f t="shared" si="2"/>
        <v>ADD LOCATION: LOCATIONNAME="56790", MODE=MANUAL, GCDF=Degree, LATITUDEDEGFORMAT=1333331, LONGITUDEDEGFORMAT=103333333;</v>
      </c>
      <c r="I133" s="7" t="str">
        <f t="shared" si="2"/>
        <v>ADD LOCATION: LOCATIONNAME="56790", MODE=MANUAL, GCDF=Degree, LATITUDEDEGFORMAT=1333331, LONGITUDEDEGFORMAT=103333333;</v>
      </c>
      <c r="J133" s="7" t="str">
        <f t="shared" si="2"/>
        <v>ADD LOCATION: LOCATIONNAME="56790", MODE=MANUAL, GCDF=Degree, LATITUDEDEGFORMAT=1333331, LONGITUDEDEGFORMAT=103333333;</v>
      </c>
      <c r="K133" s="7" t="str">
        <f t="shared" si="2"/>
        <v>ADD LOCATION: LOCATIONNAME="56790", MODE=MANUAL, GCDF=Degree, LATITUDEDEGFORMAT=1333331, LONGITUDEDEGFORMAT=103333333;</v>
      </c>
    </row>
    <row r="134" spans="1:11" s="7" customFormat="1" x14ac:dyDescent="0.15">
      <c r="A134" s="14" t="s">
        <v>1663</v>
      </c>
      <c r="B134" s="14" t="s">
        <v>1662</v>
      </c>
      <c r="C134" s="18">
        <f t="shared" si="1"/>
        <v>56790</v>
      </c>
      <c r="D134" s="18">
        <f>D132</f>
        <v>1333331</v>
      </c>
      <c r="E134" s="18">
        <f>E132</f>
        <v>103333333</v>
      </c>
      <c r="F134" s="7" t="str">
        <f t="shared" ref="F134:K134" si="3">"MOD LOCATION: LOCATIONNAME="&amp;""""&amp;$C$134&amp;""""&amp;", MODE=MANUAL, GCDF=Degree, LATITUDEDEGFORMAT="&amp;$D$134&amp;", LONGITUDEDEGFORMAT="&amp;$E$134&amp;";"</f>
        <v>MOD LOCATION: LOCATIONNAME="56790", MODE=MANUAL, GCDF=Degree, LATITUDEDEGFORMAT=1333331, LONGITUDEDEGFORMAT=103333333;</v>
      </c>
      <c r="G134" s="7" t="str">
        <f t="shared" si="3"/>
        <v>MOD LOCATION: LOCATIONNAME="56790", MODE=MANUAL, GCDF=Degree, LATITUDEDEGFORMAT=1333331, LONGITUDEDEGFORMAT=103333333;</v>
      </c>
      <c r="H134" s="7" t="str">
        <f t="shared" si="3"/>
        <v>MOD LOCATION: LOCATIONNAME="56790", MODE=MANUAL, GCDF=Degree, LATITUDEDEGFORMAT=1333331, LONGITUDEDEGFORMAT=103333333;</v>
      </c>
      <c r="I134" s="7" t="str">
        <f t="shared" si="3"/>
        <v>MOD LOCATION: LOCATIONNAME="56790", MODE=MANUAL, GCDF=Degree, LATITUDEDEGFORMAT=1333331, LONGITUDEDEGFORMAT=103333333;</v>
      </c>
      <c r="J134" s="7" t="str">
        <f t="shared" si="3"/>
        <v>MOD LOCATION: LOCATIONNAME="56790", MODE=MANUAL, GCDF=Degree, LATITUDEDEGFORMAT=1333331, LONGITUDEDEGFORMAT=103333333;</v>
      </c>
      <c r="K134" s="7" t="str">
        <f t="shared" si="3"/>
        <v>MOD LOCATION: LOCATIONNAME="56790", MODE=MANUAL, GCDF=Degree, LATITUDEDEGFORMAT=1333331, LONGITUDEDEGFORMAT=103333333;</v>
      </c>
    </row>
    <row r="135" spans="1:11" x14ac:dyDescent="0.15">
      <c r="A135" s="7"/>
      <c r="F135" s="7"/>
      <c r="G135" s="7"/>
      <c r="H135" s="7"/>
      <c r="I135" s="7"/>
      <c r="J135" s="7"/>
      <c r="K135" s="7"/>
    </row>
    <row r="136" spans="1:11" s="7" customFormat="1" ht="14.25" x14ac:dyDescent="0.2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ht="14.25" x14ac:dyDescent="0.2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ht="14.25" x14ac:dyDescent="0.2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ht="14.25" x14ac:dyDescent="0.2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  <row r="141" spans="1:11" ht="14.25" x14ac:dyDescent="0.2">
      <c r="A141" s="29" t="s">
        <v>1869</v>
      </c>
      <c r="B141" s="11" t="s">
        <v>1871</v>
      </c>
      <c r="F141" t="str">
        <f>"MOD CELLCQIADAPTIVECFG: LocalCellId=4, HoAperiodicCqiCfgSwitch=ON;"</f>
        <v>MOD CELLCQIADAPTIVECFG: LocalCellId=4, HoAperiodicCqiCfgSwitch=ON;</v>
      </c>
      <c r="G141" t="str">
        <f>"MOD CELLCQIADAPTIVECFG: LocalCellId=5, HoAperiodicCqiCfgSwitch=ON;"</f>
        <v>MOD CELLCQIADAPTIVECFG: LocalCellId=5, HoAperiodicCqiCfgSwitch=ON;</v>
      </c>
      <c r="H141" t="str">
        <f>"MOD CELLCQIADAPTIVECFG: LocalCellId=6, HoAperiodicCqiCfgSwitch=ON;"</f>
        <v>MOD CELLCQIADAPTIVECFG: LocalCellId=6, HoAperiodicCqiCfgSwitch=ON;</v>
      </c>
      <c r="I141" t="str">
        <f>"MOD CELLCQIADAPTIVECFG: LocalCellId=10, HoAperiodicCqiCfgSwitch=ON;"</f>
        <v>MOD CELLCQIADAPTIVECFG: LocalCellId=10, HoAperiodicCqiCfgSwitch=ON;</v>
      </c>
      <c r="J141" t="str">
        <f>"MOD CELLCQIADAPTIVECFG: LocalCellId=11, HoAperiodicCqiCfgSwitch=ON;"</f>
        <v>MOD CELLCQIADAPTIVECFG: LocalCellId=11, HoAperiodicCqiCfgSwitch=ON;</v>
      </c>
      <c r="K141" t="str">
        <f>"MOD CELLCQIADAPTIVECFG: LocalCellId=12, HoAperiodicCqiCfgSwitch=ON;"</f>
        <v>MOD CELLCQIADAPTIVECFG: LocalCellId=12, HoAperiodicCqiCfgSwitch=ON;</v>
      </c>
    </row>
    <row r="142" spans="1:11" ht="14.25" x14ac:dyDescent="0.2">
      <c r="A142" s="29"/>
      <c r="B142" s="11"/>
    </row>
    <row r="143" spans="1:11" ht="14.25" x14ac:dyDescent="0.2">
      <c r="A143" s="29" t="s">
        <v>2249</v>
      </c>
      <c r="B143" s="11"/>
      <c r="F143" t="s">
        <v>2250</v>
      </c>
      <c r="G143" t="s">
        <v>2250</v>
      </c>
      <c r="H143" t="s">
        <v>2250</v>
      </c>
      <c r="I143" t="s">
        <v>2250</v>
      </c>
      <c r="J143" t="s">
        <v>2250</v>
      </c>
      <c r="K143" t="s">
        <v>2250</v>
      </c>
    </row>
    <row r="144" spans="1:11" ht="14.25" x14ac:dyDescent="0.2">
      <c r="A144" s="29"/>
      <c r="B144" s="11"/>
      <c r="F144" t="s">
        <v>2251</v>
      </c>
      <c r="G144" t="s">
        <v>2251</v>
      </c>
      <c r="H144" t="s">
        <v>2251</v>
      </c>
      <c r="I144" t="s">
        <v>2251</v>
      </c>
      <c r="J144" t="s">
        <v>2251</v>
      </c>
      <c r="K144" t="s">
        <v>2251</v>
      </c>
    </row>
    <row r="145" spans="1:2" x14ac:dyDescent="0.15">
      <c r="A145" s="7"/>
      <c r="B145" s="11"/>
    </row>
    <row r="146" spans="1:2" x14ac:dyDescent="0.15">
      <c r="A146" s="7" t="s">
        <v>2019</v>
      </c>
      <c r="B146" s="11"/>
    </row>
  </sheetData>
  <autoFilter ref="A1:L1"/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O36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9.125" defaultRowHeight="13.5" outlineLevelRow="1" x14ac:dyDescent="0.15"/>
  <cols>
    <col min="1" max="1" width="29.125" style="7" customWidth="1"/>
    <col min="2" max="2" width="6.875" style="11" customWidth="1"/>
    <col min="3" max="5" width="6.875" style="7" customWidth="1"/>
    <col min="6" max="6" width="83.25" style="7" customWidth="1"/>
    <col min="7" max="7" width="77.125" style="7" customWidth="1"/>
    <col min="8" max="8" width="38.375" style="7" customWidth="1"/>
    <col min="9" max="9" width="38" style="7" customWidth="1"/>
    <col min="10" max="10" width="28.625" style="7" customWidth="1"/>
    <col min="11" max="11" width="31.25" style="7" customWidth="1"/>
    <col min="12" max="16384" width="9.125" style="7"/>
  </cols>
  <sheetData>
    <row r="1" spans="1:12" x14ac:dyDescent="0.1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hidden="1" x14ac:dyDescent="0.15">
      <c r="B2" s="7"/>
      <c r="F2" s="11"/>
      <c r="L2" s="14"/>
    </row>
    <row r="3" spans="1:12" hidden="1" x14ac:dyDescent="0.1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1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1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1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1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1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15">
      <c r="A9" s="9" t="s">
        <v>369</v>
      </c>
    </row>
    <row r="10" spans="1:12" hidden="1" x14ac:dyDescent="0.15">
      <c r="A10" s="18" t="s">
        <v>1735</v>
      </c>
    </row>
    <row r="11" spans="1:12" outlineLevel="1" x14ac:dyDescent="0.1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1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1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1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1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15">
      <c r="A16" s="9" t="s">
        <v>370</v>
      </c>
    </row>
    <row r="17" spans="1:11" hidden="1" x14ac:dyDescent="0.15">
      <c r="A17" s="11"/>
    </row>
    <row r="18" spans="1:11" hidden="1" x14ac:dyDescent="0.1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19" spans="1:11" hidden="1" x14ac:dyDescent="0.15"/>
    <row r="20" spans="1:11" hidden="1" x14ac:dyDescent="0.15">
      <c r="A20" s="18" t="s">
        <v>1736</v>
      </c>
    </row>
    <row r="21" spans="1:11" outlineLevel="1" x14ac:dyDescent="0.1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15">
      <c r="A22" s="16" t="s">
        <v>275</v>
      </c>
      <c r="B22" s="7" t="s">
        <v>394</v>
      </c>
      <c r="C22" s="7" t="s">
        <v>384</v>
      </c>
      <c r="D22" s="7" t="s">
        <v>385</v>
      </c>
      <c r="F22" s="7" t="s">
        <v>653</v>
      </c>
      <c r="G22" s="7" t="s">
        <v>655</v>
      </c>
      <c r="H22" s="7" t="s">
        <v>657</v>
      </c>
      <c r="I22" s="7" t="s">
        <v>659</v>
      </c>
      <c r="J22" s="7" t="s">
        <v>1106</v>
      </c>
      <c r="K22" s="7" t="s">
        <v>1176</v>
      </c>
    </row>
    <row r="23" spans="1:11" outlineLevel="1" x14ac:dyDescent="0.1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395</v>
      </c>
      <c r="G23" s="7" t="s">
        <v>502</v>
      </c>
      <c r="H23" s="7" t="s">
        <v>545</v>
      </c>
      <c r="I23" s="7" t="s">
        <v>588</v>
      </c>
      <c r="J23" s="7" t="s">
        <v>1107</v>
      </c>
      <c r="K23" s="7" t="s">
        <v>1177</v>
      </c>
    </row>
    <row r="24" spans="1:11" outlineLevel="1" x14ac:dyDescent="0.15">
      <c r="A24" s="17" t="s">
        <v>275</v>
      </c>
      <c r="B24" s="7" t="s">
        <v>394</v>
      </c>
      <c r="C24" s="7" t="s">
        <v>384</v>
      </c>
      <c r="D24" s="7" t="s">
        <v>385</v>
      </c>
      <c r="F24" s="7" t="s">
        <v>396</v>
      </c>
      <c r="G24" s="7" t="s">
        <v>503</v>
      </c>
      <c r="H24" s="7" t="s">
        <v>546</v>
      </c>
      <c r="I24" s="7" t="s">
        <v>589</v>
      </c>
      <c r="J24" s="7" t="s">
        <v>1108</v>
      </c>
      <c r="K24" s="7" t="s">
        <v>1178</v>
      </c>
    </row>
    <row r="25" spans="1:11" outlineLevel="1" x14ac:dyDescent="0.1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7" t="s">
        <v>654</v>
      </c>
      <c r="G25" s="7" t="s">
        <v>656</v>
      </c>
      <c r="H25" s="7" t="s">
        <v>658</v>
      </c>
      <c r="I25" s="7" t="s">
        <v>660</v>
      </c>
      <c r="J25" s="7" t="s">
        <v>1109</v>
      </c>
      <c r="K25" s="7" t="s">
        <v>1179</v>
      </c>
    </row>
    <row r="26" spans="1:11" outlineLevel="1" x14ac:dyDescent="0.1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494</v>
      </c>
      <c r="G26" s="7" t="s">
        <v>504</v>
      </c>
      <c r="H26" s="7" t="s">
        <v>547</v>
      </c>
      <c r="I26" s="7" t="s">
        <v>590</v>
      </c>
      <c r="J26" s="7" t="s">
        <v>1110</v>
      </c>
      <c r="K26" s="7" t="s">
        <v>1180</v>
      </c>
    </row>
    <row r="27" spans="1:11" outlineLevel="1" x14ac:dyDescent="0.1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495</v>
      </c>
      <c r="G27" s="7" t="s">
        <v>505</v>
      </c>
      <c r="H27" s="7" t="s">
        <v>548</v>
      </c>
      <c r="I27" s="7" t="s">
        <v>591</v>
      </c>
      <c r="J27" s="7" t="s">
        <v>1111</v>
      </c>
      <c r="K27" s="7" t="s">
        <v>1181</v>
      </c>
    </row>
    <row r="28" spans="1:11" outlineLevel="1" x14ac:dyDescent="0.1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hidden="1" x14ac:dyDescent="0.1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1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15">
      <c r="A31" s="16" t="s">
        <v>275</v>
      </c>
      <c r="B31" s="7" t="s">
        <v>394</v>
      </c>
      <c r="C31" s="7" t="s">
        <v>384</v>
      </c>
      <c r="D31" s="7" t="s">
        <v>385</v>
      </c>
      <c r="F31" s="7" t="s">
        <v>397</v>
      </c>
      <c r="G31" s="7" t="s">
        <v>506</v>
      </c>
      <c r="H31" s="7" t="s">
        <v>549</v>
      </c>
      <c r="I31" s="7" t="s">
        <v>592</v>
      </c>
      <c r="J31" s="7" t="s">
        <v>1112</v>
      </c>
      <c r="K31" s="7" t="s">
        <v>1182</v>
      </c>
    </row>
    <row r="32" spans="1:11" outlineLevel="1" x14ac:dyDescent="0.15">
      <c r="A32" s="16" t="s">
        <v>275</v>
      </c>
      <c r="B32" s="7" t="s">
        <v>394</v>
      </c>
      <c r="C32" s="7" t="s">
        <v>384</v>
      </c>
      <c r="D32" s="7" t="s">
        <v>385</v>
      </c>
      <c r="F32" s="7" t="s">
        <v>398</v>
      </c>
      <c r="G32" s="7" t="s">
        <v>507</v>
      </c>
      <c r="H32" s="7" t="s">
        <v>550</v>
      </c>
      <c r="I32" s="7" t="s">
        <v>593</v>
      </c>
      <c r="J32" s="7" t="s">
        <v>1113</v>
      </c>
      <c r="K32" s="7" t="s">
        <v>1183</v>
      </c>
    </row>
    <row r="33" spans="1:11" outlineLevel="1" x14ac:dyDescent="0.15">
      <c r="A33" s="17" t="s">
        <v>275</v>
      </c>
      <c r="B33" s="7" t="s">
        <v>394</v>
      </c>
      <c r="C33" s="7" t="s">
        <v>384</v>
      </c>
      <c r="D33" s="7" t="s">
        <v>385</v>
      </c>
      <c r="F33" s="7" t="s">
        <v>399</v>
      </c>
      <c r="G33" s="7" t="s">
        <v>508</v>
      </c>
      <c r="H33" s="7" t="s">
        <v>551</v>
      </c>
      <c r="I33" s="7" t="s">
        <v>594</v>
      </c>
      <c r="J33" s="7" t="s">
        <v>1114</v>
      </c>
      <c r="K33" s="7" t="s">
        <v>1184</v>
      </c>
    </row>
    <row r="34" spans="1:11" outlineLevel="1" x14ac:dyDescent="0.1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7" t="s">
        <v>496</v>
      </c>
      <c r="G34" s="7" t="s">
        <v>509</v>
      </c>
      <c r="H34" s="7" t="s">
        <v>552</v>
      </c>
      <c r="I34" s="7" t="s">
        <v>595</v>
      </c>
      <c r="J34" s="7" t="s">
        <v>1115</v>
      </c>
      <c r="K34" s="7" t="s">
        <v>1185</v>
      </c>
    </row>
    <row r="35" spans="1:11" outlineLevel="1" x14ac:dyDescent="0.1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7" t="s">
        <v>497</v>
      </c>
      <c r="G35" s="7" t="s">
        <v>510</v>
      </c>
      <c r="H35" s="7" t="s">
        <v>553</v>
      </c>
      <c r="I35" s="7" t="s">
        <v>596</v>
      </c>
      <c r="J35" s="7" t="s">
        <v>1116</v>
      </c>
      <c r="K35" s="7" t="s">
        <v>1186</v>
      </c>
    </row>
    <row r="36" spans="1:11" outlineLevel="1" x14ac:dyDescent="0.1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7" t="s">
        <v>498</v>
      </c>
      <c r="G36" s="7" t="s">
        <v>511</v>
      </c>
      <c r="H36" s="7" t="s">
        <v>554</v>
      </c>
      <c r="I36" s="7" t="s">
        <v>597</v>
      </c>
      <c r="J36" s="7" t="s">
        <v>1117</v>
      </c>
      <c r="K36" s="7" t="s">
        <v>1187</v>
      </c>
    </row>
    <row r="37" spans="1:11" outlineLevel="1" x14ac:dyDescent="0.1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hidden="1" x14ac:dyDescent="0.15">
      <c r="A38" s="11"/>
      <c r="F38" s="14"/>
      <c r="G38" s="14"/>
      <c r="H38" s="14"/>
      <c r="I38" s="14"/>
      <c r="J38" s="14"/>
      <c r="K38" s="14"/>
    </row>
    <row r="39" spans="1:11" hidden="1" x14ac:dyDescent="0.15">
      <c r="A39" s="10" t="s">
        <v>364</v>
      </c>
    </row>
    <row r="40" spans="1:11" ht="18.75" hidden="1" customHeight="1" x14ac:dyDescent="0.15">
      <c r="A40" s="7" t="s">
        <v>279</v>
      </c>
      <c r="B40" s="11" t="s">
        <v>403</v>
      </c>
      <c r="C40" s="7" t="s">
        <v>400</v>
      </c>
      <c r="D40" s="28" t="s">
        <v>1664</v>
      </c>
      <c r="E40" s="7" t="s">
        <v>404</v>
      </c>
      <c r="F40" s="7" t="s">
        <v>1665</v>
      </c>
      <c r="G40" s="7" t="s">
        <v>1666</v>
      </c>
      <c r="H40" s="7" t="s">
        <v>1667</v>
      </c>
      <c r="I40" s="7" t="s">
        <v>1668</v>
      </c>
      <c r="J40" s="7" t="s">
        <v>1669</v>
      </c>
      <c r="K40" s="7" t="s">
        <v>1670</v>
      </c>
    </row>
    <row r="41" spans="1:11" hidden="1" x14ac:dyDescent="0.15">
      <c r="D41" s="28"/>
      <c r="F41" s="7" t="s">
        <v>1677</v>
      </c>
      <c r="G41" s="7" t="s">
        <v>1678</v>
      </c>
      <c r="H41" s="7" t="s">
        <v>1679</v>
      </c>
      <c r="I41" s="7" t="s">
        <v>1680</v>
      </c>
      <c r="J41" s="7" t="s">
        <v>1681</v>
      </c>
      <c r="K41" s="7" t="s">
        <v>1682</v>
      </c>
    </row>
    <row r="42" spans="1:11" hidden="1" x14ac:dyDescent="0.1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hidden="1" x14ac:dyDescent="0.1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hidden="1" x14ac:dyDescent="0.1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hidden="1" x14ac:dyDescent="0.1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x14ac:dyDescent="0.15">
      <c r="A46" s="20" t="s">
        <v>284</v>
      </c>
      <c r="B46" s="13" t="s">
        <v>409</v>
      </c>
      <c r="C46" s="7" t="s">
        <v>384</v>
      </c>
      <c r="D46" s="7" t="s">
        <v>385</v>
      </c>
      <c r="E46" s="14"/>
      <c r="F46" s="7" t="s">
        <v>969</v>
      </c>
      <c r="G46" s="7" t="s">
        <v>970</v>
      </c>
      <c r="H46" s="7" t="s">
        <v>971</v>
      </c>
      <c r="I46" s="7" t="s">
        <v>972</v>
      </c>
      <c r="J46" s="7" t="s">
        <v>1123</v>
      </c>
      <c r="K46" s="7" t="s">
        <v>1193</v>
      </c>
    </row>
    <row r="47" spans="1:11" x14ac:dyDescent="0.1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7" t="s">
        <v>984</v>
      </c>
      <c r="G47" s="7" t="s">
        <v>985</v>
      </c>
      <c r="H47" s="7" t="s">
        <v>986</v>
      </c>
      <c r="I47" s="7" t="s">
        <v>987</v>
      </c>
      <c r="J47" s="7" t="s">
        <v>1124</v>
      </c>
      <c r="K47" s="7" t="s">
        <v>1194</v>
      </c>
    </row>
    <row r="48" spans="1:11" x14ac:dyDescent="0.1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7" t="s">
        <v>973</v>
      </c>
      <c r="G48" s="7" t="s">
        <v>974</v>
      </c>
      <c r="H48" s="7" t="s">
        <v>975</v>
      </c>
      <c r="I48" s="7" t="s">
        <v>976</v>
      </c>
      <c r="J48" s="7" t="s">
        <v>1125</v>
      </c>
      <c r="K48" s="7" t="s">
        <v>1195</v>
      </c>
    </row>
    <row r="49" spans="1:11" x14ac:dyDescent="0.1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7" t="s">
        <v>489</v>
      </c>
      <c r="G49" s="7" t="s">
        <v>517</v>
      </c>
      <c r="H49" s="7" t="s">
        <v>560</v>
      </c>
      <c r="I49" s="7" t="s">
        <v>603</v>
      </c>
      <c r="J49" s="7" t="s">
        <v>1126</v>
      </c>
      <c r="K49" s="7" t="s">
        <v>1196</v>
      </c>
    </row>
    <row r="50" spans="1:11" x14ac:dyDescent="0.1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7" t="s">
        <v>988</v>
      </c>
      <c r="G50" s="7" t="s">
        <v>989</v>
      </c>
      <c r="H50" s="7" t="s">
        <v>990</v>
      </c>
      <c r="I50" s="7" t="s">
        <v>991</v>
      </c>
      <c r="J50" s="7" t="s">
        <v>1127</v>
      </c>
      <c r="K50" s="7" t="s">
        <v>1197</v>
      </c>
    </row>
    <row r="51" spans="1:11" x14ac:dyDescent="0.1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7" t="s">
        <v>477</v>
      </c>
      <c r="G51" s="7" t="s">
        <v>518</v>
      </c>
      <c r="H51" s="7" t="s">
        <v>561</v>
      </c>
      <c r="I51" s="7" t="s">
        <v>604</v>
      </c>
      <c r="J51" s="7" t="s">
        <v>1128</v>
      </c>
      <c r="K51" s="7" t="s">
        <v>1198</v>
      </c>
    </row>
    <row r="52" spans="1:11" ht="14.25" hidden="1" customHeight="1" x14ac:dyDescent="0.1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hidden="1" x14ac:dyDescent="0.1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hidden="1" x14ac:dyDescent="0.15">
      <c r="A54" s="9" t="s">
        <v>365</v>
      </c>
    </row>
    <row r="55" spans="1:11" hidden="1" x14ac:dyDescent="0.1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hidden="1" x14ac:dyDescent="0.1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hidden="1" x14ac:dyDescent="0.1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hidden="1" x14ac:dyDescent="0.1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hidden="1" x14ac:dyDescent="0.1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hidden="1" x14ac:dyDescent="0.1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hidden="1" x14ac:dyDescent="0.1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hidden="1" x14ac:dyDescent="0.1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hidden="1" x14ac:dyDescent="0.15">
      <c r="A63" s="7" t="s">
        <v>279</v>
      </c>
      <c r="C63" s="7" t="s">
        <v>400</v>
      </c>
      <c r="D63" s="7" t="s">
        <v>451</v>
      </c>
      <c r="E63" s="7" t="s">
        <v>449</v>
      </c>
      <c r="F63" s="22" t="s">
        <v>962</v>
      </c>
      <c r="G63" s="22" t="s">
        <v>963</v>
      </c>
      <c r="H63" s="22" t="s">
        <v>964</v>
      </c>
      <c r="I63" s="22" t="s">
        <v>965</v>
      </c>
      <c r="J63" s="22" t="s">
        <v>1138</v>
      </c>
      <c r="K63" s="22" t="s">
        <v>1208</v>
      </c>
    </row>
    <row r="64" spans="1:11" hidden="1" x14ac:dyDescent="0.15">
      <c r="F64" s="22" t="s">
        <v>934</v>
      </c>
      <c r="G64" s="22" t="s">
        <v>938</v>
      </c>
      <c r="H64" s="22" t="s">
        <v>942</v>
      </c>
      <c r="I64" s="22" t="s">
        <v>949</v>
      </c>
      <c r="J64" s="22" t="s">
        <v>1139</v>
      </c>
      <c r="K64" s="22" t="s">
        <v>1209</v>
      </c>
    </row>
    <row r="65" spans="1:11" hidden="1" x14ac:dyDescent="0.15">
      <c r="F65" s="22" t="s">
        <v>935</v>
      </c>
      <c r="G65" s="22" t="s">
        <v>939</v>
      </c>
      <c r="H65" s="22" t="s">
        <v>943</v>
      </c>
      <c r="I65" s="22" t="s">
        <v>946</v>
      </c>
      <c r="J65" s="22" t="s">
        <v>1140</v>
      </c>
      <c r="K65" s="22" t="s">
        <v>1210</v>
      </c>
    </row>
    <row r="66" spans="1:11" hidden="1" x14ac:dyDescent="0.15">
      <c r="F66" s="22" t="s">
        <v>936</v>
      </c>
      <c r="G66" s="22" t="s">
        <v>940</v>
      </c>
      <c r="H66" s="22" t="s">
        <v>944</v>
      </c>
      <c r="I66" s="22" t="s">
        <v>947</v>
      </c>
      <c r="J66" s="22" t="s">
        <v>1141</v>
      </c>
      <c r="K66" s="22" t="s">
        <v>1211</v>
      </c>
    </row>
    <row r="67" spans="1:11" hidden="1" x14ac:dyDescent="0.15">
      <c r="F67" s="22" t="s">
        <v>937</v>
      </c>
      <c r="G67" s="22" t="s">
        <v>941</v>
      </c>
      <c r="H67" s="22" t="s">
        <v>945</v>
      </c>
      <c r="I67" s="22" t="s">
        <v>948</v>
      </c>
      <c r="J67" s="22" t="s">
        <v>1142</v>
      </c>
      <c r="K67" s="22" t="s">
        <v>1212</v>
      </c>
    </row>
    <row r="68" spans="1:11" hidden="1" x14ac:dyDescent="0.1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hidden="1" x14ac:dyDescent="0.1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hidden="1" x14ac:dyDescent="0.1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x14ac:dyDescent="0.15">
      <c r="A71" s="7" t="s">
        <v>368</v>
      </c>
      <c r="C71" s="7" t="s">
        <v>384</v>
      </c>
      <c r="D71" s="7" t="s">
        <v>385</v>
      </c>
      <c r="E71" s="11" t="s">
        <v>457</v>
      </c>
      <c r="F71" s="7" t="s">
        <v>466</v>
      </c>
      <c r="G71" s="7" t="s">
        <v>531</v>
      </c>
      <c r="H71" s="7" t="s">
        <v>574</v>
      </c>
      <c r="I71" s="7" t="s">
        <v>617</v>
      </c>
      <c r="J71" s="7" t="s">
        <v>1146</v>
      </c>
      <c r="K71" s="7" t="s">
        <v>1216</v>
      </c>
    </row>
    <row r="72" spans="1:11" x14ac:dyDescent="0.15">
      <c r="A72" s="7" t="s">
        <v>368</v>
      </c>
      <c r="C72" s="7" t="s">
        <v>384</v>
      </c>
      <c r="D72" s="7" t="s">
        <v>385</v>
      </c>
      <c r="E72" s="11" t="s">
        <v>458</v>
      </c>
      <c r="F72" s="7" t="s">
        <v>467</v>
      </c>
      <c r="G72" s="7" t="s">
        <v>532</v>
      </c>
      <c r="H72" s="7" t="s">
        <v>575</v>
      </c>
      <c r="I72" s="7" t="s">
        <v>618</v>
      </c>
      <c r="J72" s="7" t="s">
        <v>1147</v>
      </c>
      <c r="K72" s="7" t="s">
        <v>1217</v>
      </c>
    </row>
    <row r="73" spans="1:11" x14ac:dyDescent="0.15">
      <c r="A73" s="7" t="s">
        <v>368</v>
      </c>
      <c r="C73" s="7" t="s">
        <v>384</v>
      </c>
      <c r="D73" s="7" t="s">
        <v>385</v>
      </c>
      <c r="E73" s="11" t="s">
        <v>459</v>
      </c>
      <c r="F73" s="7" t="s">
        <v>468</v>
      </c>
      <c r="G73" s="7" t="s">
        <v>533</v>
      </c>
      <c r="H73" s="7" t="s">
        <v>576</v>
      </c>
      <c r="I73" s="7" t="s">
        <v>619</v>
      </c>
      <c r="J73" s="7" t="s">
        <v>1148</v>
      </c>
      <c r="K73" s="7" t="s">
        <v>1218</v>
      </c>
    </row>
    <row r="74" spans="1:11" x14ac:dyDescent="0.15">
      <c r="A74" s="7" t="s">
        <v>368</v>
      </c>
      <c r="C74" s="7" t="s">
        <v>384</v>
      </c>
      <c r="D74" s="7" t="s">
        <v>385</v>
      </c>
      <c r="E74" s="11" t="s">
        <v>460</v>
      </c>
      <c r="F74" s="7" t="s">
        <v>469</v>
      </c>
      <c r="G74" s="7" t="s">
        <v>534</v>
      </c>
      <c r="H74" s="7" t="s">
        <v>577</v>
      </c>
      <c r="I74" s="7" t="s">
        <v>620</v>
      </c>
      <c r="J74" s="7" t="s">
        <v>1149</v>
      </c>
      <c r="K74" s="7" t="s">
        <v>1219</v>
      </c>
    </row>
    <row r="75" spans="1:11" x14ac:dyDescent="0.15">
      <c r="A75" s="7" t="s">
        <v>368</v>
      </c>
      <c r="C75" s="7" t="s">
        <v>384</v>
      </c>
      <c r="D75" s="7" t="s">
        <v>385</v>
      </c>
      <c r="E75" s="11" t="s">
        <v>461</v>
      </c>
      <c r="F75" s="7" t="s">
        <v>470</v>
      </c>
      <c r="G75" s="7" t="s">
        <v>535</v>
      </c>
      <c r="H75" s="7" t="s">
        <v>578</v>
      </c>
      <c r="I75" s="7" t="s">
        <v>621</v>
      </c>
      <c r="J75" s="7" t="s">
        <v>1150</v>
      </c>
      <c r="K75" s="7" t="s">
        <v>1220</v>
      </c>
    </row>
    <row r="76" spans="1:11" x14ac:dyDescent="0.15">
      <c r="A76" s="7" t="s">
        <v>368</v>
      </c>
      <c r="C76" s="7" t="s">
        <v>384</v>
      </c>
      <c r="D76" s="7" t="s">
        <v>385</v>
      </c>
      <c r="E76" s="11" t="s">
        <v>462</v>
      </c>
      <c r="F76" s="7" t="s">
        <v>471</v>
      </c>
      <c r="G76" s="7" t="s">
        <v>536</v>
      </c>
      <c r="H76" s="7" t="s">
        <v>579</v>
      </c>
      <c r="I76" s="7" t="s">
        <v>622</v>
      </c>
      <c r="J76" s="7" t="s">
        <v>1151</v>
      </c>
      <c r="K76" s="7" t="s">
        <v>1221</v>
      </c>
    </row>
    <row r="77" spans="1:11" x14ac:dyDescent="0.15">
      <c r="A77" s="11" t="s">
        <v>368</v>
      </c>
      <c r="C77" s="7" t="s">
        <v>384</v>
      </c>
      <c r="D77" s="7" t="s">
        <v>385</v>
      </c>
      <c r="E77" s="11" t="s">
        <v>463</v>
      </c>
      <c r="F77" s="7" t="s">
        <v>472</v>
      </c>
      <c r="G77" s="7" t="s">
        <v>537</v>
      </c>
      <c r="H77" s="7" t="s">
        <v>580</v>
      </c>
      <c r="I77" s="7" t="s">
        <v>623</v>
      </c>
      <c r="J77" s="7" t="s">
        <v>1152</v>
      </c>
      <c r="K77" s="7" t="s">
        <v>1222</v>
      </c>
    </row>
    <row r="78" spans="1:11" x14ac:dyDescent="0.15">
      <c r="A78" s="7" t="s">
        <v>368</v>
      </c>
      <c r="C78" s="7" t="s">
        <v>384</v>
      </c>
      <c r="D78" s="7" t="s">
        <v>385</v>
      </c>
      <c r="E78" s="11" t="s">
        <v>464</v>
      </c>
      <c r="F78" s="7" t="s">
        <v>473</v>
      </c>
      <c r="G78" s="7" t="s">
        <v>538</v>
      </c>
      <c r="H78" s="7" t="s">
        <v>581</v>
      </c>
      <c r="I78" s="7" t="s">
        <v>624</v>
      </c>
      <c r="J78" s="7" t="s">
        <v>1153</v>
      </c>
      <c r="K78" s="7" t="s">
        <v>1223</v>
      </c>
    </row>
    <row r="79" spans="1:11" x14ac:dyDescent="0.15">
      <c r="A79" s="7" t="s">
        <v>368</v>
      </c>
      <c r="C79" s="7" t="s">
        <v>384</v>
      </c>
      <c r="D79" s="7" t="s">
        <v>385</v>
      </c>
      <c r="E79" s="11" t="s">
        <v>465</v>
      </c>
      <c r="F79" s="7" t="s">
        <v>474</v>
      </c>
      <c r="G79" s="7" t="s">
        <v>539</v>
      </c>
      <c r="H79" s="7" t="s">
        <v>582</v>
      </c>
      <c r="I79" s="7" t="s">
        <v>625</v>
      </c>
      <c r="J79" s="7" t="s">
        <v>1154</v>
      </c>
      <c r="K79" s="7" t="s">
        <v>1224</v>
      </c>
    </row>
    <row r="80" spans="1:11" hidden="1" x14ac:dyDescent="0.15">
      <c r="A80" s="11"/>
      <c r="E80" s="11"/>
    </row>
    <row r="81" spans="1:11" hidden="1" x14ac:dyDescent="0.1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hidden="1" x14ac:dyDescent="0.1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hidden="1" x14ac:dyDescent="0.15">
      <c r="A83" s="18" t="s">
        <v>1738</v>
      </c>
      <c r="E83" s="11"/>
    </row>
    <row r="84" spans="1:11" outlineLevel="1" x14ac:dyDescent="0.1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1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1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1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1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1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1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1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1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1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15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1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1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1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1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1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hidden="1" x14ac:dyDescent="0.1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1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1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1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1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1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1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1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hidden="1" x14ac:dyDescent="0.1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1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1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1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1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1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1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1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hidden="1" x14ac:dyDescent="0.15">
      <c r="A116" s="11"/>
      <c r="E116" s="14"/>
      <c r="F116" s="14"/>
      <c r="G116" s="14"/>
      <c r="H116" s="14"/>
      <c r="I116" s="14"/>
      <c r="J116" s="14"/>
      <c r="K116" s="14"/>
    </row>
    <row r="117" spans="1:11" hidden="1" x14ac:dyDescent="0.1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hidden="1" x14ac:dyDescent="0.1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hidden="1" x14ac:dyDescent="0.1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hidden="1" x14ac:dyDescent="0.1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hidden="1" x14ac:dyDescent="0.1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hidden="1" x14ac:dyDescent="0.1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hidden="1" x14ac:dyDescent="0.1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hidden="1" x14ac:dyDescent="0.1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ht="14.25" hidden="1" x14ac:dyDescent="0.2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hidden="1" x14ac:dyDescent="0.1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ht="14.25" hidden="1" x14ac:dyDescent="0.2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2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hidden="1" x14ac:dyDescent="0.1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hidden="1" x14ac:dyDescent="0.1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hidden="1" x14ac:dyDescent="0.1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hidden="1" x14ac:dyDescent="0.1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hidden="1" x14ac:dyDescent="0.1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hidden="1" x14ac:dyDescent="0.1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hidden="1" x14ac:dyDescent="0.1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hidden="1" x14ac:dyDescent="0.1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hidden="1" x14ac:dyDescent="0.1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hidden="1" x14ac:dyDescent="0.15">
      <c r="A137" s="14" t="s">
        <v>1663</v>
      </c>
      <c r="B137" s="14" t="s">
        <v>1662</v>
      </c>
      <c r="C137" s="18">
        <f>E94</f>
        <v>56790</v>
      </c>
      <c r="D137" s="18">
        <f>'eNodeb MML'!J2</f>
        <v>1.3333312334555001</v>
      </c>
      <c r="E137" s="18">
        <f>'eNodeb MML'!I2</f>
        <v>103.333333212344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hidden="1" x14ac:dyDescent="0.15">
      <c r="A138" s="14" t="s">
        <v>1663</v>
      </c>
      <c r="B138" s="14" t="s">
        <v>1662</v>
      </c>
      <c r="C138" s="18">
        <f>C137</f>
        <v>56790</v>
      </c>
      <c r="D138" s="18">
        <f>D137</f>
        <v>1.3333312334555001</v>
      </c>
      <c r="E138" s="18">
        <f>E137</f>
        <v>103.333333212344</v>
      </c>
      <c r="F138" s="7" t="str">
        <f t="shared" ref="F138:K138" si="0">"ADD LOCATION: LOCATIONNAME="&amp;""""&amp;$C$138&amp;""""&amp;", MODE=MANUAL, GCDF=Degree, LATITUDEDEGFORMAT="&amp;1000000*$D$138&amp;", LONGITUDEDEGFORMAT="&amp;1000000*$E$138&amp;";"</f>
        <v>ADD LOCATION: LOCATIONNAME="56790", MODE=MANUAL, GCDF=Degree, LATITUDEDEGFORMAT=1333331.2334555, LONGITUDEDEGFORMAT=103333333.212344;</v>
      </c>
      <c r="G138" s="7" t="str">
        <f t="shared" si="0"/>
        <v>ADD LOCATION: LOCATIONNAME="56790", MODE=MANUAL, GCDF=Degree, LATITUDEDEGFORMAT=1333331.2334555, LONGITUDEDEGFORMAT=103333333.212344;</v>
      </c>
      <c r="H138" s="7" t="str">
        <f t="shared" si="0"/>
        <v>ADD LOCATION: LOCATIONNAME="56790", MODE=MANUAL, GCDF=Degree, LATITUDEDEGFORMAT=1333331.2334555, LONGITUDEDEGFORMAT=103333333.212344;</v>
      </c>
      <c r="I138" s="7" t="str">
        <f t="shared" si="0"/>
        <v>ADD LOCATION: LOCATIONNAME="56790", MODE=MANUAL, GCDF=Degree, LATITUDEDEGFORMAT=1333331.2334555, LONGITUDEDEGFORMAT=103333333.212344;</v>
      </c>
      <c r="J138" s="7" t="str">
        <f t="shared" si="0"/>
        <v>ADD LOCATION: LOCATIONNAME="56790", MODE=MANUAL, GCDF=Degree, LATITUDEDEGFORMAT=1333331.2334555, LONGITUDEDEGFORMAT=103333333.212344;</v>
      </c>
      <c r="K138" s="7" t="str">
        <f t="shared" si="0"/>
        <v>ADD LOCATION: LOCATIONNAME="56790", MODE=MANUAL, GCDF=Degree, LATITUDEDEGFORMAT=1333331.2334555, LONGITUDEDEGFORMAT=103333333.212344;</v>
      </c>
    </row>
    <row r="139" spans="1:11" hidden="1" x14ac:dyDescent="0.15">
      <c r="A139" s="14" t="s">
        <v>1663</v>
      </c>
      <c r="B139" s="14" t="s">
        <v>1662</v>
      </c>
      <c r="C139" s="18">
        <f>C137</f>
        <v>56790</v>
      </c>
      <c r="D139" s="18">
        <f>D137</f>
        <v>1.3333312334555001</v>
      </c>
      <c r="E139" s="18">
        <f>E137</f>
        <v>103.333333212344</v>
      </c>
      <c r="F139" s="7" t="str">
        <f t="shared" ref="F139:K139" si="1">"MOD LOCATION: LOCATIONNAME="&amp;""""&amp;$C$139&amp;""""&amp;", MODE=MANUAL, GCDF=Degree, LATITUDEDEGFORMAT="&amp;1000000*$D$139&amp;", LONGITUDEDEGFORMAT="&amp;1000000*$E$139&amp;";"</f>
        <v>MOD LOCATION: LOCATIONNAME="56790", MODE=MANUAL, GCDF=Degree, LATITUDEDEGFORMAT=1333331.2334555, LONGITUDEDEGFORMAT=103333333.212344;</v>
      </c>
      <c r="G139" s="7" t="str">
        <f t="shared" si="1"/>
        <v>MOD LOCATION: LOCATIONNAME="56790", MODE=MANUAL, GCDF=Degree, LATITUDEDEGFORMAT=1333331.2334555, LONGITUDEDEGFORMAT=103333333.212344;</v>
      </c>
      <c r="H139" s="7" t="str">
        <f t="shared" si="1"/>
        <v>MOD LOCATION: LOCATIONNAME="56790", MODE=MANUAL, GCDF=Degree, LATITUDEDEGFORMAT=1333331.2334555, LONGITUDEDEGFORMAT=103333333.212344;</v>
      </c>
      <c r="I139" s="7" t="str">
        <f t="shared" si="1"/>
        <v>MOD LOCATION: LOCATIONNAME="56790", MODE=MANUAL, GCDF=Degree, LATITUDEDEGFORMAT=1333331.2334555, LONGITUDEDEGFORMAT=103333333.212344;</v>
      </c>
      <c r="J139" s="7" t="str">
        <f t="shared" si="1"/>
        <v>MOD LOCATION: LOCATIONNAME="56790", MODE=MANUAL, GCDF=Degree, LATITUDEDEGFORMAT=1333331.2334555, LONGITUDEDEGFORMAT=103333333.212344;</v>
      </c>
      <c r="K139" s="7" t="str">
        <f t="shared" si="1"/>
        <v>MOD LOCATION: LOCATIONNAME="56790", MODE=MANUAL, GCDF=Degree, LATITUDEDEGFORMAT=1333331.2334555, LONGITUDEDEGFORMAT=103333333.212344;</v>
      </c>
    </row>
    <row r="140" spans="1:11" ht="14.25" hidden="1" x14ac:dyDescent="0.2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ht="14.25" hidden="1" x14ac:dyDescent="0.2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ht="14.25" hidden="1" x14ac:dyDescent="0.2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ht="14.25" hidden="1" x14ac:dyDescent="0.2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4" spans="1:11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  <row r="322" hidden="1" x14ac:dyDescent="0.15"/>
    <row r="323" hidden="1" x14ac:dyDescent="0.15"/>
    <row r="324" hidden="1" x14ac:dyDescent="0.15"/>
    <row r="325" hidden="1" x14ac:dyDescent="0.15"/>
    <row r="326" hidden="1" x14ac:dyDescent="0.15"/>
    <row r="327" hidden="1" x14ac:dyDescent="0.15"/>
    <row r="328" hidden="1" x14ac:dyDescent="0.15"/>
    <row r="329" hidden="1" x14ac:dyDescent="0.15"/>
    <row r="330" hidden="1" x14ac:dyDescent="0.15"/>
    <row r="331" hidden="1" x14ac:dyDescent="0.15"/>
    <row r="332" hidden="1" x14ac:dyDescent="0.15"/>
    <row r="333" hidden="1" x14ac:dyDescent="0.15"/>
    <row r="334" hidden="1" x14ac:dyDescent="0.15"/>
    <row r="335" hidden="1" x14ac:dyDescent="0.15"/>
    <row r="336" hidden="1" x14ac:dyDescent="0.15"/>
    <row r="337" hidden="1" x14ac:dyDescent="0.15"/>
    <row r="338" hidden="1" x14ac:dyDescent="0.15"/>
    <row r="339" hidden="1" x14ac:dyDescent="0.15"/>
    <row r="340" hidden="1" x14ac:dyDescent="0.15"/>
    <row r="341" hidden="1" x14ac:dyDescent="0.15"/>
    <row r="342" hidden="1" x14ac:dyDescent="0.15"/>
    <row r="343" hidden="1" x14ac:dyDescent="0.15"/>
    <row r="344" hidden="1" x14ac:dyDescent="0.15"/>
    <row r="345" hidden="1" x14ac:dyDescent="0.15"/>
    <row r="346" hidden="1" x14ac:dyDescent="0.15"/>
    <row r="347" hidden="1" x14ac:dyDescent="0.15"/>
    <row r="348" hidden="1" x14ac:dyDescent="0.15"/>
    <row r="349" hidden="1" x14ac:dyDescent="0.15"/>
    <row r="350" hidden="1" x14ac:dyDescent="0.15"/>
    <row r="351" hidden="1" x14ac:dyDescent="0.15"/>
    <row r="352" hidden="1" x14ac:dyDescent="0.15"/>
    <row r="353" spans="15:15" hidden="1" x14ac:dyDescent="0.15"/>
    <row r="354" spans="15:15" hidden="1" x14ac:dyDescent="0.15"/>
    <row r="355" spans="15:15" hidden="1" x14ac:dyDescent="0.15"/>
    <row r="356" spans="15:15" hidden="1" x14ac:dyDescent="0.15"/>
    <row r="357" spans="15:15" hidden="1" x14ac:dyDescent="0.15"/>
    <row r="358" spans="15:15" hidden="1" x14ac:dyDescent="0.15"/>
    <row r="359" spans="15:15" hidden="1" x14ac:dyDescent="0.15"/>
    <row r="360" spans="15:15" hidden="1" x14ac:dyDescent="0.15"/>
    <row r="361" spans="15:15" hidden="1" x14ac:dyDescent="0.15"/>
    <row r="362" spans="15:15" hidden="1" x14ac:dyDescent="0.15"/>
    <row r="363" spans="15:15" hidden="1" x14ac:dyDescent="0.15"/>
    <row r="364" spans="15:15" hidden="1" x14ac:dyDescent="0.15"/>
    <row r="365" spans="15:15" hidden="1" x14ac:dyDescent="0.15"/>
    <row r="366" spans="15:15" hidden="1" x14ac:dyDescent="0.15"/>
    <row r="367" spans="15:15" hidden="1" x14ac:dyDescent="0.15"/>
    <row r="368" spans="15:15" hidden="1" x14ac:dyDescent="0.15">
      <c r="O368" s="27" t="s">
        <v>1556</v>
      </c>
    </row>
  </sheetData>
  <autoFilter ref="F1:F368">
    <filterColumn colId="0">
      <filters>
        <filter val="ADD DRXPARAGROUP: LocalCellId=1, DrxParaGroupId=1, EnterDrxSwitch=ON, OnDurationTimer=PSF4, DrxInactivityTimer=PSF4, DrxReTxTimer=PSF8, LongDrxCycle=SF40, SupportShortDrx=UU_DISABLE;"/>
        <filter val="ADD DRXPARAGROUP: LocalCellId=1, DrxParaGroupId=3, EnterDrxSwitch=ON, OnDurationTimer=PSF2, DrxInactivityTimer=PSF80, DrxReTxTimer=PSF8, LongDrxCycle=SF40, SupportShortDrx=UU_ENABLE, ShortDrxCycle=SF20, DrxShortCycleTimer=1;"/>
        <filter val="ADD DRXPARAGROUP: LocalCellId=1, DrxParaGroupId=4, EnterDrxSwitch=ON, OnDurationTimer=PSF2, DrxInactivityTimer=PSF80, DrxReTxTimer=PSF8, LongDrxCycle=SF80, SupportShortDrx=UU_ENABLE, ShortDrxCycle=SF20, DrxShortCycleTimer=1;"/>
        <filter val="MOD CELLSTANDARDQCI: LocalCellId=1, Qci=QCI1, InterRatHoCommGroupId=1, InterRatHoUtranGroupId=1, DrxParaGroupId=1, QciPriorityForHo=1, PreallocationParaGroupId=0;"/>
        <filter val="MOD CELLSTANDARDQCI: LocalCellId=1, Qci=QCI2, InterRatHoCommGroupId=0, InterRatHoUtranGroupId=0, DrxParaGroupId=0, QciPriorityForHo=9, PreallocationParaGroupId=0;"/>
        <filter val="MOD CELLSTANDARDQCI: LocalCellId=1, Qci=QCI3, InterRatHoCommGroupId=0, InterRatHoUtranGroupId=0, DrxParaGroupId=0, QciPriorityForHo=9, PreallocationParaGroupId=0;"/>
        <filter val="MOD CELLSTANDARDQCI: LocalCellId=1, Qci=QCI4, InterRatHoCommGroupId=0, InterRatHoUtranGroupId=0, DrxParaGroupId=0, QciPriorityForHo=9, PreallocationParaGroupId=0;"/>
        <filter val="MOD CELLSTANDARDQCI: LocalCellId=1, Qci=QCI5, InterRatHoCommGroupId=0, InterRatHoUtranGroupId=0, DrxParaGroupId=4, QciPriorityForHo=9, PreallocationParaGroupId=1;"/>
        <filter val="MOD CELLSTANDARDQCI: LocalCellId=1, Qci=QCI6, InterRatHoCommGroupId=0, InterRatHoUtranGroupId=0, DrxParaGroupId=0, QciPriorityForHo=9, PreallocationParaGroupId=1;"/>
        <filter val="MOD CELLSTANDARDQCI: LocalCellId=1, Qci=QCI7, InterRatHoCommGroupId=0, InterRatHoUtranGroupId=0, DrxParaGroupId=3, QciPriorityForHo=9, PreallocationParaGroupId=1;"/>
        <filter val="MOD CELLSTANDARDQCI: LocalCellId=1, Qci=QCI8, InterRatHoCommGroupId=0, InterRatHoUtranGroupId=0, DrxParaGroupId=3, QciPriorityForHo=9, PreallocationParaGroupId=1;"/>
        <filter val="MOD CELLSTANDARDQCI: LocalCellId=1, Qci=QCI9, InterRatHoCommGroupId=0, InterRatHoUtranGroupId=0, DrxParaGroupId=3, QciPriorityForHo=9, PreallocationParaGroupId=1;"/>
        <filter val="MOD DRXPARAGROUP: LocalCellId=1, DrxParaGroupId=1, EnterDrxSwitch=ON, OnDurationTimer=PSF4, DrxInactivityTimer=PSF4, DrxReTxTimer=PSF8, LongDrxCycle=SF40, SupportShortDrx=UU_DISABLE;"/>
        <filter val="MOD DRXPARAGROUP: LocalCellId=1, DrxParaGroupId=3, EnterDrxSwitch=ON, OnDurationTimer=PSF2, DrxInactivityTimer=PSF80, DrxReTxTimer=PSF8, LongDrxCycle=SF40, SupportShortDrx=UU_ENABLE, ShortDrxCycle=SF20, DrxShortCycleTimer=1;"/>
        <filter val="MOD DRXPARAGROUP: LocalCellId=1, DrxParaGroupId=4, EnterDrxSwitch=ON, OnDurationTimer=PSF2, DrxInactivityTimer=PSF80, DrxReTxTimer=PSF8, LongDrxCycle=SF80, SupportShortDrx=UU_ENABLE, ShortDrxCycle=SF20, DrxShortCycleTimer=1;"/>
      </filters>
    </filterColumn>
  </autoFilter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9"/>
  <sheetViews>
    <sheetView zoomScale="80" zoomScaleNormal="8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E56" sqref="E56"/>
    </sheetView>
  </sheetViews>
  <sheetFormatPr defaultRowHeight="13.5" outlineLevelRow="1" x14ac:dyDescent="0.15"/>
  <cols>
    <col min="1" max="1" width="40.625" customWidth="1"/>
    <col min="2" max="2" width="15.375" customWidth="1"/>
    <col min="3" max="3" width="17.25" customWidth="1"/>
    <col min="4" max="5" width="17.125" customWidth="1"/>
    <col min="6" max="6" width="86.25" customWidth="1"/>
    <col min="7" max="7" width="62.625" customWidth="1"/>
    <col min="8" max="8" width="55.125" customWidth="1"/>
    <col min="9" max="9" width="92" customWidth="1"/>
    <col min="10" max="10" width="94.25" customWidth="1"/>
    <col min="11" max="11" width="112.625" customWidth="1"/>
    <col min="12" max="20" width="174" customWidth="1"/>
  </cols>
  <sheetData>
    <row r="1" spans="1:12" x14ac:dyDescent="0.1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15">
      <c r="A2" s="19" t="s">
        <v>1734</v>
      </c>
      <c r="F2" s="12"/>
      <c r="L2" s="14"/>
    </row>
    <row r="3" spans="1:12" outlineLevel="1" x14ac:dyDescent="0.15">
      <c r="A3" s="10" t="s">
        <v>379</v>
      </c>
    </row>
    <row r="4" spans="1:12" outlineLevel="1" x14ac:dyDescent="0.1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1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1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1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15">
      <c r="A8" s="9" t="s">
        <v>369</v>
      </c>
    </row>
    <row r="9" spans="1:12" x14ac:dyDescent="0.15">
      <c r="A9" s="18" t="s">
        <v>1735</v>
      </c>
    </row>
    <row r="10" spans="1:12" outlineLevel="1" x14ac:dyDescent="0.15">
      <c r="A10" s="10" t="s">
        <v>722</v>
      </c>
    </row>
    <row r="11" spans="1:12" outlineLevel="1" x14ac:dyDescent="0.1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1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1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1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15">
      <c r="A15" s="9" t="s">
        <v>370</v>
      </c>
      <c r="B15" s="11"/>
    </row>
    <row r="16" spans="1:12" x14ac:dyDescent="0.1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1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1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15">
      <c r="A19" s="16" t="s">
        <v>275</v>
      </c>
      <c r="F19" s="7" t="s">
        <v>726</v>
      </c>
      <c r="G19" s="7" t="s">
        <v>793</v>
      </c>
      <c r="H19" s="7" t="s">
        <v>856</v>
      </c>
      <c r="I19" s="7" t="s">
        <v>1008</v>
      </c>
      <c r="J19" s="7" t="s">
        <v>1248</v>
      </c>
      <c r="K19" s="7" t="s">
        <v>1321</v>
      </c>
    </row>
    <row r="20" spans="1:11" outlineLevel="1" x14ac:dyDescent="0.15">
      <c r="A20" s="16" t="s">
        <v>275</v>
      </c>
      <c r="F20" s="7" t="s">
        <v>727</v>
      </c>
      <c r="G20" s="7" t="s">
        <v>794</v>
      </c>
      <c r="H20" s="7" t="s">
        <v>857</v>
      </c>
      <c r="I20" s="7" t="s">
        <v>1009</v>
      </c>
      <c r="J20" s="7" t="s">
        <v>1249</v>
      </c>
      <c r="K20" s="7" t="s">
        <v>1322</v>
      </c>
    </row>
    <row r="21" spans="1:11" outlineLevel="1" x14ac:dyDescent="0.15">
      <c r="A21" s="17" t="s">
        <v>275</v>
      </c>
      <c r="F21" s="7" t="s">
        <v>728</v>
      </c>
      <c r="G21" s="7" t="s">
        <v>795</v>
      </c>
      <c r="H21" s="7" t="s">
        <v>858</v>
      </c>
      <c r="I21" s="7" t="s">
        <v>1010</v>
      </c>
      <c r="J21" s="7" t="s">
        <v>1250</v>
      </c>
      <c r="K21" s="7" t="s">
        <v>1323</v>
      </c>
    </row>
    <row r="22" spans="1:11" outlineLevel="1" x14ac:dyDescent="0.15">
      <c r="A22" s="16" t="s">
        <v>314</v>
      </c>
      <c r="F22" s="7" t="s">
        <v>729</v>
      </c>
      <c r="G22" s="7" t="s">
        <v>796</v>
      </c>
      <c r="H22" s="7" t="s">
        <v>859</v>
      </c>
      <c r="I22" s="7" t="s">
        <v>1011</v>
      </c>
      <c r="J22" s="7" t="s">
        <v>1251</v>
      </c>
      <c r="K22" s="7" t="s">
        <v>1324</v>
      </c>
    </row>
    <row r="23" spans="1:11" outlineLevel="1" x14ac:dyDescent="0.15">
      <c r="A23" s="16" t="s">
        <v>314</v>
      </c>
      <c r="F23" s="7" t="s">
        <v>730</v>
      </c>
      <c r="G23" s="7" t="s">
        <v>797</v>
      </c>
      <c r="H23" s="7" t="s">
        <v>860</v>
      </c>
      <c r="I23" s="7" t="s">
        <v>1012</v>
      </c>
      <c r="J23" s="7" t="s">
        <v>1252</v>
      </c>
      <c r="K23" s="7" t="s">
        <v>1325</v>
      </c>
    </row>
    <row r="24" spans="1:11" outlineLevel="1" x14ac:dyDescent="0.15">
      <c r="A24" s="17" t="s">
        <v>314</v>
      </c>
      <c r="F24" s="7" t="s">
        <v>731</v>
      </c>
      <c r="G24" s="7" t="s">
        <v>798</v>
      </c>
      <c r="H24" s="7" t="s">
        <v>861</v>
      </c>
      <c r="I24" s="7" t="s">
        <v>1013</v>
      </c>
      <c r="J24" s="7" t="s">
        <v>1253</v>
      </c>
      <c r="K24" s="7" t="s">
        <v>1326</v>
      </c>
    </row>
    <row r="25" spans="1:11" outlineLevel="1" x14ac:dyDescent="0.1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1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1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15">
      <c r="A28" s="16" t="s">
        <v>275</v>
      </c>
      <c r="F28" s="7" t="s">
        <v>732</v>
      </c>
      <c r="G28" s="7" t="s">
        <v>799</v>
      </c>
      <c r="H28" s="7" t="s">
        <v>862</v>
      </c>
      <c r="I28" s="7" t="s">
        <v>1014</v>
      </c>
      <c r="J28" s="7" t="s">
        <v>1254</v>
      </c>
      <c r="K28" s="7" t="s">
        <v>1327</v>
      </c>
    </row>
    <row r="29" spans="1:11" outlineLevel="1" x14ac:dyDescent="0.15">
      <c r="A29" s="16" t="s">
        <v>275</v>
      </c>
      <c r="F29" s="7" t="s">
        <v>733</v>
      </c>
      <c r="G29" s="7" t="s">
        <v>800</v>
      </c>
      <c r="H29" s="7" t="s">
        <v>863</v>
      </c>
      <c r="I29" s="7" t="s">
        <v>1015</v>
      </c>
      <c r="J29" s="7" t="s">
        <v>1255</v>
      </c>
      <c r="K29" s="7" t="s">
        <v>1328</v>
      </c>
    </row>
    <row r="30" spans="1:11" outlineLevel="1" x14ac:dyDescent="0.15">
      <c r="A30" s="17" t="s">
        <v>275</v>
      </c>
      <c r="F30" s="7" t="s">
        <v>734</v>
      </c>
      <c r="G30" s="7" t="s">
        <v>801</v>
      </c>
      <c r="H30" s="7" t="s">
        <v>864</v>
      </c>
      <c r="I30" s="7" t="s">
        <v>1016</v>
      </c>
      <c r="J30" s="7" t="s">
        <v>1256</v>
      </c>
      <c r="K30" s="7" t="s">
        <v>1329</v>
      </c>
    </row>
    <row r="31" spans="1:11" outlineLevel="1" x14ac:dyDescent="0.15">
      <c r="A31" s="16" t="s">
        <v>314</v>
      </c>
      <c r="F31" s="7" t="s">
        <v>735</v>
      </c>
      <c r="G31" s="7" t="s">
        <v>802</v>
      </c>
      <c r="H31" s="7" t="s">
        <v>865</v>
      </c>
      <c r="I31" s="7" t="s">
        <v>1017</v>
      </c>
      <c r="J31" s="7" t="s">
        <v>1257</v>
      </c>
      <c r="K31" s="7" t="s">
        <v>1330</v>
      </c>
    </row>
    <row r="32" spans="1:11" outlineLevel="1" x14ac:dyDescent="0.15">
      <c r="A32" s="16" t="s">
        <v>314</v>
      </c>
      <c r="F32" s="7" t="s">
        <v>736</v>
      </c>
      <c r="G32" s="7" t="s">
        <v>803</v>
      </c>
      <c r="H32" s="7" t="s">
        <v>866</v>
      </c>
      <c r="I32" s="7" t="s">
        <v>1018</v>
      </c>
      <c r="J32" s="7" t="s">
        <v>1258</v>
      </c>
      <c r="K32" s="7" t="s">
        <v>1331</v>
      </c>
    </row>
    <row r="33" spans="1:11" outlineLevel="1" x14ac:dyDescent="0.15">
      <c r="A33" s="17" t="s">
        <v>314</v>
      </c>
      <c r="F33" s="7" t="s">
        <v>737</v>
      </c>
      <c r="G33" s="7" t="s">
        <v>804</v>
      </c>
      <c r="H33" s="7" t="s">
        <v>867</v>
      </c>
      <c r="I33" s="7" t="s">
        <v>1019</v>
      </c>
      <c r="J33" s="7" t="s">
        <v>1259</v>
      </c>
      <c r="K33" s="7" t="s">
        <v>1332</v>
      </c>
    </row>
    <row r="34" spans="1:11" outlineLevel="1" x14ac:dyDescent="0.1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15">
      <c r="A35" s="10" t="s">
        <v>364</v>
      </c>
      <c r="F35" s="7"/>
      <c r="G35" s="7"/>
      <c r="H35" s="7"/>
      <c r="I35" s="7"/>
      <c r="J35" s="7"/>
      <c r="K35" s="7"/>
    </row>
    <row r="36" spans="1:11" x14ac:dyDescent="0.15">
      <c r="A36" s="7" t="s">
        <v>279</v>
      </c>
      <c r="F36" s="7" t="s">
        <v>1671</v>
      </c>
      <c r="G36" s="7" t="s">
        <v>1672</v>
      </c>
      <c r="H36" s="7" t="s">
        <v>1673</v>
      </c>
      <c r="I36" s="7" t="s">
        <v>1674</v>
      </c>
      <c r="J36" s="7" t="s">
        <v>1675</v>
      </c>
      <c r="K36" s="7" t="s">
        <v>1676</v>
      </c>
    </row>
    <row r="37" spans="1:11" x14ac:dyDescent="0.15">
      <c r="A37" s="7"/>
      <c r="F37" s="7" t="s">
        <v>1683</v>
      </c>
      <c r="G37" s="7" t="s">
        <v>1684</v>
      </c>
      <c r="H37" s="7" t="s">
        <v>1685</v>
      </c>
      <c r="I37" s="7" t="s">
        <v>1686</v>
      </c>
      <c r="J37" s="7" t="s">
        <v>1687</v>
      </c>
      <c r="K37" s="7" t="s">
        <v>1688</v>
      </c>
    </row>
    <row r="38" spans="1:11" x14ac:dyDescent="0.1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1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1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1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x14ac:dyDescent="0.15">
      <c r="A42" s="8" t="s">
        <v>284</v>
      </c>
      <c r="F42" s="7" t="s">
        <v>977</v>
      </c>
      <c r="G42" s="7" t="s">
        <v>978</v>
      </c>
      <c r="H42" s="7" t="s">
        <v>979</v>
      </c>
      <c r="I42" s="7" t="s">
        <v>1025</v>
      </c>
      <c r="J42" s="7" t="s">
        <v>1265</v>
      </c>
      <c r="K42" s="7" t="s">
        <v>1338</v>
      </c>
    </row>
    <row r="43" spans="1:11" x14ac:dyDescent="0.15">
      <c r="A43" s="8" t="s">
        <v>284</v>
      </c>
      <c r="F43" s="7" t="s">
        <v>992</v>
      </c>
      <c r="G43" s="7" t="s">
        <v>993</v>
      </c>
      <c r="H43" s="7" t="s">
        <v>994</v>
      </c>
      <c r="I43" s="7" t="s">
        <v>1026</v>
      </c>
      <c r="J43" s="7" t="s">
        <v>1266</v>
      </c>
      <c r="K43" s="7" t="s">
        <v>1339</v>
      </c>
    </row>
    <row r="44" spans="1:11" x14ac:dyDescent="0.15">
      <c r="A44" s="8" t="s">
        <v>284</v>
      </c>
      <c r="F44" s="7" t="s">
        <v>980</v>
      </c>
      <c r="G44" s="7" t="s">
        <v>981</v>
      </c>
      <c r="H44" s="7" t="s">
        <v>982</v>
      </c>
      <c r="I44" s="7" t="s">
        <v>1027</v>
      </c>
      <c r="J44" s="7" t="s">
        <v>1267</v>
      </c>
      <c r="K44" s="7" t="s">
        <v>1340</v>
      </c>
    </row>
    <row r="45" spans="1:11" x14ac:dyDescent="0.15">
      <c r="A45" s="8" t="s">
        <v>304</v>
      </c>
      <c r="F45" s="7" t="s">
        <v>740</v>
      </c>
      <c r="G45" s="7" t="s">
        <v>810</v>
      </c>
      <c r="H45" s="7" t="s">
        <v>873</v>
      </c>
      <c r="I45" s="7" t="s">
        <v>1028</v>
      </c>
      <c r="J45" s="7" t="s">
        <v>1268</v>
      </c>
      <c r="K45" s="7" t="s">
        <v>1341</v>
      </c>
    </row>
    <row r="46" spans="1:11" x14ac:dyDescent="0.15">
      <c r="A46" s="8" t="s">
        <v>304</v>
      </c>
      <c r="F46" s="7" t="s">
        <v>995</v>
      </c>
      <c r="G46" s="7" t="s">
        <v>996</v>
      </c>
      <c r="H46" s="7" t="s">
        <v>997</v>
      </c>
      <c r="I46" s="7" t="s">
        <v>1029</v>
      </c>
      <c r="J46" s="7" t="s">
        <v>1269</v>
      </c>
      <c r="K46" s="7" t="s">
        <v>1342</v>
      </c>
    </row>
    <row r="47" spans="1:11" x14ac:dyDescent="0.15">
      <c r="A47" s="8" t="s">
        <v>304</v>
      </c>
      <c r="F47" s="7" t="s">
        <v>741</v>
      </c>
      <c r="G47" s="7" t="s">
        <v>811</v>
      </c>
      <c r="H47" s="7" t="s">
        <v>874</v>
      </c>
      <c r="I47" s="7" t="s">
        <v>1030</v>
      </c>
      <c r="J47" s="7" t="s">
        <v>1270</v>
      </c>
      <c r="K47" s="7" t="s">
        <v>1343</v>
      </c>
    </row>
    <row r="48" spans="1:11" x14ac:dyDescent="0.1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1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15">
      <c r="A50" s="9" t="s">
        <v>365</v>
      </c>
      <c r="F50" s="7"/>
      <c r="G50" s="7"/>
      <c r="H50" s="7"/>
      <c r="I50" s="7"/>
      <c r="J50" s="7"/>
      <c r="K50" s="7"/>
    </row>
    <row r="51" spans="1:11" x14ac:dyDescent="0.1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1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1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1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1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1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1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1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1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15">
      <c r="A60" s="7"/>
      <c r="F60" s="22" t="s">
        <v>950</v>
      </c>
      <c r="G60" s="22" t="s">
        <v>954</v>
      </c>
      <c r="H60" s="22" t="s">
        <v>958</v>
      </c>
      <c r="I60" s="22" t="s">
        <v>1041</v>
      </c>
      <c r="J60" s="22" t="s">
        <v>1281</v>
      </c>
      <c r="K60" s="22" t="s">
        <v>1354</v>
      </c>
    </row>
    <row r="61" spans="1:11" x14ac:dyDescent="0.15">
      <c r="A61" s="7"/>
      <c r="F61" s="22" t="s">
        <v>951</v>
      </c>
      <c r="G61" s="22" t="s">
        <v>955</v>
      </c>
      <c r="H61" s="22" t="s">
        <v>959</v>
      </c>
      <c r="I61" s="22" t="s">
        <v>1042</v>
      </c>
      <c r="J61" s="22" t="s">
        <v>1282</v>
      </c>
      <c r="K61" s="22" t="s">
        <v>1355</v>
      </c>
    </row>
    <row r="62" spans="1:11" x14ac:dyDescent="0.15">
      <c r="A62" s="7"/>
      <c r="F62" s="22" t="s">
        <v>952</v>
      </c>
      <c r="G62" s="22" t="s">
        <v>956</v>
      </c>
      <c r="H62" s="22" t="s">
        <v>960</v>
      </c>
      <c r="I62" s="22" t="s">
        <v>1043</v>
      </c>
      <c r="J62" s="22" t="s">
        <v>1283</v>
      </c>
      <c r="K62" s="22" t="s">
        <v>1356</v>
      </c>
    </row>
    <row r="63" spans="1:11" x14ac:dyDescent="0.15">
      <c r="A63" s="7"/>
      <c r="F63" s="22" t="s">
        <v>953</v>
      </c>
      <c r="G63" s="22" t="s">
        <v>957</v>
      </c>
      <c r="H63" s="22" t="s">
        <v>961</v>
      </c>
      <c r="I63" s="22" t="s">
        <v>1044</v>
      </c>
      <c r="J63" s="22" t="s">
        <v>1284</v>
      </c>
      <c r="K63" s="22" t="s">
        <v>1357</v>
      </c>
    </row>
    <row r="64" spans="1:11" x14ac:dyDescent="0.1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1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1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x14ac:dyDescent="0.15">
      <c r="A67" s="7" t="s">
        <v>368</v>
      </c>
      <c r="F67" s="7" t="s">
        <v>752</v>
      </c>
      <c r="G67" s="7" t="s">
        <v>826</v>
      </c>
      <c r="H67" s="7" t="s">
        <v>889</v>
      </c>
      <c r="I67" s="7" t="s">
        <v>1048</v>
      </c>
      <c r="J67" s="7" t="s">
        <v>1288</v>
      </c>
      <c r="K67" s="7" t="s">
        <v>1361</v>
      </c>
    </row>
    <row r="68" spans="1:11" x14ac:dyDescent="0.15">
      <c r="A68" s="7" t="s">
        <v>368</v>
      </c>
      <c r="F68" s="7" t="s">
        <v>753</v>
      </c>
      <c r="G68" s="7" t="s">
        <v>827</v>
      </c>
      <c r="H68" s="7" t="s">
        <v>890</v>
      </c>
      <c r="I68" s="7" t="s">
        <v>1049</v>
      </c>
      <c r="J68" s="7" t="s">
        <v>1289</v>
      </c>
      <c r="K68" s="7" t="s">
        <v>1362</v>
      </c>
    </row>
    <row r="69" spans="1:11" x14ac:dyDescent="0.15">
      <c r="A69" s="7" t="s">
        <v>368</v>
      </c>
      <c r="F69" s="7" t="s">
        <v>754</v>
      </c>
      <c r="G69" s="7" t="s">
        <v>828</v>
      </c>
      <c r="H69" s="7" t="s">
        <v>891</v>
      </c>
      <c r="I69" s="7" t="s">
        <v>1050</v>
      </c>
      <c r="J69" s="7" t="s">
        <v>1290</v>
      </c>
      <c r="K69" s="7" t="s">
        <v>1363</v>
      </c>
    </row>
    <row r="70" spans="1:11" x14ac:dyDescent="0.15">
      <c r="A70" s="7" t="s">
        <v>368</v>
      </c>
      <c r="F70" s="7" t="s">
        <v>755</v>
      </c>
      <c r="G70" s="7" t="s">
        <v>829</v>
      </c>
      <c r="H70" s="7" t="s">
        <v>892</v>
      </c>
      <c r="I70" s="7" t="s">
        <v>1051</v>
      </c>
      <c r="J70" s="7" t="s">
        <v>1291</v>
      </c>
      <c r="K70" s="7" t="s">
        <v>1364</v>
      </c>
    </row>
    <row r="71" spans="1:11" x14ac:dyDescent="0.15">
      <c r="A71" s="7" t="s">
        <v>368</v>
      </c>
      <c r="F71" s="7" t="s">
        <v>756</v>
      </c>
      <c r="G71" s="7" t="s">
        <v>830</v>
      </c>
      <c r="H71" s="7" t="s">
        <v>893</v>
      </c>
      <c r="I71" s="7" t="s">
        <v>1052</v>
      </c>
      <c r="J71" s="7" t="s">
        <v>1292</v>
      </c>
      <c r="K71" s="7" t="s">
        <v>1365</v>
      </c>
    </row>
    <row r="72" spans="1:11" x14ac:dyDescent="0.15">
      <c r="A72" s="7" t="s">
        <v>368</v>
      </c>
      <c r="F72" s="7" t="s">
        <v>757</v>
      </c>
      <c r="G72" s="7" t="s">
        <v>831</v>
      </c>
      <c r="H72" s="7" t="s">
        <v>894</v>
      </c>
      <c r="I72" s="7" t="s">
        <v>1053</v>
      </c>
      <c r="J72" s="7" t="s">
        <v>1293</v>
      </c>
      <c r="K72" s="7" t="s">
        <v>1366</v>
      </c>
    </row>
    <row r="73" spans="1:11" x14ac:dyDescent="0.15">
      <c r="A73" s="11" t="s">
        <v>368</v>
      </c>
      <c r="F73" s="7" t="s">
        <v>758</v>
      </c>
      <c r="G73" s="7" t="s">
        <v>832</v>
      </c>
      <c r="H73" s="7" t="s">
        <v>895</v>
      </c>
      <c r="I73" s="7" t="s">
        <v>1054</v>
      </c>
      <c r="J73" s="7" t="s">
        <v>1294</v>
      </c>
      <c r="K73" s="7" t="s">
        <v>1367</v>
      </c>
    </row>
    <row r="74" spans="1:11" x14ac:dyDescent="0.15">
      <c r="A74" s="7" t="s">
        <v>368</v>
      </c>
      <c r="F74" s="7" t="s">
        <v>759</v>
      </c>
      <c r="G74" s="7" t="s">
        <v>833</v>
      </c>
      <c r="H74" s="7" t="s">
        <v>896</v>
      </c>
      <c r="I74" s="7" t="s">
        <v>1055</v>
      </c>
      <c r="J74" s="7" t="s">
        <v>1295</v>
      </c>
      <c r="K74" s="7" t="s">
        <v>1368</v>
      </c>
    </row>
    <row r="75" spans="1:11" x14ac:dyDescent="0.15">
      <c r="A75" s="7" t="s">
        <v>368</v>
      </c>
      <c r="F75" s="7" t="s">
        <v>760</v>
      </c>
      <c r="G75" s="7" t="s">
        <v>834</v>
      </c>
      <c r="H75" s="7" t="s">
        <v>897</v>
      </c>
      <c r="I75" s="7" t="s">
        <v>1056</v>
      </c>
      <c r="J75" s="7" t="s">
        <v>1296</v>
      </c>
      <c r="K75" s="7" t="s">
        <v>1369</v>
      </c>
    </row>
    <row r="76" spans="1:11" x14ac:dyDescent="0.15">
      <c r="A76" s="11"/>
      <c r="F76" s="7"/>
      <c r="G76" s="7"/>
      <c r="H76" s="7"/>
      <c r="I76" s="7"/>
      <c r="J76" s="7"/>
      <c r="K76" s="7"/>
    </row>
    <row r="77" spans="1:11" x14ac:dyDescent="0.1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1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1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1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1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1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1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1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1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1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1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1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1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1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1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1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1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1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1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1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1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1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1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1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1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1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1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1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1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1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1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1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1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1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1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1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1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1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1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1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1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1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1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ht="14.25" x14ac:dyDescent="0.2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1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ht="14.25" x14ac:dyDescent="0.2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1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1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1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1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1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1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1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1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1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15">
      <c r="A132" s="14" t="s">
        <v>1663</v>
      </c>
      <c r="B132" s="14" t="s">
        <v>1662</v>
      </c>
      <c r="C132" s="18">
        <f>$E$90</f>
        <v>56790</v>
      </c>
      <c r="D132" s="18">
        <f>'L18 cell MML(eran 11.1)'!D137</f>
        <v>1.3333312334555001</v>
      </c>
      <c r="E132" s="18">
        <f>'L18 cell MML(eran 11.1)'!E137</f>
        <v>103.333333212344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1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1.3333312334555001</v>
      </c>
      <c r="E133" s="18">
        <f>E132</f>
        <v>103.333333212344</v>
      </c>
      <c r="F133" s="7" t="str">
        <f t="shared" ref="F133:K133" si="2">"ADD LOCATION: LOCATIONNAME="&amp;""""&amp;$C$133&amp;""""&amp;", MODE=MANUAL, GCDF=Degree, LATITUDEDEGFORMAT="&amp;1000000*$D$133&amp;", LONGITUDEDEGFORMAT="&amp;1000000*$E$133&amp;";"</f>
        <v>ADD LOCATION: LOCATIONNAME="56790", MODE=MANUAL, GCDF=Degree, LATITUDEDEGFORMAT=1333331.2334555, LONGITUDEDEGFORMAT=103333333.212344;</v>
      </c>
      <c r="G133" s="7" t="str">
        <f t="shared" si="2"/>
        <v>ADD LOCATION: LOCATIONNAME="56790", MODE=MANUAL, GCDF=Degree, LATITUDEDEGFORMAT=1333331.2334555, LONGITUDEDEGFORMAT=103333333.212344;</v>
      </c>
      <c r="H133" s="7" t="str">
        <f t="shared" si="2"/>
        <v>ADD LOCATION: LOCATIONNAME="56790", MODE=MANUAL, GCDF=Degree, LATITUDEDEGFORMAT=1333331.2334555, LONGITUDEDEGFORMAT=103333333.212344;</v>
      </c>
      <c r="I133" s="7" t="str">
        <f t="shared" si="2"/>
        <v>ADD LOCATION: LOCATIONNAME="56790", MODE=MANUAL, GCDF=Degree, LATITUDEDEGFORMAT=1333331.2334555, LONGITUDEDEGFORMAT=103333333.212344;</v>
      </c>
      <c r="J133" s="7" t="str">
        <f t="shared" si="2"/>
        <v>ADD LOCATION: LOCATIONNAME="56790", MODE=MANUAL, GCDF=Degree, LATITUDEDEGFORMAT=1333331.2334555, LONGITUDEDEGFORMAT=103333333.212344;</v>
      </c>
      <c r="K133" s="7" t="str">
        <f t="shared" si="2"/>
        <v>ADD LOCATION: LOCATIONNAME="56790", MODE=MANUAL, GCDF=Degree, LATITUDEDEGFORMAT=1333331.2334555, LONGITUDEDEGFORMAT=103333333.212344;</v>
      </c>
    </row>
    <row r="134" spans="1:11" s="7" customFormat="1" x14ac:dyDescent="0.15">
      <c r="A134" s="14" t="s">
        <v>1663</v>
      </c>
      <c r="B134" s="14" t="s">
        <v>1662</v>
      </c>
      <c r="C134" s="18">
        <f t="shared" si="1"/>
        <v>56790</v>
      </c>
      <c r="D134" s="18">
        <f>D132</f>
        <v>1.3333312334555001</v>
      </c>
      <c r="E134" s="18">
        <f>E132</f>
        <v>103.333333212344</v>
      </c>
      <c r="F134" s="7" t="str">
        <f t="shared" ref="F134:K134" si="3">"MOD LOCATION: LOCATIONNAME="&amp;""""&amp;$C$134&amp;""""&amp;", MODE=MANUAL, GCDF=Degree, LATITUDEDEGFORMAT="&amp;1000000*$D$134&amp;", LONGITUDEDEGFORMAT="&amp;1000000*$E$134&amp;";"</f>
        <v>MOD LOCATION: LOCATIONNAME="56790", MODE=MANUAL, GCDF=Degree, LATITUDEDEGFORMAT=1333331.2334555, LONGITUDEDEGFORMAT=103333333.212344;</v>
      </c>
      <c r="G134" s="7" t="str">
        <f t="shared" si="3"/>
        <v>MOD LOCATION: LOCATIONNAME="56790", MODE=MANUAL, GCDF=Degree, LATITUDEDEGFORMAT=1333331.2334555, LONGITUDEDEGFORMAT=103333333.212344;</v>
      </c>
      <c r="H134" s="7" t="str">
        <f t="shared" si="3"/>
        <v>MOD LOCATION: LOCATIONNAME="56790", MODE=MANUAL, GCDF=Degree, LATITUDEDEGFORMAT=1333331.2334555, LONGITUDEDEGFORMAT=103333333.212344;</v>
      </c>
      <c r="I134" s="7" t="str">
        <f t="shared" si="3"/>
        <v>MOD LOCATION: LOCATIONNAME="56790", MODE=MANUAL, GCDF=Degree, LATITUDEDEGFORMAT=1333331.2334555, LONGITUDEDEGFORMAT=103333333.212344;</v>
      </c>
      <c r="J134" s="7" t="str">
        <f t="shared" si="3"/>
        <v>MOD LOCATION: LOCATIONNAME="56790", MODE=MANUAL, GCDF=Degree, LATITUDEDEGFORMAT=1333331.2334555, LONGITUDEDEGFORMAT=103333333.212344;</v>
      </c>
      <c r="K134" s="7" t="str">
        <f t="shared" si="3"/>
        <v>MOD LOCATION: LOCATIONNAME="56790", MODE=MANUAL, GCDF=Degree, LATITUDEDEGFORMAT=1333331.2334555, LONGITUDEDEGFORMAT=103333333.212344;</v>
      </c>
    </row>
    <row r="135" spans="1:11" x14ac:dyDescent="0.15">
      <c r="A135" s="7"/>
      <c r="F135" s="7"/>
      <c r="G135" s="7"/>
      <c r="H135" s="7"/>
      <c r="I135" s="7"/>
      <c r="J135" s="7"/>
      <c r="K135" s="7"/>
    </row>
    <row r="136" spans="1:11" s="7" customFormat="1" ht="14.25" x14ac:dyDescent="0.2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ht="14.25" x14ac:dyDescent="0.2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ht="14.25" x14ac:dyDescent="0.2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ht="14.25" x14ac:dyDescent="0.2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</sheetData>
  <autoFilter ref="A1:L1"/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J94"/>
  <sheetViews>
    <sheetView zoomScale="85" zoomScaleNormal="85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defaultColWidth="9.125" defaultRowHeight="13.5" outlineLevelRow="1" x14ac:dyDescent="0.15"/>
  <cols>
    <col min="1" max="1" width="44.375" style="7" customWidth="1"/>
    <col min="2" max="2" width="12.625" style="11" customWidth="1"/>
    <col min="3" max="3" width="6.125" style="7" customWidth="1"/>
    <col min="4" max="4" width="10.75" style="7" customWidth="1"/>
    <col min="5" max="5" width="22.875" style="7" customWidth="1"/>
    <col min="6" max="6" width="83.75" style="7" customWidth="1"/>
    <col min="7" max="7" width="44.125" style="7" customWidth="1"/>
    <col min="8" max="8" width="38.375" style="7" customWidth="1"/>
    <col min="9" max="16384" width="9.125" style="7"/>
  </cols>
  <sheetData>
    <row r="1" spans="1:9" x14ac:dyDescent="0.1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</row>
    <row r="2" spans="1:9" x14ac:dyDescent="0.15">
      <c r="A2" s="10" t="s">
        <v>379</v>
      </c>
    </row>
    <row r="3" spans="1:9" x14ac:dyDescent="0.15">
      <c r="A3" s="7" t="s">
        <v>382</v>
      </c>
    </row>
    <row r="4" spans="1:9" x14ac:dyDescent="0.15">
      <c r="A4" s="7" t="s">
        <v>268</v>
      </c>
    </row>
    <row r="5" spans="1:9" x14ac:dyDescent="0.15">
      <c r="A5" s="7" t="s">
        <v>383</v>
      </c>
    </row>
    <row r="6" spans="1:9" x14ac:dyDescent="0.15">
      <c r="A6" s="9" t="s">
        <v>369</v>
      </c>
    </row>
    <row r="7" spans="1:9" x14ac:dyDescent="0.15">
      <c r="A7" s="10" t="s">
        <v>722</v>
      </c>
    </row>
    <row r="8" spans="1:9" x14ac:dyDescent="0.15">
      <c r="A8" s="7" t="s">
        <v>355</v>
      </c>
      <c r="B8" s="11" t="s">
        <v>387</v>
      </c>
      <c r="C8" s="7" t="s">
        <v>384</v>
      </c>
      <c r="D8" s="7" t="s">
        <v>385</v>
      </c>
      <c r="F8" s="7" t="s">
        <v>261</v>
      </c>
      <c r="G8" s="7" t="s">
        <v>499</v>
      </c>
      <c r="H8" s="7" t="s">
        <v>542</v>
      </c>
      <c r="I8" s="7" t="s">
        <v>585</v>
      </c>
    </row>
    <row r="9" spans="1:9" x14ac:dyDescent="0.15">
      <c r="A9" s="7" t="s">
        <v>270</v>
      </c>
      <c r="B9" s="11" t="s">
        <v>387</v>
      </c>
      <c r="C9" s="7" t="s">
        <v>384</v>
      </c>
      <c r="D9" s="7" t="s">
        <v>385</v>
      </c>
      <c r="F9" s="7" t="s">
        <v>661</v>
      </c>
      <c r="G9" s="7" t="s">
        <v>662</v>
      </c>
      <c r="H9" s="7" t="s">
        <v>663</v>
      </c>
      <c r="I9" s="7" t="s">
        <v>664</v>
      </c>
    </row>
    <row r="10" spans="1:9" x14ac:dyDescent="0.15">
      <c r="A10" s="7" t="s">
        <v>357</v>
      </c>
      <c r="B10" s="11" t="s">
        <v>387</v>
      </c>
      <c r="C10" s="7" t="s">
        <v>384</v>
      </c>
      <c r="D10" s="7" t="s">
        <v>385</v>
      </c>
      <c r="F10" s="7" t="s">
        <v>262</v>
      </c>
      <c r="G10" s="7" t="s">
        <v>636</v>
      </c>
      <c r="H10" s="7" t="s">
        <v>637</v>
      </c>
      <c r="I10" s="7" t="s">
        <v>638</v>
      </c>
    </row>
    <row r="11" spans="1:9" x14ac:dyDescent="0.15">
      <c r="A11" s="7" t="s">
        <v>359</v>
      </c>
      <c r="B11" s="11" t="s">
        <v>386</v>
      </c>
      <c r="C11" s="7" t="s">
        <v>384</v>
      </c>
      <c r="D11" s="7" t="s">
        <v>385</v>
      </c>
      <c r="F11" s="7" t="s">
        <v>263</v>
      </c>
      <c r="G11" s="7" t="s">
        <v>500</v>
      </c>
      <c r="H11" s="7" t="s">
        <v>543</v>
      </c>
      <c r="I11" s="7" t="s">
        <v>586</v>
      </c>
    </row>
    <row r="12" spans="1:9" x14ac:dyDescent="0.15">
      <c r="A12" s="9" t="s">
        <v>370</v>
      </c>
    </row>
    <row r="13" spans="1:9" x14ac:dyDescent="0.15">
      <c r="A13" s="7" t="s">
        <v>366</v>
      </c>
      <c r="B13" s="11" t="s">
        <v>391</v>
      </c>
      <c r="C13" s="7" t="s">
        <v>384</v>
      </c>
      <c r="D13" s="7" t="s">
        <v>385</v>
      </c>
      <c r="E13" s="7" t="s">
        <v>478</v>
      </c>
      <c r="F13" s="7" t="s">
        <v>392</v>
      </c>
      <c r="G13" s="7" t="s">
        <v>501</v>
      </c>
      <c r="H13" s="7" t="s">
        <v>544</v>
      </c>
      <c r="I13" s="7" t="s">
        <v>587</v>
      </c>
    </row>
    <row r="14" spans="1:9" x14ac:dyDescent="0.15">
      <c r="A14" s="10" t="s">
        <v>718</v>
      </c>
      <c r="F14" s="14" t="s">
        <v>776</v>
      </c>
      <c r="G14" s="14" t="s">
        <v>776</v>
      </c>
      <c r="H14" s="14" t="s">
        <v>776</v>
      </c>
      <c r="I14" s="14" t="s">
        <v>776</v>
      </c>
    </row>
    <row r="15" spans="1:9" hidden="1" outlineLevel="1" x14ac:dyDescent="0.15">
      <c r="A15" s="16" t="s">
        <v>275</v>
      </c>
      <c r="B15" s="7" t="s">
        <v>394</v>
      </c>
      <c r="C15" s="7" t="s">
        <v>384</v>
      </c>
      <c r="D15" s="7" t="s">
        <v>385</v>
      </c>
      <c r="F15" s="7" t="s">
        <v>653</v>
      </c>
      <c r="G15" s="7" t="s">
        <v>655</v>
      </c>
      <c r="H15" s="7" t="s">
        <v>657</v>
      </c>
      <c r="I15" s="7" t="s">
        <v>659</v>
      </c>
    </row>
    <row r="16" spans="1:9" hidden="1" outlineLevel="1" x14ac:dyDescent="0.1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395</v>
      </c>
      <c r="G16" s="7" t="s">
        <v>502</v>
      </c>
      <c r="H16" s="7" t="s">
        <v>545</v>
      </c>
      <c r="I16" s="7" t="s">
        <v>588</v>
      </c>
    </row>
    <row r="17" spans="1:9" hidden="1" outlineLevel="1" x14ac:dyDescent="0.15">
      <c r="A17" s="17" t="s">
        <v>275</v>
      </c>
      <c r="B17" s="7" t="s">
        <v>394</v>
      </c>
      <c r="C17" s="7" t="s">
        <v>384</v>
      </c>
      <c r="D17" s="7" t="s">
        <v>385</v>
      </c>
      <c r="F17" s="7" t="s">
        <v>396</v>
      </c>
      <c r="G17" s="7" t="s">
        <v>503</v>
      </c>
      <c r="H17" s="7" t="s">
        <v>546</v>
      </c>
      <c r="I17" s="7" t="s">
        <v>589</v>
      </c>
    </row>
    <row r="18" spans="1:9" hidden="1" outlineLevel="1" x14ac:dyDescent="0.15">
      <c r="A18" s="16" t="s">
        <v>314</v>
      </c>
      <c r="B18" s="7" t="s">
        <v>394</v>
      </c>
      <c r="C18" s="7" t="s">
        <v>384</v>
      </c>
      <c r="D18" s="7" t="s">
        <v>385</v>
      </c>
      <c r="E18" s="7" t="s">
        <v>486</v>
      </c>
      <c r="F18" s="7" t="s">
        <v>654</v>
      </c>
      <c r="G18" s="7" t="s">
        <v>656</v>
      </c>
      <c r="H18" s="7" t="s">
        <v>658</v>
      </c>
      <c r="I18" s="7" t="s">
        <v>660</v>
      </c>
    </row>
    <row r="19" spans="1:9" hidden="1" outlineLevel="1" x14ac:dyDescent="0.1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494</v>
      </c>
      <c r="G19" s="7" t="s">
        <v>504</v>
      </c>
      <c r="H19" s="7" t="s">
        <v>547</v>
      </c>
      <c r="I19" s="7" t="s">
        <v>590</v>
      </c>
    </row>
    <row r="20" spans="1:9" hidden="1" outlineLevel="1" x14ac:dyDescent="0.15">
      <c r="A20" s="17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495</v>
      </c>
      <c r="G20" s="7" t="s">
        <v>505</v>
      </c>
      <c r="H20" s="7" t="s">
        <v>548</v>
      </c>
      <c r="I20" s="7" t="s">
        <v>591</v>
      </c>
    </row>
    <row r="21" spans="1:9" hidden="1" outlineLevel="1" x14ac:dyDescent="0.15">
      <c r="A21" s="9" t="s">
        <v>719</v>
      </c>
      <c r="B21" s="7"/>
      <c r="F21" s="14" t="s">
        <v>775</v>
      </c>
      <c r="G21" s="14" t="s">
        <v>775</v>
      </c>
      <c r="H21" s="14" t="s">
        <v>775</v>
      </c>
      <c r="I21" s="14" t="s">
        <v>775</v>
      </c>
    </row>
    <row r="22" spans="1:9" collapsed="1" x14ac:dyDescent="0.15">
      <c r="A22" s="10" t="s">
        <v>720</v>
      </c>
      <c r="B22" s="7"/>
      <c r="F22" s="14" t="s">
        <v>777</v>
      </c>
      <c r="G22" s="14" t="s">
        <v>777</v>
      </c>
      <c r="H22" s="14" t="s">
        <v>777</v>
      </c>
      <c r="I22" s="14" t="s">
        <v>777</v>
      </c>
    </row>
    <row r="23" spans="1:9" outlineLevel="1" x14ac:dyDescent="0.1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397</v>
      </c>
      <c r="G23" s="7" t="s">
        <v>506</v>
      </c>
      <c r="H23" s="7" t="s">
        <v>549</v>
      </c>
      <c r="I23" s="7" t="s">
        <v>592</v>
      </c>
    </row>
    <row r="24" spans="1:9" outlineLevel="1" x14ac:dyDescent="0.1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398</v>
      </c>
      <c r="G24" s="7" t="s">
        <v>507</v>
      </c>
      <c r="H24" s="7" t="s">
        <v>550</v>
      </c>
      <c r="I24" s="7" t="s">
        <v>593</v>
      </c>
    </row>
    <row r="25" spans="1:9" outlineLevel="1" x14ac:dyDescent="0.15">
      <c r="A25" s="17" t="s">
        <v>275</v>
      </c>
      <c r="B25" s="7" t="s">
        <v>394</v>
      </c>
      <c r="C25" s="7" t="s">
        <v>384</v>
      </c>
      <c r="D25" s="7" t="s">
        <v>385</v>
      </c>
      <c r="F25" s="7" t="s">
        <v>399</v>
      </c>
      <c r="G25" s="7" t="s">
        <v>508</v>
      </c>
      <c r="H25" s="7" t="s">
        <v>551</v>
      </c>
      <c r="I25" s="7" t="s">
        <v>594</v>
      </c>
    </row>
    <row r="26" spans="1:9" outlineLevel="1" x14ac:dyDescent="0.1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496</v>
      </c>
      <c r="G26" s="7" t="s">
        <v>509</v>
      </c>
      <c r="H26" s="7" t="s">
        <v>552</v>
      </c>
      <c r="I26" s="7" t="s">
        <v>595</v>
      </c>
    </row>
    <row r="27" spans="1:9" outlineLevel="1" x14ac:dyDescent="0.1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497</v>
      </c>
      <c r="G27" s="7" t="s">
        <v>510</v>
      </c>
      <c r="H27" s="7" t="s">
        <v>553</v>
      </c>
      <c r="I27" s="7" t="s">
        <v>596</v>
      </c>
    </row>
    <row r="28" spans="1:9" outlineLevel="1" x14ac:dyDescent="0.15">
      <c r="A28" s="17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498</v>
      </c>
      <c r="G28" s="7" t="s">
        <v>511</v>
      </c>
      <c r="H28" s="7" t="s">
        <v>554</v>
      </c>
      <c r="I28" s="7" t="s">
        <v>597</v>
      </c>
    </row>
    <row r="29" spans="1:9" outlineLevel="1" x14ac:dyDescent="0.15">
      <c r="A29" s="9" t="s">
        <v>721</v>
      </c>
      <c r="F29" s="14" t="s">
        <v>775</v>
      </c>
      <c r="G29" s="14" t="s">
        <v>775</v>
      </c>
      <c r="H29" s="14" t="s">
        <v>775</v>
      </c>
      <c r="I29" s="14" t="s">
        <v>775</v>
      </c>
    </row>
    <row r="30" spans="1:9" x14ac:dyDescent="0.15">
      <c r="A30" s="10" t="s">
        <v>364</v>
      </c>
    </row>
    <row r="31" spans="1:9" x14ac:dyDescent="0.15">
      <c r="A31" s="7" t="s">
        <v>279</v>
      </c>
      <c r="B31" s="11" t="s">
        <v>403</v>
      </c>
      <c r="C31" s="7" t="s">
        <v>400</v>
      </c>
      <c r="D31" s="7" t="s">
        <v>401</v>
      </c>
      <c r="E31" s="7" t="s">
        <v>404</v>
      </c>
      <c r="F31" s="7" t="s">
        <v>18</v>
      </c>
      <c r="G31" s="7" t="s">
        <v>512</v>
      </c>
      <c r="H31" s="7" t="s">
        <v>555</v>
      </c>
      <c r="I31" s="7" t="s">
        <v>598</v>
      </c>
    </row>
    <row r="32" spans="1:9" x14ac:dyDescent="0.15">
      <c r="A32" s="8" t="s">
        <v>281</v>
      </c>
      <c r="B32" s="13" t="s">
        <v>407</v>
      </c>
      <c r="C32" s="7" t="s">
        <v>384</v>
      </c>
      <c r="D32" s="7" t="s">
        <v>385</v>
      </c>
      <c r="F32" s="7" t="s">
        <v>20</v>
      </c>
      <c r="G32" s="7" t="s">
        <v>513</v>
      </c>
      <c r="H32" s="7" t="s">
        <v>556</v>
      </c>
      <c r="I32" s="7" t="s">
        <v>599</v>
      </c>
    </row>
    <row r="33" spans="1:9" x14ac:dyDescent="0.15">
      <c r="A33" s="8" t="s">
        <v>330</v>
      </c>
      <c r="B33" s="13"/>
      <c r="C33" s="7" t="s">
        <v>384</v>
      </c>
      <c r="D33" s="7" t="s">
        <v>385</v>
      </c>
      <c r="E33" s="7" t="s">
        <v>486</v>
      </c>
      <c r="F33" s="7" t="s">
        <v>485</v>
      </c>
      <c r="G33" s="7" t="s">
        <v>514</v>
      </c>
      <c r="H33" s="7" t="s">
        <v>557</v>
      </c>
      <c r="I33" s="7" t="s">
        <v>600</v>
      </c>
    </row>
    <row r="34" spans="1:9" x14ac:dyDescent="0.15">
      <c r="A34" s="8" t="s">
        <v>281</v>
      </c>
      <c r="B34" s="13"/>
      <c r="C34" s="7" t="s">
        <v>384</v>
      </c>
      <c r="D34" s="7" t="s">
        <v>385</v>
      </c>
      <c r="F34" s="7" t="s">
        <v>201</v>
      </c>
      <c r="G34" s="7" t="s">
        <v>515</v>
      </c>
      <c r="H34" s="7" t="s">
        <v>558</v>
      </c>
      <c r="I34" s="7" t="s">
        <v>601</v>
      </c>
    </row>
    <row r="35" spans="1:9" x14ac:dyDescent="0.15">
      <c r="A35" s="8" t="s">
        <v>330</v>
      </c>
      <c r="B35" s="13" t="s">
        <v>476</v>
      </c>
      <c r="C35" s="7" t="s">
        <v>384</v>
      </c>
      <c r="D35" s="7" t="s">
        <v>385</v>
      </c>
      <c r="E35" s="7" t="s">
        <v>486</v>
      </c>
      <c r="F35" s="7" t="s">
        <v>484</v>
      </c>
      <c r="G35" s="7" t="s">
        <v>516</v>
      </c>
      <c r="H35" s="7" t="s">
        <v>559</v>
      </c>
      <c r="I35" s="7" t="s">
        <v>602</v>
      </c>
    </row>
    <row r="36" spans="1:9" x14ac:dyDescent="0.15">
      <c r="A36" s="20" t="s">
        <v>284</v>
      </c>
      <c r="B36" s="13" t="s">
        <v>409</v>
      </c>
      <c r="C36" s="7" t="s">
        <v>384</v>
      </c>
      <c r="D36" s="7" t="s">
        <v>385</v>
      </c>
      <c r="E36" s="14"/>
      <c r="F36" s="7" t="s">
        <v>969</v>
      </c>
      <c r="G36" s="7" t="s">
        <v>970</v>
      </c>
      <c r="H36" s="7" t="s">
        <v>971</v>
      </c>
      <c r="I36" s="7" t="s">
        <v>972</v>
      </c>
    </row>
    <row r="37" spans="1:9" x14ac:dyDescent="0.15">
      <c r="A37" s="20" t="s">
        <v>284</v>
      </c>
      <c r="B37" s="13" t="s">
        <v>408</v>
      </c>
      <c r="C37" s="7" t="s">
        <v>384</v>
      </c>
      <c r="D37" s="7" t="s">
        <v>385</v>
      </c>
      <c r="E37" s="14"/>
      <c r="F37" s="7" t="s">
        <v>973</v>
      </c>
      <c r="G37" s="7" t="s">
        <v>974</v>
      </c>
      <c r="H37" s="7" t="s">
        <v>975</v>
      </c>
      <c r="I37" s="7" t="s">
        <v>976</v>
      </c>
    </row>
    <row r="38" spans="1:9" x14ac:dyDescent="0.15">
      <c r="A38" s="20" t="s">
        <v>304</v>
      </c>
      <c r="B38" s="13" t="s">
        <v>409</v>
      </c>
      <c r="C38" s="7" t="s">
        <v>384</v>
      </c>
      <c r="D38" s="7" t="s">
        <v>385</v>
      </c>
      <c r="E38" s="14"/>
      <c r="F38" s="7" t="s">
        <v>489</v>
      </c>
      <c r="G38" s="7" t="s">
        <v>517</v>
      </c>
      <c r="H38" s="7" t="s">
        <v>560</v>
      </c>
      <c r="I38" s="7" t="s">
        <v>603</v>
      </c>
    </row>
    <row r="39" spans="1:9" x14ac:dyDescent="0.15">
      <c r="A39" s="20" t="s">
        <v>304</v>
      </c>
      <c r="B39" s="13" t="s">
        <v>408</v>
      </c>
      <c r="C39" s="7" t="s">
        <v>384</v>
      </c>
      <c r="D39" s="7" t="s">
        <v>385</v>
      </c>
      <c r="E39" s="14"/>
      <c r="F39" s="7" t="s">
        <v>477</v>
      </c>
      <c r="G39" s="7" t="s">
        <v>518</v>
      </c>
      <c r="H39" s="7" t="s">
        <v>561</v>
      </c>
      <c r="I39" s="7" t="s">
        <v>604</v>
      </c>
    </row>
    <row r="40" spans="1:9" ht="14.25" customHeight="1" x14ac:dyDescent="0.15">
      <c r="A40" s="7" t="s">
        <v>452</v>
      </c>
      <c r="B40" s="11" t="s">
        <v>454</v>
      </c>
      <c r="C40" s="7" t="s">
        <v>384</v>
      </c>
      <c r="D40" s="7" t="s">
        <v>385</v>
      </c>
      <c r="F40" s="7" t="s">
        <v>453</v>
      </c>
      <c r="G40" s="7" t="s">
        <v>519</v>
      </c>
      <c r="H40" s="7" t="s">
        <v>562</v>
      </c>
      <c r="I40" s="7" t="s">
        <v>605</v>
      </c>
    </row>
    <row r="41" spans="1:9" x14ac:dyDescent="0.15">
      <c r="A41" s="7" t="s">
        <v>302</v>
      </c>
      <c r="B41" s="11" t="s">
        <v>418</v>
      </c>
      <c r="C41" s="7" t="s">
        <v>384</v>
      </c>
      <c r="D41" s="7" t="s">
        <v>385</v>
      </c>
      <c r="F41" s="7" t="s">
        <v>59</v>
      </c>
      <c r="G41" s="7" t="s">
        <v>520</v>
      </c>
      <c r="H41" s="7" t="s">
        <v>563</v>
      </c>
      <c r="I41" s="7" t="s">
        <v>606</v>
      </c>
    </row>
    <row r="42" spans="1:9" x14ac:dyDescent="0.15">
      <c r="A42" s="9" t="s">
        <v>365</v>
      </c>
    </row>
    <row r="43" spans="1:9" x14ac:dyDescent="0.15">
      <c r="A43" s="21" t="s">
        <v>312</v>
      </c>
      <c r="B43" s="11" t="s">
        <v>421</v>
      </c>
      <c r="C43" s="7" t="s">
        <v>384</v>
      </c>
      <c r="D43" s="7" t="s">
        <v>385</v>
      </c>
      <c r="E43" s="11" t="s">
        <v>423</v>
      </c>
      <c r="F43" s="7" t="s">
        <v>424</v>
      </c>
      <c r="G43" s="7" t="s">
        <v>521</v>
      </c>
      <c r="H43" s="7" t="s">
        <v>564</v>
      </c>
      <c r="I43" s="7" t="s">
        <v>607</v>
      </c>
    </row>
    <row r="44" spans="1:9" x14ac:dyDescent="0.15">
      <c r="A44" s="21" t="s">
        <v>372</v>
      </c>
      <c r="B44" s="11" t="s">
        <v>421</v>
      </c>
      <c r="C44" s="7" t="s">
        <v>384</v>
      </c>
      <c r="D44" s="7" t="s">
        <v>385</v>
      </c>
      <c r="E44" s="11" t="s">
        <v>422</v>
      </c>
      <c r="F44" s="7" t="s">
        <v>425</v>
      </c>
      <c r="G44" s="7" t="s">
        <v>522</v>
      </c>
      <c r="H44" s="7" t="s">
        <v>565</v>
      </c>
      <c r="I44" s="7" t="s">
        <v>608</v>
      </c>
    </row>
    <row r="45" spans="1:9" x14ac:dyDescent="0.15">
      <c r="A45" s="21" t="s">
        <v>312</v>
      </c>
      <c r="B45" s="11" t="s">
        <v>421</v>
      </c>
      <c r="C45" s="7" t="s">
        <v>384</v>
      </c>
      <c r="D45" s="7" t="s">
        <v>385</v>
      </c>
      <c r="E45" s="11" t="s">
        <v>486</v>
      </c>
      <c r="F45" s="7" t="s">
        <v>628</v>
      </c>
      <c r="G45" s="7" t="s">
        <v>629</v>
      </c>
      <c r="H45" s="7" t="s">
        <v>630</v>
      </c>
      <c r="I45" s="7" t="s">
        <v>631</v>
      </c>
    </row>
    <row r="46" spans="1:9" x14ac:dyDescent="0.15">
      <c r="A46" s="7" t="s">
        <v>318</v>
      </c>
      <c r="B46" s="11" t="s">
        <v>430</v>
      </c>
      <c r="C46" s="7" t="s">
        <v>384</v>
      </c>
      <c r="D46" s="7" t="s">
        <v>385</v>
      </c>
      <c r="E46" s="7" t="s">
        <v>431</v>
      </c>
      <c r="F46" s="7" t="s">
        <v>173</v>
      </c>
      <c r="G46" s="7" t="s">
        <v>523</v>
      </c>
      <c r="H46" s="7" t="s">
        <v>566</v>
      </c>
      <c r="I46" s="7" t="s">
        <v>609</v>
      </c>
    </row>
    <row r="47" spans="1:9" x14ac:dyDescent="0.15">
      <c r="A47" s="7" t="s">
        <v>367</v>
      </c>
      <c r="B47" s="11" t="s">
        <v>430</v>
      </c>
      <c r="C47" s="7" t="s">
        <v>384</v>
      </c>
      <c r="D47" s="7" t="s">
        <v>385</v>
      </c>
      <c r="E47" s="7" t="s">
        <v>433</v>
      </c>
      <c r="F47" s="7" t="s">
        <v>434</v>
      </c>
      <c r="G47" s="7" t="s">
        <v>524</v>
      </c>
      <c r="H47" s="7" t="s">
        <v>567</v>
      </c>
      <c r="I47" s="7" t="s">
        <v>610</v>
      </c>
    </row>
    <row r="48" spans="1:9" x14ac:dyDescent="0.15">
      <c r="A48" s="7" t="s">
        <v>279</v>
      </c>
      <c r="B48" s="11" t="s">
        <v>430</v>
      </c>
      <c r="C48" s="7" t="s">
        <v>400</v>
      </c>
      <c r="D48" s="7" t="s">
        <v>435</v>
      </c>
      <c r="E48" s="7" t="s">
        <v>436</v>
      </c>
      <c r="F48" s="7" t="s">
        <v>178</v>
      </c>
      <c r="G48" s="7" t="s">
        <v>525</v>
      </c>
      <c r="H48" s="7" t="s">
        <v>568</v>
      </c>
      <c r="I48" s="7" t="s">
        <v>611</v>
      </c>
    </row>
    <row r="49" spans="1:10" x14ac:dyDescent="0.15">
      <c r="A49" s="7" t="s">
        <v>279</v>
      </c>
      <c r="C49" s="7" t="s">
        <v>400</v>
      </c>
      <c r="D49" s="7" t="s">
        <v>447</v>
      </c>
      <c r="E49" s="7" t="s">
        <v>448</v>
      </c>
      <c r="F49" s="7" t="s">
        <v>446</v>
      </c>
      <c r="G49" s="7" t="s">
        <v>526</v>
      </c>
      <c r="H49" s="7" t="s">
        <v>569</v>
      </c>
      <c r="I49" s="7" t="s">
        <v>612</v>
      </c>
    </row>
    <row r="50" spans="1:10" x14ac:dyDescent="0.15">
      <c r="A50" s="7" t="s">
        <v>279</v>
      </c>
      <c r="B50" s="11" t="s">
        <v>430</v>
      </c>
      <c r="C50" s="7" t="s">
        <v>400</v>
      </c>
      <c r="D50" s="7" t="s">
        <v>437</v>
      </c>
      <c r="E50" s="7" t="s">
        <v>438</v>
      </c>
      <c r="F50" s="7" t="s">
        <v>197</v>
      </c>
      <c r="G50" s="7" t="s">
        <v>527</v>
      </c>
      <c r="H50" s="7" t="s">
        <v>570</v>
      </c>
      <c r="I50" s="7" t="s">
        <v>613</v>
      </c>
    </row>
    <row r="51" spans="1:10" x14ac:dyDescent="0.15">
      <c r="A51" s="7" t="s">
        <v>279</v>
      </c>
      <c r="C51" s="7" t="s">
        <v>400</v>
      </c>
      <c r="D51" s="7" t="s">
        <v>451</v>
      </c>
      <c r="E51" s="7" t="s">
        <v>449</v>
      </c>
      <c r="F51" s="7" t="s">
        <v>450</v>
      </c>
      <c r="G51" s="7" t="s">
        <v>528</v>
      </c>
      <c r="H51" s="7" t="s">
        <v>571</v>
      </c>
      <c r="I51" s="7" t="s">
        <v>614</v>
      </c>
    </row>
    <row r="52" spans="1:10" x14ac:dyDescent="0.15">
      <c r="A52" s="7" t="s">
        <v>373</v>
      </c>
      <c r="B52" s="11" t="s">
        <v>421</v>
      </c>
      <c r="C52" s="7" t="s">
        <v>384</v>
      </c>
      <c r="D52" s="7" t="s">
        <v>385</v>
      </c>
      <c r="E52" s="11" t="s">
        <v>422</v>
      </c>
      <c r="F52" s="7" t="s">
        <v>426</v>
      </c>
      <c r="G52" s="7" t="s">
        <v>529</v>
      </c>
      <c r="H52" s="7" t="s">
        <v>572</v>
      </c>
      <c r="I52" s="7" t="s">
        <v>615</v>
      </c>
    </row>
    <row r="53" spans="1:10" x14ac:dyDescent="0.15">
      <c r="A53" s="7" t="s">
        <v>374</v>
      </c>
      <c r="B53" s="11" t="s">
        <v>421</v>
      </c>
      <c r="C53" s="7" t="s">
        <v>384</v>
      </c>
      <c r="D53" s="7" t="s">
        <v>385</v>
      </c>
      <c r="E53" s="11" t="s">
        <v>486</v>
      </c>
      <c r="F53" s="7" t="s">
        <v>632</v>
      </c>
      <c r="G53" s="7" t="s">
        <v>633</v>
      </c>
      <c r="H53" s="7" t="s">
        <v>634</v>
      </c>
      <c r="I53" s="7" t="s">
        <v>635</v>
      </c>
    </row>
    <row r="54" spans="1:10" x14ac:dyDescent="0.15">
      <c r="A54" s="7" t="s">
        <v>374</v>
      </c>
      <c r="B54" s="11" t="s">
        <v>421</v>
      </c>
      <c r="C54" s="7" t="s">
        <v>384</v>
      </c>
      <c r="D54" s="7" t="s">
        <v>385</v>
      </c>
      <c r="E54" s="11" t="s">
        <v>423</v>
      </c>
      <c r="F54" s="7" t="s">
        <v>427</v>
      </c>
      <c r="G54" s="7" t="s">
        <v>530</v>
      </c>
      <c r="H54" s="7" t="s">
        <v>573</v>
      </c>
      <c r="I54" s="7" t="s">
        <v>616</v>
      </c>
    </row>
    <row r="55" spans="1:10" x14ac:dyDescent="0.15">
      <c r="A55" s="7" t="s">
        <v>368</v>
      </c>
      <c r="C55" s="7" t="s">
        <v>384</v>
      </c>
      <c r="D55" s="7" t="s">
        <v>385</v>
      </c>
      <c r="E55" s="11" t="s">
        <v>457</v>
      </c>
      <c r="F55" s="7" t="s">
        <v>466</v>
      </c>
      <c r="G55" s="7" t="s">
        <v>531</v>
      </c>
      <c r="H55" s="7" t="s">
        <v>574</v>
      </c>
      <c r="I55" s="7" t="s">
        <v>617</v>
      </c>
    </row>
    <row r="56" spans="1:10" x14ac:dyDescent="0.15">
      <c r="A56" s="7" t="s">
        <v>368</v>
      </c>
      <c r="C56" s="7" t="s">
        <v>384</v>
      </c>
      <c r="D56" s="7" t="s">
        <v>385</v>
      </c>
      <c r="E56" s="11" t="s">
        <v>458</v>
      </c>
      <c r="F56" s="7" t="s">
        <v>467</v>
      </c>
      <c r="G56" s="7" t="s">
        <v>532</v>
      </c>
      <c r="H56" s="7" t="s">
        <v>575</v>
      </c>
      <c r="I56" s="7" t="s">
        <v>618</v>
      </c>
    </row>
    <row r="57" spans="1:10" x14ac:dyDescent="0.15">
      <c r="A57" s="7" t="s">
        <v>368</v>
      </c>
      <c r="C57" s="7" t="s">
        <v>384</v>
      </c>
      <c r="D57" s="7" t="s">
        <v>385</v>
      </c>
      <c r="E57" s="11" t="s">
        <v>459</v>
      </c>
      <c r="F57" s="7" t="s">
        <v>468</v>
      </c>
      <c r="G57" s="7" t="s">
        <v>533</v>
      </c>
      <c r="H57" s="7" t="s">
        <v>576</v>
      </c>
      <c r="I57" s="7" t="s">
        <v>619</v>
      </c>
    </row>
    <row r="58" spans="1:10" x14ac:dyDescent="0.15">
      <c r="A58" s="7" t="s">
        <v>368</v>
      </c>
      <c r="C58" s="7" t="s">
        <v>384</v>
      </c>
      <c r="D58" s="7" t="s">
        <v>385</v>
      </c>
      <c r="E58" s="11" t="s">
        <v>460</v>
      </c>
      <c r="F58" s="7" t="s">
        <v>469</v>
      </c>
      <c r="G58" s="7" t="s">
        <v>534</v>
      </c>
      <c r="H58" s="7" t="s">
        <v>577</v>
      </c>
      <c r="I58" s="7" t="s">
        <v>620</v>
      </c>
    </row>
    <row r="59" spans="1:10" x14ac:dyDescent="0.15">
      <c r="A59" s="7" t="s">
        <v>368</v>
      </c>
      <c r="C59" s="7" t="s">
        <v>384</v>
      </c>
      <c r="D59" s="7" t="s">
        <v>385</v>
      </c>
      <c r="E59" s="11" t="s">
        <v>461</v>
      </c>
      <c r="F59" s="7" t="s">
        <v>470</v>
      </c>
      <c r="G59" s="7" t="s">
        <v>535</v>
      </c>
      <c r="H59" s="7" t="s">
        <v>578</v>
      </c>
      <c r="I59" s="7" t="s">
        <v>621</v>
      </c>
    </row>
    <row r="60" spans="1:10" x14ac:dyDescent="0.15">
      <c r="A60" s="7" t="s">
        <v>368</v>
      </c>
      <c r="C60" s="7" t="s">
        <v>384</v>
      </c>
      <c r="D60" s="7" t="s">
        <v>385</v>
      </c>
      <c r="E60" s="11" t="s">
        <v>462</v>
      </c>
      <c r="F60" s="7" t="s">
        <v>471</v>
      </c>
      <c r="G60" s="7" t="s">
        <v>536</v>
      </c>
      <c r="H60" s="7" t="s">
        <v>579</v>
      </c>
      <c r="I60" s="7" t="s">
        <v>622</v>
      </c>
    </row>
    <row r="61" spans="1:10" x14ac:dyDescent="0.15">
      <c r="A61" s="11" t="s">
        <v>368</v>
      </c>
      <c r="C61" s="7" t="s">
        <v>384</v>
      </c>
      <c r="D61" s="7" t="s">
        <v>385</v>
      </c>
      <c r="E61" s="11" t="s">
        <v>463</v>
      </c>
      <c r="F61" s="7" t="s">
        <v>472</v>
      </c>
      <c r="G61" s="7" t="s">
        <v>537</v>
      </c>
      <c r="H61" s="7" t="s">
        <v>580</v>
      </c>
      <c r="I61" s="7" t="s">
        <v>623</v>
      </c>
    </row>
    <row r="62" spans="1:10" x14ac:dyDescent="0.15">
      <c r="A62" s="7" t="s">
        <v>368</v>
      </c>
      <c r="C62" s="7" t="s">
        <v>384</v>
      </c>
      <c r="D62" s="7" t="s">
        <v>385</v>
      </c>
      <c r="E62" s="11" t="s">
        <v>464</v>
      </c>
      <c r="F62" s="7" t="s">
        <v>473</v>
      </c>
      <c r="G62" s="7" t="s">
        <v>538</v>
      </c>
      <c r="H62" s="7" t="s">
        <v>581</v>
      </c>
      <c r="I62" s="7" t="s">
        <v>624</v>
      </c>
    </row>
    <row r="63" spans="1:10" x14ac:dyDescent="0.15">
      <c r="A63" s="7" t="s">
        <v>368</v>
      </c>
      <c r="C63" s="7" t="s">
        <v>384</v>
      </c>
      <c r="D63" s="7" t="s">
        <v>385</v>
      </c>
      <c r="E63" s="11" t="s">
        <v>465</v>
      </c>
      <c r="F63" s="7" t="s">
        <v>474</v>
      </c>
      <c r="G63" s="7" t="s">
        <v>539</v>
      </c>
      <c r="H63" s="7" t="s">
        <v>582</v>
      </c>
      <c r="I63" s="7" t="s">
        <v>625</v>
      </c>
    </row>
    <row r="64" spans="1:10" x14ac:dyDescent="0.15">
      <c r="A64" s="10" t="s">
        <v>380</v>
      </c>
      <c r="F64" s="14" t="s">
        <v>639</v>
      </c>
      <c r="G64" s="14" t="s">
        <v>639</v>
      </c>
      <c r="H64" s="14" t="s">
        <v>639</v>
      </c>
      <c r="I64" s="14" t="s">
        <v>639</v>
      </c>
      <c r="J64" s="14" t="s">
        <v>639</v>
      </c>
    </row>
    <row r="65" spans="1:9" x14ac:dyDescent="0.15">
      <c r="A65" s="7" t="s">
        <v>428</v>
      </c>
      <c r="C65" s="7" t="s">
        <v>384</v>
      </c>
      <c r="D65" s="7" t="s">
        <v>385</v>
      </c>
      <c r="F65" s="7" t="s">
        <v>157</v>
      </c>
      <c r="G65" s="7" t="s">
        <v>158</v>
      </c>
      <c r="H65" s="7" t="s">
        <v>159</v>
      </c>
      <c r="I65" s="7" t="s">
        <v>236</v>
      </c>
    </row>
    <row r="66" spans="1:9" x14ac:dyDescent="0.15">
      <c r="A66" s="7" t="s">
        <v>429</v>
      </c>
      <c r="B66" s="11" t="s">
        <v>430</v>
      </c>
      <c r="C66" s="7" t="s">
        <v>384</v>
      </c>
      <c r="D66" s="7" t="s">
        <v>385</v>
      </c>
      <c r="F66" s="7" t="s">
        <v>432</v>
      </c>
      <c r="G66" s="7" t="s">
        <v>540</v>
      </c>
      <c r="H66" s="7" t="s">
        <v>583</v>
      </c>
      <c r="I66" s="7" t="s">
        <v>626</v>
      </c>
    </row>
    <row r="67" spans="1:9" x14ac:dyDescent="0.15">
      <c r="B67" s="11" t="s">
        <v>649</v>
      </c>
      <c r="E67" s="11" t="s">
        <v>640</v>
      </c>
      <c r="F67" s="14" t="s">
        <v>780</v>
      </c>
      <c r="G67" s="14" t="s">
        <v>780</v>
      </c>
      <c r="H67" s="14" t="s">
        <v>780</v>
      </c>
      <c r="I67" s="14" t="s">
        <v>780</v>
      </c>
    </row>
    <row r="68" spans="1:9" x14ac:dyDescent="0.15">
      <c r="A68" s="7" t="s">
        <v>641</v>
      </c>
      <c r="C68" s="7" t="s">
        <v>384</v>
      </c>
      <c r="D68" s="7" t="s">
        <v>385</v>
      </c>
      <c r="E68" s="18">
        <v>132720</v>
      </c>
      <c r="F68" s="7" t="str">
        <f>"ADD EUTRANINTERFREQNCELL: LocalCellId=1, Mcc=""525"", Mnc=""03"", eNodeBId="&amp;$E68&amp;", CellId=4, NoRmvFlag=FORBID_RMV_ENUM;"</f>
        <v>ADD EUTRANINTERFREQNCELL: LocalCellId=1, Mcc="525", Mnc="03", eNodeBId=132720, CellId=4, NoRmvFlag=FORBID_RMV_ENUM;</v>
      </c>
      <c r="G68" s="7" t="str">
        <f>"ADD EUTRANINTERFREQNCELL: LocalCellId=2, Mcc=""525"", Mnc=""03"", eNodeBId="&amp;$E68&amp;", CellId=5, NoRmvFlag=FORBID_RMV_ENUM;"</f>
        <v>ADD EUTRANINTERFREQNCELL: LocalCellId=2, Mcc="525", Mnc="03", eNodeBId=132720, CellId=5, NoRmvFlag=FORBID_RMV_ENUM;</v>
      </c>
      <c r="H68" s="7" t="str">
        <f>"ADD EUTRANINTERFREQNCELL: LocalCellId=3, Mcc=""525"", Mnc=""03"", eNodeBId="&amp;$E68&amp;", CellId=6, NoRmvFlag=FORBID_RMV_ENUM;"</f>
        <v>ADD EUTRANINTERFREQNCELL: LocalCellId=3, Mcc="525", Mnc="03", eNodeBId=132720, CellId=6, NoRmvFlag=FORBID_RMV_ENUM;</v>
      </c>
      <c r="I68" s="7" t="str">
        <f>"ADD EUTRANINTERFREQNCELL: LocalCellId=7, Mcc=""525"", Mnc=""03"", eNodeBId="&amp;$E68&amp;", CellId=10, NoRmvFlag=FORBID_RMV_ENUM;"</f>
        <v>ADD EUTRANINTERFREQNCELL: LocalCellId=7, Mcc="525", Mnc="03", eNodeBId=132720, CellId=10, NoRmvFlag=FORBID_RMV_ENUM;</v>
      </c>
    </row>
    <row r="69" spans="1:9" x14ac:dyDescent="0.15">
      <c r="A69" s="7" t="s">
        <v>648</v>
      </c>
      <c r="C69" s="7" t="s">
        <v>384</v>
      </c>
      <c r="D69" s="7" t="s">
        <v>385</v>
      </c>
      <c r="E69" s="18">
        <v>132720</v>
      </c>
      <c r="F69" s="7" t="str">
        <f>"ADD CAGROUPCELL: CaGroupId=0, LocalCellId=1, eNodeBId="&amp;$E69&amp;";"</f>
        <v>ADD CAGROUPCELL: CaGroupId=0, LocalCellId=1, eNodeBId=132720;</v>
      </c>
      <c r="G69" s="7" t="str">
        <f>"ADD CAGROUPCELL: CaGroupId=1, LocalCellId=2, eNodeBId="&amp;$E69&amp;";"</f>
        <v>ADD CAGROUPCELL: CaGroupId=1, LocalCellId=2, eNodeBId=132720;</v>
      </c>
      <c r="H69" s="7" t="str">
        <f>"ADD CAGROUPCELL: CaGroupId=2, LocalCellId=3, eNodeBId="&amp;$E69&amp;";"</f>
        <v>ADD CAGROUPCELL: CaGroupId=2, LocalCellId=3, eNodeBId=132720;</v>
      </c>
      <c r="I69" s="7" t="str">
        <f>"ADD CAGROUPCELL: CaGroupId=3, LocalCellId=7, eNodeBId="&amp;$E69&amp;";"</f>
        <v>ADD CAGROUPCELL: CaGroupId=3, LocalCellId=7, eNodeBId=132720;</v>
      </c>
    </row>
    <row r="70" spans="1:9" x14ac:dyDescent="0.15">
      <c r="A70" s="7" t="s">
        <v>650</v>
      </c>
      <c r="C70" s="7" t="s">
        <v>384</v>
      </c>
      <c r="D70" s="7" t="s">
        <v>385</v>
      </c>
      <c r="E70" s="18">
        <v>132720</v>
      </c>
      <c r="F70" s="7" t="str">
        <f>"ADD CAGROUPSCELLCFG: LocalCellId=1, SCelleNodeBId="&amp;$E70&amp;", SCellLocalCellId=4, SCellBlindCfgFlag=TRUE;"</f>
        <v>ADD CAGROUPSCELLCFG: LocalCellId=1, SCelleNodeBId=132720, SCellLocalCellId=4, SCellBlindCfgFlag=TRUE;</v>
      </c>
      <c r="G70" s="7" t="str">
        <f>"ADD CAGROUPSCELLCFG: LocalCellId=2, SCelleNodeBId="&amp;$E70&amp;", SCellLocalCellId=5, SCellBlindCfgFlag=TRUE;"</f>
        <v>ADD CAGROUPSCELLCFG: LocalCellId=2, SCelleNodeBId=132720, SCellLocalCellId=5, SCellBlindCfgFlag=TRUE;</v>
      </c>
      <c r="H70" s="7" t="str">
        <f>"ADD CAGROUPSCELLCFG: LocalCellId=3, SCelleNodeBId="&amp;$E70&amp;", SCellLocalCellId=6, SCellBlindCfgFlag=TRUE;"</f>
        <v>ADD CAGROUPSCELLCFG: LocalCellId=3, SCelleNodeBId=132720, SCellLocalCellId=6, SCellBlindCfgFlag=TRUE;</v>
      </c>
      <c r="I70" s="7" t="str">
        <f>"ADD CAGROUPSCELLCFG: LocalCellId=7, SCelleNodeBId="&amp;$E70&amp;", SCellLocalCellId=10, SCellBlindCfgFlag=TRUE;"</f>
        <v>ADD CAGROUPSCELLCFG: LocalCellId=7, SCelleNodeBId=132720, SCellLocalCellId=10, SCellBlindCfgFlag=TRUE;</v>
      </c>
    </row>
    <row r="71" spans="1:9" x14ac:dyDescent="0.15">
      <c r="A71" s="7" t="s">
        <v>429</v>
      </c>
      <c r="C71" s="7" t="s">
        <v>384</v>
      </c>
      <c r="D71" s="7" t="s">
        <v>385</v>
      </c>
      <c r="F71" s="7" t="s">
        <v>164</v>
      </c>
      <c r="G71" s="7" t="s">
        <v>165</v>
      </c>
      <c r="H71" s="7" t="s">
        <v>166</v>
      </c>
      <c r="I71" s="7" t="s">
        <v>237</v>
      </c>
    </row>
    <row r="72" spans="1:9" x14ac:dyDescent="0.15">
      <c r="A72" s="9" t="s">
        <v>668</v>
      </c>
      <c r="F72" s="14" t="s">
        <v>667</v>
      </c>
      <c r="G72" s="14" t="s">
        <v>667</v>
      </c>
      <c r="H72" s="14" t="s">
        <v>667</v>
      </c>
      <c r="I72" s="14" t="s">
        <v>667</v>
      </c>
    </row>
    <row r="73" spans="1:9" x14ac:dyDescent="0.15">
      <c r="A73" s="10" t="s">
        <v>669</v>
      </c>
      <c r="F73" s="14" t="s">
        <v>778</v>
      </c>
      <c r="G73" s="14" t="s">
        <v>778</v>
      </c>
      <c r="H73" s="14" t="s">
        <v>778</v>
      </c>
      <c r="I73" s="14" t="s">
        <v>778</v>
      </c>
    </row>
    <row r="74" spans="1:9" hidden="1" outlineLevel="1" x14ac:dyDescent="0.15">
      <c r="A74" s="7" t="s">
        <v>713</v>
      </c>
      <c r="C74" s="7" t="s">
        <v>384</v>
      </c>
      <c r="D74" s="7" t="s">
        <v>385</v>
      </c>
      <c r="E74" s="11" t="s">
        <v>652</v>
      </c>
      <c r="F74" s="7" t="s">
        <v>673</v>
      </c>
      <c r="G74" s="7" t="s">
        <v>683</v>
      </c>
      <c r="H74" s="7" t="s">
        <v>693</v>
      </c>
      <c r="I74" s="7" t="s">
        <v>703</v>
      </c>
    </row>
    <row r="75" spans="1:9" hidden="1" outlineLevel="1" x14ac:dyDescent="0.15">
      <c r="A75" s="7" t="s">
        <v>714</v>
      </c>
      <c r="C75" s="7" t="s">
        <v>384</v>
      </c>
      <c r="D75" s="7" t="s">
        <v>385</v>
      </c>
      <c r="E75" s="11" t="s">
        <v>652</v>
      </c>
      <c r="F75" s="7" t="s">
        <v>675</v>
      </c>
      <c r="G75" s="7" t="s">
        <v>684</v>
      </c>
      <c r="H75" s="7" t="s">
        <v>694</v>
      </c>
      <c r="I75" s="7" t="s">
        <v>704</v>
      </c>
    </row>
    <row r="76" spans="1:9" hidden="1" outlineLevel="1" x14ac:dyDescent="0.15">
      <c r="A76" s="7" t="s">
        <v>715</v>
      </c>
      <c r="C76" s="7" t="s">
        <v>384</v>
      </c>
      <c r="D76" s="7" t="s">
        <v>385</v>
      </c>
      <c r="E76" s="11" t="s">
        <v>651</v>
      </c>
      <c r="F76" s="7" t="s">
        <v>677</v>
      </c>
      <c r="G76" s="7" t="s">
        <v>685</v>
      </c>
      <c r="H76" s="7" t="s">
        <v>695</v>
      </c>
      <c r="I76" s="7" t="s">
        <v>705</v>
      </c>
    </row>
    <row r="77" spans="1:9" hidden="1" outlineLevel="1" x14ac:dyDescent="0.15">
      <c r="A77" s="7" t="s">
        <v>716</v>
      </c>
      <c r="C77" s="7" t="s">
        <v>384</v>
      </c>
      <c r="D77" s="7" t="s">
        <v>385</v>
      </c>
      <c r="E77" s="11" t="s">
        <v>651</v>
      </c>
      <c r="F77" s="7" t="s">
        <v>679</v>
      </c>
      <c r="G77" s="7" t="s">
        <v>686</v>
      </c>
      <c r="H77" s="7" t="s">
        <v>696</v>
      </c>
      <c r="I77" s="7" t="s">
        <v>706</v>
      </c>
    </row>
    <row r="78" spans="1:9" hidden="1" outlineLevel="1" x14ac:dyDescent="0.15">
      <c r="A78" s="7" t="s">
        <v>717</v>
      </c>
      <c r="C78" s="7" t="s">
        <v>384</v>
      </c>
      <c r="D78" s="7" t="s">
        <v>385</v>
      </c>
      <c r="E78" s="11" t="s">
        <v>651</v>
      </c>
      <c r="F78" s="7" t="s">
        <v>681</v>
      </c>
      <c r="G78" s="7" t="s">
        <v>687</v>
      </c>
      <c r="H78" s="7" t="s">
        <v>697</v>
      </c>
      <c r="I78" s="7" t="s">
        <v>707</v>
      </c>
    </row>
    <row r="79" spans="1:9" collapsed="1" x14ac:dyDescent="0.15">
      <c r="A79" s="9" t="s">
        <v>670</v>
      </c>
      <c r="E79" s="14"/>
      <c r="F79" s="14" t="s">
        <v>775</v>
      </c>
      <c r="G79" s="14" t="s">
        <v>775</v>
      </c>
      <c r="H79" s="14" t="s">
        <v>775</v>
      </c>
      <c r="I79" s="14" t="s">
        <v>775</v>
      </c>
    </row>
    <row r="80" spans="1:9" x14ac:dyDescent="0.15">
      <c r="A80" s="10" t="s">
        <v>671</v>
      </c>
      <c r="F80" s="14" t="s">
        <v>779</v>
      </c>
      <c r="G80" s="14" t="s">
        <v>779</v>
      </c>
      <c r="H80" s="14" t="s">
        <v>779</v>
      </c>
      <c r="I80" s="14" t="s">
        <v>779</v>
      </c>
    </row>
    <row r="81" spans="1:9" outlineLevel="1" x14ac:dyDescent="0.15">
      <c r="A81" s="7" t="s">
        <v>713</v>
      </c>
      <c r="C81" s="7" t="s">
        <v>384</v>
      </c>
      <c r="D81" s="7" t="s">
        <v>385</v>
      </c>
      <c r="E81" s="11" t="s">
        <v>652</v>
      </c>
      <c r="F81" s="7" t="s">
        <v>674</v>
      </c>
      <c r="G81" s="7" t="s">
        <v>688</v>
      </c>
      <c r="H81" s="7" t="s">
        <v>698</v>
      </c>
      <c r="I81" s="7" t="s">
        <v>708</v>
      </c>
    </row>
    <row r="82" spans="1:9" outlineLevel="1" x14ac:dyDescent="0.15">
      <c r="A82" s="7" t="s">
        <v>714</v>
      </c>
      <c r="C82" s="7" t="s">
        <v>384</v>
      </c>
      <c r="D82" s="7" t="s">
        <v>385</v>
      </c>
      <c r="E82" s="11" t="s">
        <v>652</v>
      </c>
      <c r="F82" s="7" t="s">
        <v>676</v>
      </c>
      <c r="G82" s="7" t="s">
        <v>689</v>
      </c>
      <c r="H82" s="7" t="s">
        <v>699</v>
      </c>
      <c r="I82" s="7" t="s">
        <v>709</v>
      </c>
    </row>
    <row r="83" spans="1:9" outlineLevel="1" x14ac:dyDescent="0.15">
      <c r="A83" s="7" t="s">
        <v>715</v>
      </c>
      <c r="C83" s="7" t="s">
        <v>384</v>
      </c>
      <c r="D83" s="7" t="s">
        <v>385</v>
      </c>
      <c r="E83" s="11" t="s">
        <v>651</v>
      </c>
      <c r="F83" s="7" t="s">
        <v>678</v>
      </c>
      <c r="G83" s="7" t="s">
        <v>690</v>
      </c>
      <c r="H83" s="7" t="s">
        <v>700</v>
      </c>
      <c r="I83" s="7" t="s">
        <v>710</v>
      </c>
    </row>
    <row r="84" spans="1:9" outlineLevel="1" x14ac:dyDescent="0.15">
      <c r="A84" s="7" t="s">
        <v>716</v>
      </c>
      <c r="C84" s="7" t="s">
        <v>384</v>
      </c>
      <c r="D84" s="7" t="s">
        <v>385</v>
      </c>
      <c r="E84" s="11" t="s">
        <v>651</v>
      </c>
      <c r="F84" s="7" t="s">
        <v>680</v>
      </c>
      <c r="G84" s="7" t="s">
        <v>691</v>
      </c>
      <c r="H84" s="7" t="s">
        <v>701</v>
      </c>
      <c r="I84" s="7" t="s">
        <v>711</v>
      </c>
    </row>
    <row r="85" spans="1:9" outlineLevel="1" x14ac:dyDescent="0.15">
      <c r="A85" s="7" t="s">
        <v>717</v>
      </c>
      <c r="C85" s="7" t="s">
        <v>384</v>
      </c>
      <c r="D85" s="7" t="s">
        <v>385</v>
      </c>
      <c r="E85" s="11" t="s">
        <v>651</v>
      </c>
      <c r="F85" s="7" t="s">
        <v>682</v>
      </c>
      <c r="G85" s="7" t="s">
        <v>692</v>
      </c>
      <c r="H85" s="7" t="s">
        <v>702</v>
      </c>
      <c r="I85" s="7" t="s">
        <v>712</v>
      </c>
    </row>
    <row r="86" spans="1:9" outlineLevel="1" x14ac:dyDescent="0.15">
      <c r="A86" s="9" t="s">
        <v>672</v>
      </c>
      <c r="E86" s="14"/>
      <c r="F86" s="14" t="s">
        <v>775</v>
      </c>
      <c r="G86" s="14" t="s">
        <v>775</v>
      </c>
      <c r="H86" s="14" t="s">
        <v>775</v>
      </c>
      <c r="I86" s="14" t="s">
        <v>775</v>
      </c>
    </row>
    <row r="87" spans="1:9" x14ac:dyDescent="0.15">
      <c r="A87" s="7" t="s">
        <v>289</v>
      </c>
      <c r="C87" s="7" t="s">
        <v>384</v>
      </c>
      <c r="D87" s="7" t="s">
        <v>385</v>
      </c>
      <c r="F87" s="8" t="s">
        <v>666</v>
      </c>
      <c r="G87" s="8" t="s">
        <v>781</v>
      </c>
      <c r="H87" s="8" t="s">
        <v>782</v>
      </c>
    </row>
    <row r="88" spans="1:9" x14ac:dyDescent="0.15">
      <c r="A88" s="7" t="s">
        <v>349</v>
      </c>
      <c r="C88" s="7" t="s">
        <v>384</v>
      </c>
      <c r="D88" s="7" t="s">
        <v>385</v>
      </c>
      <c r="F8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8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8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8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</row>
    <row r="89" spans="1:9" x14ac:dyDescent="0.15">
      <c r="A89" s="7" t="s">
        <v>349</v>
      </c>
      <c r="C89" s="7" t="s">
        <v>384</v>
      </c>
      <c r="D89" s="7" t="s">
        <v>385</v>
      </c>
      <c r="F8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8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8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8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</row>
    <row r="90" spans="1:9" x14ac:dyDescent="0.15">
      <c r="A90" s="7" t="s">
        <v>349</v>
      </c>
      <c r="C90" s="7" t="s">
        <v>384</v>
      </c>
      <c r="D90" s="7" t="s">
        <v>385</v>
      </c>
      <c r="F9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9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9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9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</row>
    <row r="91" spans="1:9" x14ac:dyDescent="0.15">
      <c r="A91" s="7" t="s">
        <v>665</v>
      </c>
      <c r="C91" s="7" t="s">
        <v>384</v>
      </c>
      <c r="D91" s="7" t="s">
        <v>385</v>
      </c>
      <c r="F9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9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9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9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</row>
    <row r="92" spans="1:9" x14ac:dyDescent="0.15">
      <c r="A92" s="7" t="s">
        <v>665</v>
      </c>
      <c r="C92" s="7" t="s">
        <v>384</v>
      </c>
      <c r="D92" s="7" t="s">
        <v>385</v>
      </c>
      <c r="F9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9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9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9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</row>
    <row r="93" spans="1:9" x14ac:dyDescent="0.15">
      <c r="A93" s="7" t="s">
        <v>665</v>
      </c>
      <c r="C93" s="7" t="s">
        <v>384</v>
      </c>
      <c r="D93" s="7" t="s">
        <v>385</v>
      </c>
      <c r="F9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9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9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9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</row>
    <row r="94" spans="1:9" x14ac:dyDescent="0.15">
      <c r="A94" s="7" t="s">
        <v>488</v>
      </c>
      <c r="C94" s="7" t="s">
        <v>384</v>
      </c>
      <c r="D94" s="7" t="s">
        <v>385</v>
      </c>
      <c r="E94" s="14"/>
      <c r="F94" s="7" t="s">
        <v>487</v>
      </c>
      <c r="G94" s="7" t="s">
        <v>541</v>
      </c>
      <c r="H94" s="7" t="s">
        <v>584</v>
      </c>
      <c r="I94" s="7" t="s">
        <v>627</v>
      </c>
    </row>
  </sheetData>
  <autoFilter ref="A1:F66"/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O352"/>
  <sheetViews>
    <sheetView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defaultColWidth="9.125" defaultRowHeight="13.5" outlineLevelRow="1" x14ac:dyDescent="0.15"/>
  <cols>
    <col min="1" max="1" width="54.25" style="7" customWidth="1"/>
    <col min="2" max="2" width="28.125" style="11" customWidth="1"/>
    <col min="3" max="3" width="8.875" style="7" customWidth="1"/>
    <col min="4" max="4" width="29" style="7" customWidth="1"/>
    <col min="5" max="5" width="22.875" style="7" customWidth="1"/>
    <col min="6" max="6" width="83.25" style="7" customWidth="1"/>
    <col min="7" max="7" width="77.125" style="7" customWidth="1"/>
    <col min="8" max="8" width="38.375" style="7" customWidth="1"/>
    <col min="9" max="9" width="38" style="7" customWidth="1"/>
    <col min="10" max="10" width="28.625" style="7" customWidth="1"/>
    <col min="11" max="16384" width="9.125" style="7"/>
  </cols>
  <sheetData>
    <row r="1" spans="1:12" x14ac:dyDescent="0.1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  <c r="J1" s="7" t="s">
        <v>1097</v>
      </c>
      <c r="K1" s="7" t="s">
        <v>1167</v>
      </c>
      <c r="L1" s="14" t="s">
        <v>1072</v>
      </c>
    </row>
    <row r="2" spans="1:12" x14ac:dyDescent="0.15">
      <c r="A2" s="10" t="s">
        <v>1073</v>
      </c>
      <c r="F2" s="14" t="s">
        <v>1088</v>
      </c>
      <c r="G2" s="14" t="s">
        <v>1088</v>
      </c>
      <c r="H2" s="14" t="s">
        <v>1088</v>
      </c>
      <c r="I2" s="14" t="s">
        <v>1088</v>
      </c>
      <c r="J2" s="14" t="s">
        <v>1088</v>
      </c>
      <c r="K2" s="14" t="s">
        <v>1088</v>
      </c>
    </row>
    <row r="3" spans="1:12" hidden="1" outlineLevel="1" x14ac:dyDescent="0.15">
      <c r="A3" s="7" t="s">
        <v>382</v>
      </c>
      <c r="F3" s="7" t="s">
        <v>1076</v>
      </c>
      <c r="G3" s="7" t="s">
        <v>1077</v>
      </c>
      <c r="H3" s="7" t="s">
        <v>1078</v>
      </c>
      <c r="I3" s="7" t="s">
        <v>1079</v>
      </c>
      <c r="J3" s="7" t="s">
        <v>1098</v>
      </c>
      <c r="K3" s="7" t="s">
        <v>1168</v>
      </c>
    </row>
    <row r="4" spans="1:12" hidden="1" outlineLevel="1" x14ac:dyDescent="0.15">
      <c r="A4" s="7" t="s">
        <v>268</v>
      </c>
      <c r="F4" s="7" t="s">
        <v>1080</v>
      </c>
      <c r="G4" s="7" t="s">
        <v>1081</v>
      </c>
      <c r="H4" s="7" t="s">
        <v>1082</v>
      </c>
      <c r="I4" s="7" t="s">
        <v>1083</v>
      </c>
      <c r="J4" s="7" t="s">
        <v>1099</v>
      </c>
      <c r="K4" s="7" t="s">
        <v>1169</v>
      </c>
    </row>
    <row r="5" spans="1:12" hidden="1" outlineLevel="1" x14ac:dyDescent="0.15">
      <c r="A5" s="7" t="s">
        <v>1075</v>
      </c>
      <c r="F5" s="7" t="s">
        <v>1084</v>
      </c>
      <c r="G5" s="7" t="s">
        <v>1085</v>
      </c>
      <c r="H5" s="7" t="s">
        <v>1086</v>
      </c>
      <c r="I5" s="7" t="s">
        <v>1087</v>
      </c>
      <c r="J5" s="7" t="s">
        <v>1100</v>
      </c>
      <c r="K5" s="7" t="s">
        <v>1170</v>
      </c>
    </row>
    <row r="6" spans="1:12" hidden="1" outlineLevel="1" x14ac:dyDescent="0.15">
      <c r="A6" s="7" t="s">
        <v>383</v>
      </c>
      <c r="F6" s="7" t="s">
        <v>263</v>
      </c>
      <c r="G6" s="7" t="s">
        <v>500</v>
      </c>
      <c r="H6" s="7" t="s">
        <v>543</v>
      </c>
      <c r="I6" s="7" t="s">
        <v>586</v>
      </c>
      <c r="J6" s="7" t="s">
        <v>1101</v>
      </c>
      <c r="K6" s="7" t="s">
        <v>1171</v>
      </c>
    </row>
    <row r="7" spans="1:12" hidden="1" outlineLevel="1" x14ac:dyDescent="0.15">
      <c r="A7" s="9" t="s">
        <v>369</v>
      </c>
    </row>
    <row r="8" spans="1:12" collapsed="1" x14ac:dyDescent="0.15">
      <c r="A8" s="10" t="s">
        <v>722</v>
      </c>
      <c r="F8" s="14" t="s">
        <v>1089</v>
      </c>
      <c r="G8" s="14" t="s">
        <v>1089</v>
      </c>
      <c r="H8" s="14" t="s">
        <v>1089</v>
      </c>
      <c r="I8" s="14" t="s">
        <v>1089</v>
      </c>
      <c r="J8" s="14" t="s">
        <v>1089</v>
      </c>
      <c r="K8" s="14" t="s">
        <v>1089</v>
      </c>
    </row>
    <row r="9" spans="1:12" outlineLevel="1" x14ac:dyDescent="0.15">
      <c r="A9" s="7" t="s">
        <v>355</v>
      </c>
      <c r="B9" s="11" t="s">
        <v>387</v>
      </c>
      <c r="C9" s="7" t="s">
        <v>384</v>
      </c>
      <c r="D9" s="7" t="s">
        <v>385</v>
      </c>
      <c r="F9" s="7" t="s">
        <v>261</v>
      </c>
      <c r="G9" s="7" t="s">
        <v>499</v>
      </c>
      <c r="H9" s="7" t="s">
        <v>542</v>
      </c>
      <c r="I9" s="7" t="s">
        <v>585</v>
      </c>
      <c r="J9" s="7" t="s">
        <v>1102</v>
      </c>
      <c r="K9" s="7" t="s">
        <v>1172</v>
      </c>
    </row>
    <row r="10" spans="1:12" outlineLevel="1" x14ac:dyDescent="0.15">
      <c r="A10" s="7" t="s">
        <v>270</v>
      </c>
      <c r="B10" s="11" t="s">
        <v>387</v>
      </c>
      <c r="C10" s="7" t="s">
        <v>384</v>
      </c>
      <c r="D10" s="7" t="s">
        <v>385</v>
      </c>
      <c r="F10" s="7" t="s">
        <v>661</v>
      </c>
      <c r="G10" s="7" t="s">
        <v>662</v>
      </c>
      <c r="H10" s="7" t="s">
        <v>663</v>
      </c>
      <c r="I10" s="7" t="s">
        <v>664</v>
      </c>
      <c r="J10" s="7" t="s">
        <v>1103</v>
      </c>
      <c r="K10" s="7" t="s">
        <v>1173</v>
      </c>
    </row>
    <row r="11" spans="1:12" outlineLevel="1" x14ac:dyDescent="0.15">
      <c r="A11" s="7" t="s">
        <v>357</v>
      </c>
      <c r="B11" s="11" t="s">
        <v>387</v>
      </c>
      <c r="C11" s="7" t="s">
        <v>384</v>
      </c>
      <c r="D11" s="7" t="s">
        <v>385</v>
      </c>
      <c r="F11" s="7" t="s">
        <v>262</v>
      </c>
      <c r="G11" s="7" t="s">
        <v>636</v>
      </c>
      <c r="H11" s="7" t="s">
        <v>637</v>
      </c>
      <c r="I11" s="7" t="s">
        <v>638</v>
      </c>
      <c r="J11" s="7" t="s">
        <v>1104</v>
      </c>
      <c r="K11" s="7" t="s">
        <v>1174</v>
      </c>
    </row>
    <row r="12" spans="1:12" outlineLevel="1" x14ac:dyDescent="0.15">
      <c r="A12" s="7" t="s">
        <v>359</v>
      </c>
      <c r="B12" s="11" t="s">
        <v>386</v>
      </c>
      <c r="C12" s="7" t="s">
        <v>384</v>
      </c>
      <c r="D12" s="7" t="s">
        <v>385</v>
      </c>
      <c r="F12" s="7" t="s">
        <v>263</v>
      </c>
      <c r="G12" s="7" t="s">
        <v>500</v>
      </c>
      <c r="H12" s="7" t="s">
        <v>543</v>
      </c>
      <c r="I12" s="7" t="s">
        <v>586</v>
      </c>
      <c r="J12" s="7" t="s">
        <v>1101</v>
      </c>
      <c r="K12" s="7" t="s">
        <v>1171</v>
      </c>
    </row>
    <row r="13" spans="1:12" outlineLevel="1" x14ac:dyDescent="0.15">
      <c r="A13" s="9" t="s">
        <v>370</v>
      </c>
    </row>
    <row r="14" spans="1:12" x14ac:dyDescent="0.15">
      <c r="A14" s="7" t="s">
        <v>366</v>
      </c>
      <c r="B14" s="11" t="s">
        <v>391</v>
      </c>
      <c r="C14" s="7" t="s">
        <v>384</v>
      </c>
      <c r="D14" s="7" t="s">
        <v>385</v>
      </c>
      <c r="E14" s="7" t="s">
        <v>478</v>
      </c>
      <c r="F14" s="7" t="s">
        <v>392</v>
      </c>
      <c r="G14" s="7" t="s">
        <v>501</v>
      </c>
      <c r="H14" s="7" t="s">
        <v>544</v>
      </c>
      <c r="I14" s="7" t="s">
        <v>587</v>
      </c>
      <c r="J14" s="7" t="s">
        <v>1105</v>
      </c>
      <c r="K14" s="7" t="s">
        <v>1175</v>
      </c>
    </row>
    <row r="15" spans="1:12" x14ac:dyDescent="0.1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1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653</v>
      </c>
      <c r="G16" s="7" t="s">
        <v>655</v>
      </c>
      <c r="H16" s="7" t="s">
        <v>657</v>
      </c>
      <c r="I16" s="7" t="s">
        <v>659</v>
      </c>
      <c r="J16" s="7" t="s">
        <v>1106</v>
      </c>
      <c r="K16" s="7" t="s">
        <v>1176</v>
      </c>
    </row>
    <row r="17" spans="1:11" outlineLevel="1" x14ac:dyDescent="0.15">
      <c r="A17" s="16" t="s">
        <v>275</v>
      </c>
      <c r="B17" s="7" t="s">
        <v>394</v>
      </c>
      <c r="C17" s="7" t="s">
        <v>384</v>
      </c>
      <c r="D17" s="7" t="s">
        <v>385</v>
      </c>
      <c r="F17" s="7" t="s">
        <v>395</v>
      </c>
      <c r="G17" s="7" t="s">
        <v>502</v>
      </c>
      <c r="H17" s="7" t="s">
        <v>545</v>
      </c>
      <c r="I17" s="7" t="s">
        <v>588</v>
      </c>
      <c r="J17" s="7" t="s">
        <v>1107</v>
      </c>
      <c r="K17" s="7" t="s">
        <v>1177</v>
      </c>
    </row>
    <row r="18" spans="1:11" outlineLevel="1" x14ac:dyDescent="0.15">
      <c r="A18" s="17" t="s">
        <v>275</v>
      </c>
      <c r="B18" s="7" t="s">
        <v>394</v>
      </c>
      <c r="C18" s="7" t="s">
        <v>384</v>
      </c>
      <c r="D18" s="7" t="s">
        <v>385</v>
      </c>
      <c r="F18" s="7" t="s">
        <v>396</v>
      </c>
      <c r="G18" s="7" t="s">
        <v>503</v>
      </c>
      <c r="H18" s="7" t="s">
        <v>546</v>
      </c>
      <c r="I18" s="7" t="s">
        <v>589</v>
      </c>
      <c r="J18" s="7" t="s">
        <v>1108</v>
      </c>
      <c r="K18" s="7" t="s">
        <v>1178</v>
      </c>
    </row>
    <row r="19" spans="1:11" outlineLevel="1" x14ac:dyDescent="0.1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654</v>
      </c>
      <c r="G19" s="7" t="s">
        <v>656</v>
      </c>
      <c r="H19" s="7" t="s">
        <v>658</v>
      </c>
      <c r="I19" s="7" t="s">
        <v>660</v>
      </c>
      <c r="J19" s="7" t="s">
        <v>1109</v>
      </c>
      <c r="K19" s="7" t="s">
        <v>1179</v>
      </c>
    </row>
    <row r="20" spans="1:11" outlineLevel="1" x14ac:dyDescent="0.15">
      <c r="A20" s="16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494</v>
      </c>
      <c r="G20" s="7" t="s">
        <v>504</v>
      </c>
      <c r="H20" s="7" t="s">
        <v>547</v>
      </c>
      <c r="I20" s="7" t="s">
        <v>590</v>
      </c>
      <c r="J20" s="7" t="s">
        <v>1110</v>
      </c>
      <c r="K20" s="7" t="s">
        <v>1180</v>
      </c>
    </row>
    <row r="21" spans="1:11" outlineLevel="1" x14ac:dyDescent="0.15">
      <c r="A21" s="17" t="s">
        <v>314</v>
      </c>
      <c r="B21" s="7" t="s">
        <v>394</v>
      </c>
      <c r="C21" s="7" t="s">
        <v>384</v>
      </c>
      <c r="D21" s="7" t="s">
        <v>385</v>
      </c>
      <c r="E21" s="7" t="s">
        <v>486</v>
      </c>
      <c r="F21" s="7" t="s">
        <v>495</v>
      </c>
      <c r="G21" s="7" t="s">
        <v>505</v>
      </c>
      <c r="H21" s="7" t="s">
        <v>548</v>
      </c>
      <c r="I21" s="7" t="s">
        <v>591</v>
      </c>
      <c r="J21" s="7" t="s">
        <v>1111</v>
      </c>
      <c r="K21" s="7" t="s">
        <v>1181</v>
      </c>
    </row>
    <row r="22" spans="1:11" outlineLevel="1" x14ac:dyDescent="0.15">
      <c r="A22" s="9" t="s">
        <v>719</v>
      </c>
      <c r="B22" s="7"/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15">
      <c r="A23" s="10" t="s">
        <v>720</v>
      </c>
      <c r="B23" s="7"/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1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397</v>
      </c>
      <c r="G24" s="7" t="s">
        <v>506</v>
      </c>
      <c r="H24" s="7" t="s">
        <v>549</v>
      </c>
      <c r="I24" s="7" t="s">
        <v>592</v>
      </c>
      <c r="J24" s="7" t="s">
        <v>1112</v>
      </c>
      <c r="K24" s="7" t="s">
        <v>1182</v>
      </c>
    </row>
    <row r="25" spans="1:11" hidden="1" outlineLevel="1" x14ac:dyDescent="0.15">
      <c r="A25" s="16" t="s">
        <v>275</v>
      </c>
      <c r="B25" s="7" t="s">
        <v>394</v>
      </c>
      <c r="C25" s="7" t="s">
        <v>384</v>
      </c>
      <c r="D25" s="7" t="s">
        <v>385</v>
      </c>
      <c r="F25" s="7" t="s">
        <v>398</v>
      </c>
      <c r="G25" s="7" t="s">
        <v>507</v>
      </c>
      <c r="H25" s="7" t="s">
        <v>550</v>
      </c>
      <c r="I25" s="7" t="s">
        <v>593</v>
      </c>
      <c r="J25" s="7" t="s">
        <v>1113</v>
      </c>
      <c r="K25" s="7" t="s">
        <v>1183</v>
      </c>
    </row>
    <row r="26" spans="1:11" hidden="1" outlineLevel="1" x14ac:dyDescent="0.15">
      <c r="A26" s="17" t="s">
        <v>275</v>
      </c>
      <c r="B26" s="7" t="s">
        <v>394</v>
      </c>
      <c r="C26" s="7" t="s">
        <v>384</v>
      </c>
      <c r="D26" s="7" t="s">
        <v>385</v>
      </c>
      <c r="F26" s="7" t="s">
        <v>399</v>
      </c>
      <c r="G26" s="7" t="s">
        <v>508</v>
      </c>
      <c r="H26" s="7" t="s">
        <v>551</v>
      </c>
      <c r="I26" s="7" t="s">
        <v>594</v>
      </c>
      <c r="J26" s="7" t="s">
        <v>1114</v>
      </c>
      <c r="K26" s="7" t="s">
        <v>1184</v>
      </c>
    </row>
    <row r="27" spans="1:11" hidden="1" outlineLevel="1" x14ac:dyDescent="0.1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496</v>
      </c>
      <c r="G27" s="7" t="s">
        <v>509</v>
      </c>
      <c r="H27" s="7" t="s">
        <v>552</v>
      </c>
      <c r="I27" s="7" t="s">
        <v>595</v>
      </c>
      <c r="J27" s="7" t="s">
        <v>1115</v>
      </c>
      <c r="K27" s="7" t="s">
        <v>1185</v>
      </c>
    </row>
    <row r="28" spans="1:11" hidden="1" outlineLevel="1" x14ac:dyDescent="0.15">
      <c r="A28" s="16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497</v>
      </c>
      <c r="G28" s="7" t="s">
        <v>510</v>
      </c>
      <c r="H28" s="7" t="s">
        <v>553</v>
      </c>
      <c r="I28" s="7" t="s">
        <v>596</v>
      </c>
      <c r="J28" s="7" t="s">
        <v>1116</v>
      </c>
      <c r="K28" s="7" t="s">
        <v>1186</v>
      </c>
    </row>
    <row r="29" spans="1:11" hidden="1" outlineLevel="1" x14ac:dyDescent="0.15">
      <c r="A29" s="17" t="s">
        <v>314</v>
      </c>
      <c r="B29" s="7" t="s">
        <v>394</v>
      </c>
      <c r="C29" s="7" t="s">
        <v>384</v>
      </c>
      <c r="D29" s="7" t="s">
        <v>385</v>
      </c>
      <c r="E29" s="7" t="s">
        <v>486</v>
      </c>
      <c r="F29" s="7" t="s">
        <v>498</v>
      </c>
      <c r="G29" s="7" t="s">
        <v>511</v>
      </c>
      <c r="H29" s="7" t="s">
        <v>554</v>
      </c>
      <c r="I29" s="7" t="s">
        <v>597</v>
      </c>
      <c r="J29" s="7" t="s">
        <v>1117</v>
      </c>
      <c r="K29" s="7" t="s">
        <v>1187</v>
      </c>
    </row>
    <row r="30" spans="1:11" hidden="1" outlineLevel="1" x14ac:dyDescent="0.1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15">
      <c r="A31" s="10" t="s">
        <v>364</v>
      </c>
    </row>
    <row r="32" spans="1:11" x14ac:dyDescent="0.15">
      <c r="A32" s="7" t="s">
        <v>279</v>
      </c>
      <c r="B32" s="11" t="s">
        <v>403</v>
      </c>
      <c r="C32" s="7" t="s">
        <v>400</v>
      </c>
      <c r="D32" s="7" t="s">
        <v>401</v>
      </c>
      <c r="E32" s="7" t="s">
        <v>404</v>
      </c>
      <c r="F32" s="7" t="s">
        <v>18</v>
      </c>
      <c r="G32" s="7" t="s">
        <v>512</v>
      </c>
      <c r="H32" s="7" t="s">
        <v>555</v>
      </c>
      <c r="I32" s="7" t="s">
        <v>598</v>
      </c>
      <c r="J32" s="7" t="s">
        <v>1118</v>
      </c>
      <c r="K32" s="7" t="s">
        <v>1188</v>
      </c>
    </row>
    <row r="33" spans="1:11" x14ac:dyDescent="0.15">
      <c r="A33" s="8" t="s">
        <v>281</v>
      </c>
      <c r="B33" s="13" t="s">
        <v>407</v>
      </c>
      <c r="C33" s="7" t="s">
        <v>384</v>
      </c>
      <c r="D33" s="7" t="s">
        <v>385</v>
      </c>
      <c r="F33" s="7" t="s">
        <v>20</v>
      </c>
      <c r="G33" s="7" t="s">
        <v>513</v>
      </c>
      <c r="H33" s="7" t="s">
        <v>556</v>
      </c>
      <c r="I33" s="7" t="s">
        <v>599</v>
      </c>
      <c r="J33" s="7" t="s">
        <v>1119</v>
      </c>
      <c r="K33" s="7" t="s">
        <v>1189</v>
      </c>
    </row>
    <row r="34" spans="1:11" x14ac:dyDescent="0.15">
      <c r="A34" s="8" t="s">
        <v>330</v>
      </c>
      <c r="B34" s="13"/>
      <c r="C34" s="7" t="s">
        <v>384</v>
      </c>
      <c r="D34" s="7" t="s">
        <v>385</v>
      </c>
      <c r="E34" s="7" t="s">
        <v>486</v>
      </c>
      <c r="F34" s="7" t="s">
        <v>485</v>
      </c>
      <c r="G34" s="7" t="s">
        <v>514</v>
      </c>
      <c r="H34" s="7" t="s">
        <v>557</v>
      </c>
      <c r="I34" s="7" t="s">
        <v>600</v>
      </c>
      <c r="J34" s="7" t="s">
        <v>1120</v>
      </c>
      <c r="K34" s="7" t="s">
        <v>1190</v>
      </c>
    </row>
    <row r="35" spans="1:11" x14ac:dyDescent="0.15">
      <c r="A35" s="8" t="s">
        <v>281</v>
      </c>
      <c r="B35" s="13"/>
      <c r="C35" s="7" t="s">
        <v>384</v>
      </c>
      <c r="D35" s="7" t="s">
        <v>385</v>
      </c>
      <c r="F35" s="7" t="s">
        <v>201</v>
      </c>
      <c r="G35" s="7" t="s">
        <v>515</v>
      </c>
      <c r="H35" s="7" t="s">
        <v>558</v>
      </c>
      <c r="I35" s="7" t="s">
        <v>601</v>
      </c>
      <c r="J35" s="7" t="s">
        <v>1121</v>
      </c>
      <c r="K35" s="7" t="s">
        <v>1191</v>
      </c>
    </row>
    <row r="36" spans="1:11" x14ac:dyDescent="0.15">
      <c r="A36" s="8" t="s">
        <v>330</v>
      </c>
      <c r="B36" s="13" t="s">
        <v>476</v>
      </c>
      <c r="C36" s="7" t="s">
        <v>384</v>
      </c>
      <c r="D36" s="7" t="s">
        <v>385</v>
      </c>
      <c r="E36" s="7" t="s">
        <v>486</v>
      </c>
      <c r="F36" s="7" t="s">
        <v>484</v>
      </c>
      <c r="G36" s="7" t="s">
        <v>516</v>
      </c>
      <c r="H36" s="7" t="s">
        <v>559</v>
      </c>
      <c r="I36" s="7" t="s">
        <v>602</v>
      </c>
      <c r="J36" s="7" t="s">
        <v>1122</v>
      </c>
      <c r="K36" s="7" t="s">
        <v>1192</v>
      </c>
    </row>
    <row r="37" spans="1:11" x14ac:dyDescent="0.15">
      <c r="A37" s="20" t="s">
        <v>284</v>
      </c>
      <c r="B37" s="13" t="s">
        <v>409</v>
      </c>
      <c r="C37" s="7" t="s">
        <v>384</v>
      </c>
      <c r="D37" s="7" t="s">
        <v>385</v>
      </c>
      <c r="E37" s="14"/>
      <c r="F37" s="7" t="s">
        <v>969</v>
      </c>
      <c r="G37" s="7" t="s">
        <v>970</v>
      </c>
      <c r="H37" s="7" t="s">
        <v>971</v>
      </c>
      <c r="I37" s="7" t="s">
        <v>972</v>
      </c>
      <c r="J37" s="7" t="s">
        <v>1123</v>
      </c>
      <c r="K37" s="7" t="s">
        <v>1193</v>
      </c>
    </row>
    <row r="38" spans="1:11" x14ac:dyDescent="0.15">
      <c r="A38" s="20" t="s">
        <v>284</v>
      </c>
      <c r="B38" s="13" t="s">
        <v>983</v>
      </c>
      <c r="C38" s="7" t="s">
        <v>384</v>
      </c>
      <c r="D38" s="7" t="s">
        <v>385</v>
      </c>
      <c r="E38" s="14"/>
      <c r="F38" s="7" t="s">
        <v>984</v>
      </c>
      <c r="G38" s="7" t="s">
        <v>985</v>
      </c>
      <c r="H38" s="7" t="s">
        <v>986</v>
      </c>
      <c r="I38" s="7" t="s">
        <v>987</v>
      </c>
      <c r="J38" s="7" t="s">
        <v>1124</v>
      </c>
      <c r="K38" s="7" t="s">
        <v>1194</v>
      </c>
    </row>
    <row r="39" spans="1:11" x14ac:dyDescent="0.15">
      <c r="A39" s="20" t="s">
        <v>284</v>
      </c>
      <c r="B39" s="13" t="s">
        <v>408</v>
      </c>
      <c r="C39" s="7" t="s">
        <v>384</v>
      </c>
      <c r="D39" s="7" t="s">
        <v>385</v>
      </c>
      <c r="E39" s="14"/>
      <c r="F39" s="7" t="s">
        <v>973</v>
      </c>
      <c r="G39" s="7" t="s">
        <v>974</v>
      </c>
      <c r="H39" s="7" t="s">
        <v>975</v>
      </c>
      <c r="I39" s="7" t="s">
        <v>976</v>
      </c>
      <c r="J39" s="7" t="s">
        <v>1125</v>
      </c>
      <c r="K39" s="7" t="s">
        <v>1195</v>
      </c>
    </row>
    <row r="40" spans="1:11" x14ac:dyDescent="0.15">
      <c r="A40" s="20" t="s">
        <v>304</v>
      </c>
      <c r="B40" s="13" t="s">
        <v>409</v>
      </c>
      <c r="C40" s="7" t="s">
        <v>384</v>
      </c>
      <c r="D40" s="7" t="s">
        <v>385</v>
      </c>
      <c r="E40" s="14"/>
      <c r="F40" s="7" t="s">
        <v>489</v>
      </c>
      <c r="G40" s="7" t="s">
        <v>517</v>
      </c>
      <c r="H40" s="7" t="s">
        <v>560</v>
      </c>
      <c r="I40" s="7" t="s">
        <v>603</v>
      </c>
      <c r="J40" s="7" t="s">
        <v>1126</v>
      </c>
      <c r="K40" s="7" t="s">
        <v>1196</v>
      </c>
    </row>
    <row r="41" spans="1:11" x14ac:dyDescent="0.15">
      <c r="A41" s="20" t="s">
        <v>304</v>
      </c>
      <c r="B41" s="13" t="s">
        <v>983</v>
      </c>
      <c r="C41" s="7" t="s">
        <v>384</v>
      </c>
      <c r="D41" s="7" t="s">
        <v>385</v>
      </c>
      <c r="E41" s="14"/>
      <c r="F41" s="7" t="s">
        <v>988</v>
      </c>
      <c r="G41" s="7" t="s">
        <v>989</v>
      </c>
      <c r="H41" s="7" t="s">
        <v>990</v>
      </c>
      <c r="I41" s="7" t="s">
        <v>991</v>
      </c>
      <c r="J41" s="7" t="s">
        <v>1127</v>
      </c>
      <c r="K41" s="7" t="s">
        <v>1197</v>
      </c>
    </row>
    <row r="42" spans="1:11" x14ac:dyDescent="0.15">
      <c r="A42" s="20" t="s">
        <v>304</v>
      </c>
      <c r="B42" s="13" t="s">
        <v>408</v>
      </c>
      <c r="C42" s="7" t="s">
        <v>384</v>
      </c>
      <c r="D42" s="7" t="s">
        <v>385</v>
      </c>
      <c r="E42" s="14"/>
      <c r="F42" s="7" t="s">
        <v>477</v>
      </c>
      <c r="G42" s="7" t="s">
        <v>518</v>
      </c>
      <c r="H42" s="7" t="s">
        <v>561</v>
      </c>
      <c r="I42" s="7" t="s">
        <v>604</v>
      </c>
      <c r="J42" s="7" t="s">
        <v>1128</v>
      </c>
      <c r="K42" s="7" t="s">
        <v>1198</v>
      </c>
    </row>
    <row r="43" spans="1:11" ht="14.25" customHeight="1" x14ac:dyDescent="0.15">
      <c r="A43" s="7" t="s">
        <v>452</v>
      </c>
      <c r="B43" s="11" t="s">
        <v>454</v>
      </c>
      <c r="C43" s="7" t="s">
        <v>384</v>
      </c>
      <c r="D43" s="7" t="s">
        <v>385</v>
      </c>
      <c r="F43" s="7" t="s">
        <v>453</v>
      </c>
      <c r="G43" s="7" t="s">
        <v>519</v>
      </c>
      <c r="H43" s="7" t="s">
        <v>562</v>
      </c>
      <c r="I43" s="7" t="s">
        <v>605</v>
      </c>
      <c r="J43" s="7" t="s">
        <v>1129</v>
      </c>
      <c r="K43" s="7" t="s">
        <v>1199</v>
      </c>
    </row>
    <row r="44" spans="1:11" x14ac:dyDescent="0.15">
      <c r="A44" s="7" t="s">
        <v>302</v>
      </c>
      <c r="B44" s="11" t="s">
        <v>418</v>
      </c>
      <c r="C44" s="7" t="s">
        <v>384</v>
      </c>
      <c r="D44" s="7" t="s">
        <v>385</v>
      </c>
      <c r="F44" s="7" t="s">
        <v>59</v>
      </c>
      <c r="G44" s="7" t="s">
        <v>520</v>
      </c>
      <c r="H44" s="7" t="s">
        <v>563</v>
      </c>
      <c r="I44" s="7" t="s">
        <v>606</v>
      </c>
      <c r="J44" s="7" t="s">
        <v>1130</v>
      </c>
      <c r="K44" s="7" t="s">
        <v>1200</v>
      </c>
    </row>
    <row r="45" spans="1:11" x14ac:dyDescent="0.15">
      <c r="A45" s="9" t="s">
        <v>365</v>
      </c>
    </row>
    <row r="46" spans="1:11" x14ac:dyDescent="0.15">
      <c r="A46" s="21" t="s">
        <v>312</v>
      </c>
      <c r="B46" s="11" t="s">
        <v>421</v>
      </c>
      <c r="C46" s="7" t="s">
        <v>384</v>
      </c>
      <c r="D46" s="7" t="s">
        <v>385</v>
      </c>
      <c r="E46" s="11" t="s">
        <v>423</v>
      </c>
      <c r="F46" s="7" t="s">
        <v>424</v>
      </c>
      <c r="G46" s="7" t="s">
        <v>521</v>
      </c>
      <c r="H46" s="7" t="s">
        <v>564</v>
      </c>
      <c r="I46" s="7" t="s">
        <v>607</v>
      </c>
      <c r="J46" s="7" t="s">
        <v>1131</v>
      </c>
      <c r="K46" s="7" t="s">
        <v>1201</v>
      </c>
    </row>
    <row r="47" spans="1:11" x14ac:dyDescent="0.15">
      <c r="A47" s="21" t="s">
        <v>372</v>
      </c>
      <c r="B47" s="11" t="s">
        <v>421</v>
      </c>
      <c r="C47" s="7" t="s">
        <v>384</v>
      </c>
      <c r="D47" s="7" t="s">
        <v>385</v>
      </c>
      <c r="E47" s="11" t="s">
        <v>422</v>
      </c>
      <c r="F47" s="7" t="s">
        <v>425</v>
      </c>
      <c r="G47" s="7" t="s">
        <v>522</v>
      </c>
      <c r="H47" s="7" t="s">
        <v>565</v>
      </c>
      <c r="I47" s="7" t="s">
        <v>608</v>
      </c>
      <c r="J47" s="7" t="s">
        <v>1132</v>
      </c>
      <c r="K47" s="7" t="s">
        <v>1202</v>
      </c>
    </row>
    <row r="48" spans="1:11" x14ac:dyDescent="0.15">
      <c r="A48" s="21" t="s">
        <v>312</v>
      </c>
      <c r="B48" s="11" t="s">
        <v>421</v>
      </c>
      <c r="C48" s="7" t="s">
        <v>384</v>
      </c>
      <c r="D48" s="7" t="s">
        <v>385</v>
      </c>
      <c r="E48" s="11" t="s">
        <v>486</v>
      </c>
      <c r="F48" s="7" t="s">
        <v>628</v>
      </c>
      <c r="G48" s="7" t="s">
        <v>629</v>
      </c>
      <c r="H48" s="7" t="s">
        <v>630</v>
      </c>
      <c r="I48" s="7" t="s">
        <v>631</v>
      </c>
      <c r="J48" s="7" t="s">
        <v>1133</v>
      </c>
      <c r="K48" s="7" t="s">
        <v>1203</v>
      </c>
    </row>
    <row r="49" spans="1:11" x14ac:dyDescent="0.15">
      <c r="A49" s="7" t="s">
        <v>318</v>
      </c>
      <c r="B49" s="11" t="s">
        <v>430</v>
      </c>
      <c r="C49" s="7" t="s">
        <v>384</v>
      </c>
      <c r="D49" s="7" t="s">
        <v>385</v>
      </c>
      <c r="E49" s="7" t="s">
        <v>431</v>
      </c>
      <c r="F49" s="7" t="s">
        <v>173</v>
      </c>
      <c r="G49" s="7" t="s">
        <v>523</v>
      </c>
      <c r="H49" s="7" t="s">
        <v>566</v>
      </c>
      <c r="I49" s="7" t="s">
        <v>609</v>
      </c>
      <c r="J49" s="7" t="s">
        <v>1134</v>
      </c>
      <c r="K49" s="7" t="s">
        <v>1204</v>
      </c>
    </row>
    <row r="50" spans="1:11" x14ac:dyDescent="0.15">
      <c r="A50" s="7" t="s">
        <v>367</v>
      </c>
      <c r="B50" s="11" t="s">
        <v>430</v>
      </c>
      <c r="C50" s="7" t="s">
        <v>384</v>
      </c>
      <c r="D50" s="7" t="s">
        <v>385</v>
      </c>
      <c r="E50" s="7" t="s">
        <v>433</v>
      </c>
      <c r="F50" s="7" t="s">
        <v>434</v>
      </c>
      <c r="G50" s="7" t="s">
        <v>524</v>
      </c>
      <c r="H50" s="7" t="s">
        <v>567</v>
      </c>
      <c r="I50" s="7" t="s">
        <v>610</v>
      </c>
      <c r="J50" s="7" t="s">
        <v>1135</v>
      </c>
      <c r="K50" s="7" t="s">
        <v>1205</v>
      </c>
    </row>
    <row r="51" spans="1:11" x14ac:dyDescent="0.15">
      <c r="A51" s="7" t="s">
        <v>279</v>
      </c>
      <c r="B51" s="11" t="s">
        <v>430</v>
      </c>
      <c r="C51" s="7" t="s">
        <v>400</v>
      </c>
      <c r="D51" s="7" t="s">
        <v>435</v>
      </c>
      <c r="E51" s="7" t="s">
        <v>436</v>
      </c>
      <c r="F51" s="22" t="s">
        <v>914</v>
      </c>
      <c r="G51" s="22" t="s">
        <v>917</v>
      </c>
      <c r="H51" s="22" t="s">
        <v>916</v>
      </c>
      <c r="I51" s="22" t="s">
        <v>915</v>
      </c>
      <c r="J51" s="22" t="s">
        <v>1136</v>
      </c>
      <c r="K51" s="22" t="s">
        <v>1206</v>
      </c>
    </row>
    <row r="52" spans="1:11" x14ac:dyDescent="0.15">
      <c r="A52" s="7" t="s">
        <v>279</v>
      </c>
      <c r="C52" s="7" t="s">
        <v>400</v>
      </c>
      <c r="D52" s="7" t="s">
        <v>447</v>
      </c>
      <c r="E52" s="7" t="s">
        <v>448</v>
      </c>
      <c r="F52" s="22" t="s">
        <v>918</v>
      </c>
      <c r="G52" s="22" t="s">
        <v>919</v>
      </c>
      <c r="H52" s="22" t="s">
        <v>920</v>
      </c>
      <c r="I52" s="22" t="s">
        <v>921</v>
      </c>
      <c r="J52" s="22" t="s">
        <v>1137</v>
      </c>
      <c r="K52" s="22" t="s">
        <v>1207</v>
      </c>
    </row>
    <row r="53" spans="1:11" x14ac:dyDescent="0.15">
      <c r="A53" s="7" t="s">
        <v>279</v>
      </c>
      <c r="B53" s="11" t="s">
        <v>430</v>
      </c>
      <c r="C53" s="7" t="s">
        <v>400</v>
      </c>
      <c r="D53" s="7" t="s">
        <v>437</v>
      </c>
      <c r="E53" s="7" t="s">
        <v>438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15">
      <c r="A54" s="7" t="s">
        <v>279</v>
      </c>
      <c r="C54" s="7" t="s">
        <v>400</v>
      </c>
      <c r="D54" s="7" t="s">
        <v>451</v>
      </c>
      <c r="E54" s="7" t="s">
        <v>449</v>
      </c>
      <c r="F54" s="22" t="s">
        <v>962</v>
      </c>
      <c r="G54" s="22" t="s">
        <v>963</v>
      </c>
      <c r="H54" s="22" t="s">
        <v>964</v>
      </c>
      <c r="I54" s="22" t="s">
        <v>965</v>
      </c>
      <c r="J54" s="22" t="s">
        <v>1138</v>
      </c>
      <c r="K54" s="22" t="s">
        <v>1208</v>
      </c>
    </row>
    <row r="55" spans="1:11" x14ac:dyDescent="0.15">
      <c r="F55" s="22" t="s">
        <v>934</v>
      </c>
      <c r="G55" s="22" t="s">
        <v>938</v>
      </c>
      <c r="H55" s="22" t="s">
        <v>942</v>
      </c>
      <c r="I55" s="22" t="s">
        <v>949</v>
      </c>
      <c r="J55" s="22" t="s">
        <v>1139</v>
      </c>
      <c r="K55" s="22" t="s">
        <v>1209</v>
      </c>
    </row>
    <row r="56" spans="1:11" x14ac:dyDescent="0.15">
      <c r="F56" s="22" t="s">
        <v>935</v>
      </c>
      <c r="G56" s="22" t="s">
        <v>939</v>
      </c>
      <c r="H56" s="22" t="s">
        <v>943</v>
      </c>
      <c r="I56" s="22" t="s">
        <v>946</v>
      </c>
      <c r="J56" s="22" t="s">
        <v>1140</v>
      </c>
      <c r="K56" s="22" t="s">
        <v>1210</v>
      </c>
    </row>
    <row r="57" spans="1:11" x14ac:dyDescent="0.15">
      <c r="F57" s="22" t="s">
        <v>936</v>
      </c>
      <c r="G57" s="22" t="s">
        <v>940</v>
      </c>
      <c r="H57" s="22" t="s">
        <v>944</v>
      </c>
      <c r="I57" s="22" t="s">
        <v>947</v>
      </c>
      <c r="J57" s="22" t="s">
        <v>1141</v>
      </c>
      <c r="K57" s="22" t="s">
        <v>1211</v>
      </c>
    </row>
    <row r="58" spans="1:11" x14ac:dyDescent="0.15">
      <c r="F58" s="22" t="s">
        <v>937</v>
      </c>
      <c r="G58" s="22" t="s">
        <v>941</v>
      </c>
      <c r="H58" s="22" t="s">
        <v>945</v>
      </c>
      <c r="I58" s="22" t="s">
        <v>948</v>
      </c>
      <c r="J58" s="22" t="s">
        <v>1142</v>
      </c>
      <c r="K58" s="22" t="s">
        <v>1212</v>
      </c>
    </row>
    <row r="59" spans="1:11" x14ac:dyDescent="0.15">
      <c r="A59" s="7" t="s">
        <v>373</v>
      </c>
      <c r="B59" s="11" t="s">
        <v>421</v>
      </c>
      <c r="C59" s="7" t="s">
        <v>384</v>
      </c>
      <c r="D59" s="7" t="s">
        <v>385</v>
      </c>
      <c r="E59" s="11" t="s">
        <v>422</v>
      </c>
      <c r="F59" s="7" t="s">
        <v>426</v>
      </c>
      <c r="G59" s="7" t="s">
        <v>529</v>
      </c>
      <c r="H59" s="7" t="s">
        <v>572</v>
      </c>
      <c r="I59" s="7" t="s">
        <v>615</v>
      </c>
      <c r="J59" s="7" t="s">
        <v>1143</v>
      </c>
      <c r="K59" s="7" t="s">
        <v>1213</v>
      </c>
    </row>
    <row r="60" spans="1:11" x14ac:dyDescent="0.15">
      <c r="A60" s="7" t="s">
        <v>374</v>
      </c>
      <c r="B60" s="11" t="s">
        <v>421</v>
      </c>
      <c r="C60" s="7" t="s">
        <v>384</v>
      </c>
      <c r="D60" s="7" t="s">
        <v>385</v>
      </c>
      <c r="E60" s="11" t="s">
        <v>486</v>
      </c>
      <c r="F60" s="7" t="s">
        <v>632</v>
      </c>
      <c r="G60" s="7" t="s">
        <v>633</v>
      </c>
      <c r="H60" s="7" t="s">
        <v>634</v>
      </c>
      <c r="I60" s="7" t="s">
        <v>635</v>
      </c>
      <c r="J60" s="7" t="s">
        <v>1144</v>
      </c>
      <c r="K60" s="7" t="s">
        <v>1214</v>
      </c>
    </row>
    <row r="61" spans="1:11" x14ac:dyDescent="0.15">
      <c r="A61" s="7" t="s">
        <v>374</v>
      </c>
      <c r="B61" s="11" t="s">
        <v>421</v>
      </c>
      <c r="C61" s="7" t="s">
        <v>384</v>
      </c>
      <c r="D61" s="7" t="s">
        <v>385</v>
      </c>
      <c r="E61" s="11" t="s">
        <v>423</v>
      </c>
      <c r="F61" s="7" t="s">
        <v>427</v>
      </c>
      <c r="G61" s="7" t="s">
        <v>530</v>
      </c>
      <c r="H61" s="7" t="s">
        <v>573</v>
      </c>
      <c r="I61" s="7" t="s">
        <v>616</v>
      </c>
      <c r="J61" s="7" t="s">
        <v>1145</v>
      </c>
      <c r="K61" s="7" t="s">
        <v>1215</v>
      </c>
    </row>
    <row r="62" spans="1:11" x14ac:dyDescent="0.15">
      <c r="A62" s="7" t="s">
        <v>368</v>
      </c>
      <c r="C62" s="7" t="s">
        <v>384</v>
      </c>
      <c r="D62" s="7" t="s">
        <v>385</v>
      </c>
      <c r="E62" s="11" t="s">
        <v>457</v>
      </c>
      <c r="F62" s="7" t="s">
        <v>466</v>
      </c>
      <c r="G62" s="7" t="s">
        <v>531</v>
      </c>
      <c r="H62" s="7" t="s">
        <v>574</v>
      </c>
      <c r="I62" s="7" t="s">
        <v>617</v>
      </c>
      <c r="J62" s="7" t="s">
        <v>1146</v>
      </c>
      <c r="K62" s="7" t="s">
        <v>1216</v>
      </c>
    </row>
    <row r="63" spans="1:11" x14ac:dyDescent="0.15">
      <c r="A63" s="7" t="s">
        <v>368</v>
      </c>
      <c r="C63" s="7" t="s">
        <v>384</v>
      </c>
      <c r="D63" s="7" t="s">
        <v>385</v>
      </c>
      <c r="E63" s="11" t="s">
        <v>458</v>
      </c>
      <c r="F63" s="7" t="s">
        <v>467</v>
      </c>
      <c r="G63" s="7" t="s">
        <v>532</v>
      </c>
      <c r="H63" s="7" t="s">
        <v>575</v>
      </c>
      <c r="I63" s="7" t="s">
        <v>618</v>
      </c>
      <c r="J63" s="7" t="s">
        <v>1147</v>
      </c>
      <c r="K63" s="7" t="s">
        <v>1217</v>
      </c>
    </row>
    <row r="64" spans="1:11" x14ac:dyDescent="0.15">
      <c r="A64" s="7" t="s">
        <v>368</v>
      </c>
      <c r="C64" s="7" t="s">
        <v>384</v>
      </c>
      <c r="D64" s="7" t="s">
        <v>385</v>
      </c>
      <c r="E64" s="11" t="s">
        <v>459</v>
      </c>
      <c r="F64" s="7" t="s">
        <v>468</v>
      </c>
      <c r="G64" s="7" t="s">
        <v>533</v>
      </c>
      <c r="H64" s="7" t="s">
        <v>576</v>
      </c>
      <c r="I64" s="7" t="s">
        <v>619</v>
      </c>
      <c r="J64" s="7" t="s">
        <v>1148</v>
      </c>
      <c r="K64" s="7" t="s">
        <v>1218</v>
      </c>
    </row>
    <row r="65" spans="1:11" x14ac:dyDescent="0.15">
      <c r="A65" s="7" t="s">
        <v>368</v>
      </c>
      <c r="C65" s="7" t="s">
        <v>384</v>
      </c>
      <c r="D65" s="7" t="s">
        <v>385</v>
      </c>
      <c r="E65" s="11" t="s">
        <v>460</v>
      </c>
      <c r="F65" s="7" t="s">
        <v>469</v>
      </c>
      <c r="G65" s="7" t="s">
        <v>534</v>
      </c>
      <c r="H65" s="7" t="s">
        <v>577</v>
      </c>
      <c r="I65" s="7" t="s">
        <v>620</v>
      </c>
      <c r="J65" s="7" t="s">
        <v>1149</v>
      </c>
      <c r="K65" s="7" t="s">
        <v>1219</v>
      </c>
    </row>
    <row r="66" spans="1:11" x14ac:dyDescent="0.15">
      <c r="A66" s="7" t="s">
        <v>368</v>
      </c>
      <c r="C66" s="7" t="s">
        <v>384</v>
      </c>
      <c r="D66" s="7" t="s">
        <v>385</v>
      </c>
      <c r="E66" s="11" t="s">
        <v>461</v>
      </c>
      <c r="F66" s="7" t="s">
        <v>470</v>
      </c>
      <c r="G66" s="7" t="s">
        <v>535</v>
      </c>
      <c r="H66" s="7" t="s">
        <v>578</v>
      </c>
      <c r="I66" s="7" t="s">
        <v>621</v>
      </c>
      <c r="J66" s="7" t="s">
        <v>1150</v>
      </c>
      <c r="K66" s="7" t="s">
        <v>1220</v>
      </c>
    </row>
    <row r="67" spans="1:11" x14ac:dyDescent="0.15">
      <c r="A67" s="7" t="s">
        <v>368</v>
      </c>
      <c r="C67" s="7" t="s">
        <v>384</v>
      </c>
      <c r="D67" s="7" t="s">
        <v>385</v>
      </c>
      <c r="E67" s="11" t="s">
        <v>462</v>
      </c>
      <c r="F67" s="7" t="s">
        <v>471</v>
      </c>
      <c r="G67" s="7" t="s">
        <v>536</v>
      </c>
      <c r="H67" s="7" t="s">
        <v>579</v>
      </c>
      <c r="I67" s="7" t="s">
        <v>622</v>
      </c>
      <c r="J67" s="7" t="s">
        <v>1151</v>
      </c>
      <c r="K67" s="7" t="s">
        <v>1221</v>
      </c>
    </row>
    <row r="68" spans="1:11" x14ac:dyDescent="0.15">
      <c r="A68" s="11" t="s">
        <v>368</v>
      </c>
      <c r="C68" s="7" t="s">
        <v>384</v>
      </c>
      <c r="D68" s="7" t="s">
        <v>385</v>
      </c>
      <c r="E68" s="11" t="s">
        <v>463</v>
      </c>
      <c r="F68" s="7" t="s">
        <v>472</v>
      </c>
      <c r="G68" s="7" t="s">
        <v>537</v>
      </c>
      <c r="H68" s="7" t="s">
        <v>580</v>
      </c>
      <c r="I68" s="7" t="s">
        <v>623</v>
      </c>
      <c r="J68" s="7" t="s">
        <v>1152</v>
      </c>
      <c r="K68" s="7" t="s">
        <v>1222</v>
      </c>
    </row>
    <row r="69" spans="1:11" x14ac:dyDescent="0.15">
      <c r="A69" s="7" t="s">
        <v>368</v>
      </c>
      <c r="C69" s="7" t="s">
        <v>384</v>
      </c>
      <c r="D69" s="7" t="s">
        <v>385</v>
      </c>
      <c r="E69" s="11" t="s">
        <v>464</v>
      </c>
      <c r="F69" s="7" t="s">
        <v>473</v>
      </c>
      <c r="G69" s="7" t="s">
        <v>538</v>
      </c>
      <c r="H69" s="7" t="s">
        <v>581</v>
      </c>
      <c r="I69" s="7" t="s">
        <v>624</v>
      </c>
      <c r="J69" s="7" t="s">
        <v>1153</v>
      </c>
      <c r="K69" s="7" t="s">
        <v>1223</v>
      </c>
    </row>
    <row r="70" spans="1:11" x14ac:dyDescent="0.15">
      <c r="A70" s="7" t="s">
        <v>368</v>
      </c>
      <c r="C70" s="7" t="s">
        <v>384</v>
      </c>
      <c r="D70" s="7" t="s">
        <v>385</v>
      </c>
      <c r="E70" s="11" t="s">
        <v>465</v>
      </c>
      <c r="F70" s="7" t="s">
        <v>474</v>
      </c>
      <c r="G70" s="7" t="s">
        <v>539</v>
      </c>
      <c r="H70" s="7" t="s">
        <v>582</v>
      </c>
      <c r="I70" s="7" t="s">
        <v>625</v>
      </c>
      <c r="J70" s="7" t="s">
        <v>1154</v>
      </c>
      <c r="K70" s="7" t="s">
        <v>1224</v>
      </c>
    </row>
    <row r="71" spans="1:11" outlineLevel="1" x14ac:dyDescent="0.1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15">
      <c r="A72" s="7" t="s">
        <v>428</v>
      </c>
      <c r="C72" s="7" t="s">
        <v>384</v>
      </c>
      <c r="D72" s="7" t="s">
        <v>385</v>
      </c>
      <c r="F72" s="7" t="s">
        <v>157</v>
      </c>
      <c r="G72" s="7" t="s">
        <v>158</v>
      </c>
      <c r="H72" s="7" t="s">
        <v>159</v>
      </c>
      <c r="I72" s="7" t="s">
        <v>236</v>
      </c>
      <c r="J72" s="7" t="s">
        <v>238</v>
      </c>
      <c r="K72" s="7" t="s">
        <v>1225</v>
      </c>
    </row>
    <row r="73" spans="1:11" outlineLevel="1" x14ac:dyDescent="0.15">
      <c r="A73" s="7" t="s">
        <v>429</v>
      </c>
      <c r="B73" s="11" t="s">
        <v>430</v>
      </c>
      <c r="C73" s="7" t="s">
        <v>384</v>
      </c>
      <c r="D73" s="7" t="s">
        <v>385</v>
      </c>
      <c r="F73" s="7" t="s">
        <v>432</v>
      </c>
      <c r="G73" s="7" t="s">
        <v>540</v>
      </c>
      <c r="H73" s="7" t="s">
        <v>583</v>
      </c>
      <c r="I73" s="7" t="s">
        <v>626</v>
      </c>
      <c r="J73" s="7" t="s">
        <v>1155</v>
      </c>
      <c r="K73" s="7" t="s">
        <v>1226</v>
      </c>
    </row>
    <row r="74" spans="1:11" outlineLevel="1" x14ac:dyDescent="0.1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1619</v>
      </c>
      <c r="G74" s="7" t="s">
        <v>1622</v>
      </c>
      <c r="H74" s="7" t="s">
        <v>1625</v>
      </c>
      <c r="I74" s="7" t="s">
        <v>1628</v>
      </c>
      <c r="J74" s="7" t="s">
        <v>1631</v>
      </c>
      <c r="K74" s="7" t="s">
        <v>1634</v>
      </c>
    </row>
    <row r="75" spans="1:11" outlineLevel="1" x14ac:dyDescent="0.1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1620</v>
      </c>
      <c r="G75" s="7" t="s">
        <v>1623</v>
      </c>
      <c r="H75" s="7" t="s">
        <v>1626</v>
      </c>
      <c r="I75" s="7" t="s">
        <v>1629</v>
      </c>
      <c r="J75" s="7" t="s">
        <v>1632</v>
      </c>
      <c r="K75" s="7" t="s">
        <v>1635</v>
      </c>
    </row>
    <row r="76" spans="1:11" outlineLevel="1" x14ac:dyDescent="0.15">
      <c r="A76" s="7" t="s">
        <v>641</v>
      </c>
      <c r="F76" s="7" t="str">
        <f>"ADD EUTRANINTERFREQNCELL: LocalCellId=1, Mcc=""525"", Mnc=""03"", eNodeBId="&amp;E81&amp;", CellId=4, OverlapInd=YES;"</f>
        <v>ADD EUTRANINTERFREQNCELL: LocalCellId=1, Mcc="525", Mnc="03", eNodeBId=146920, CellId=4, OverlapInd=YES;</v>
      </c>
      <c r="G76" s="7" t="str">
        <f>"ADD EUTRANINTERFREQNCELL: LocalCellId=2, Mcc=""525"", Mnc=""03"", eNodeBId="&amp;E81&amp;", CellId=5, OverlapInd=YES;"</f>
        <v>ADD EUTRANINTERFREQNCELL: LocalCellId=2, Mcc="525", Mnc="03", eNodeBId=146920, CellId=5, OverlapInd=YES;</v>
      </c>
      <c r="H76" s="7" t="str">
        <f>"ADD EUTRANINTERFREQNCELL: LocalCellId=3, Mcc=""525"", Mnc=""03"", eNodeBId="&amp;E81&amp;", CellId=6, OverlapInd=YES;"</f>
        <v>ADD EUTRANINTERFREQNCELL: LocalCellId=3, Mcc="525", Mnc="03", eNodeBId=146920, CellId=6, OverlapInd=YES;</v>
      </c>
      <c r="I76" s="7" t="str">
        <f>"ADD EUTRANINTERFREQNCELL: LocalCellId=7, Mcc=""525"", Mnc=""03"", eNodeBId="&amp;E81&amp;", CellId=10, OverlapInd=YES;"</f>
        <v>ADD EUTRANINTERFREQNCELL: LocalCellId=7, Mcc="525", Mnc="03", eNodeBId=146920, CellId=10, OverlapInd=YES;</v>
      </c>
      <c r="J76" s="7" t="str">
        <f>"ADD EUTRANINTERFREQNCELL: LocalCellId=8, Mcc=""525"", Mnc=""03"", eNodeBId="&amp;E81&amp;", CellId=11, OverlapInd=YES;"</f>
        <v>ADD EUTRANINTERFREQNCELL: LocalCellId=8, Mcc="525", Mnc="03", eNodeBId=146920, CellId=11, OverlapInd=YES;</v>
      </c>
      <c r="K76" s="7" t="str">
        <f>"ADD EUTRANINTERFREQNCELL: LocalCellId=9, Mcc=""525"", Mnc=""03"", eNodeBId="&amp;E81&amp;", CellId=12, OverlapInd=YES;"</f>
        <v>ADD EUTRANINTERFREQNCELL: LocalCellId=9, Mcc="525", Mnc="03", eNodeBId=146920, CellId=12, OverlapInd=YES;</v>
      </c>
    </row>
    <row r="77" spans="1:11" outlineLevel="1" x14ac:dyDescent="0.1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LocalCellId=1, Mcc=""525"", Mnc=""03"", eNodeBId="&amp;E81&amp;", CellId=4, OverlapInd=YES;"</f>
        <v>MOD EUTRANINTERFREQNCELL: LocalCellId=1, Mcc="525", Mnc="03", eNodeBId=146920, CellId=4, OverlapInd=YES;</v>
      </c>
      <c r="G77" s="7" t="str">
        <f>"MOD EUTRANINTERFREQNCELL: LocalCellId=2, Mcc=""525"", Mnc=""03"", eNodeBId="&amp;E81&amp;", CellId=5, OverlapInd=YES;"</f>
        <v>MOD EUTRANINTERFREQNCELL: LocalCellId=2, Mcc="525", Mnc="03", eNodeBId=146920, CellId=5, OverlapInd=YES;</v>
      </c>
      <c r="H77" s="7" t="str">
        <f>"MOD EUTRANINTERFREQNCELL: LocalCellId=3, Mcc=""525"", Mnc=""03"", eNodeBId="&amp;E81&amp;", CellId=6, OverlapInd=YES;"</f>
        <v>MOD EUTRANINTERFREQNCELL: LocalCellId=3, Mcc="525", Mnc="03", eNodeBId=146920, CellId=6, OverlapInd=YES;</v>
      </c>
      <c r="I77" s="7" t="str">
        <f>"MOD EUTRANINTERFREQNCELL: LocalCellId=7, Mcc=""525"", Mnc=""03"", eNodeBId="&amp;E81&amp;", CellId=10, OverlapInd=YES;"</f>
        <v>MOD EUTRANINTERFREQNCELL: LocalCellId=7, Mcc="525", Mnc="03", eNodeBId=146920, CellId=10, OverlapInd=YES;</v>
      </c>
      <c r="J77" s="7" t="str">
        <f>"MOD EUTRANINTERFREQNCELL: LocalCellId=8, Mcc=""525"", Mnc=""03"", eNodeBId="&amp;E81&amp;", CellId=11, OverlapInd=YES;"</f>
        <v>MOD EUTRANINTERFREQNCELL: LocalCellId=8, Mcc="525", Mnc="03", eNodeBId=146920, CellId=11, OverlapInd=YES;</v>
      </c>
      <c r="K77" s="7" t="str">
        <f>"MOD EUTRANINTERFREQNCELL: LocalCellId=9, Mcc=""525"", Mnc=""03"", eNodeBId="&amp;E81&amp;", CellId=12, OverlapInd=YES;"</f>
        <v>MOD EUTRANINTERFREQNCELL: LocalCellId=9, Mcc="525", Mnc="03", eNodeBId=146920, CellId=12, OverlapInd=YES;</v>
      </c>
    </row>
    <row r="78" spans="1:11" outlineLevel="1" x14ac:dyDescent="0.1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1621</v>
      </c>
      <c r="G78" s="7" t="s">
        <v>1624</v>
      </c>
      <c r="H78" s="7" t="s">
        <v>1627</v>
      </c>
      <c r="I78" s="7" t="s">
        <v>1630</v>
      </c>
      <c r="J78" s="7" t="s">
        <v>1633</v>
      </c>
      <c r="K78" s="7" t="s">
        <v>1636</v>
      </c>
    </row>
    <row r="79" spans="1:11" outlineLevel="1" x14ac:dyDescent="0.1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1076</v>
      </c>
      <c r="G79" s="7" t="s">
        <v>1077</v>
      </c>
      <c r="H79" s="7" t="s">
        <v>1078</v>
      </c>
      <c r="I79" s="7" t="s">
        <v>1079</v>
      </c>
      <c r="J79" s="7" t="s">
        <v>1098</v>
      </c>
      <c r="K79" s="7" t="s">
        <v>1168</v>
      </c>
    </row>
    <row r="80" spans="1:11" outlineLevel="1" x14ac:dyDescent="0.15">
      <c r="B80" s="11" t="s">
        <v>649</v>
      </c>
      <c r="E80" s="11" t="s">
        <v>640</v>
      </c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15">
      <c r="A81" s="7" t="s">
        <v>641</v>
      </c>
      <c r="C81" s="7" t="s">
        <v>384</v>
      </c>
      <c r="D81" s="7" t="s">
        <v>385</v>
      </c>
      <c r="E81" s="18">
        <v>146920</v>
      </c>
      <c r="F81" s="7" t="str">
        <f>"ADD EUTRANINTERFREQNCELL: LocalCellId=1, Mcc=""525"", Mnc=""03"", eNodeBId="&amp;$E81&amp;", CellId=4, NoRmvFlag=FORBID_RMV_ENUM;"</f>
        <v>ADD EUTRANINTERFREQNCELL: LocalCellId=1, Mcc="525", Mnc="03", eNodeBId=146920, CellId=4, NoRmvFlag=FORBID_RMV_ENUM;</v>
      </c>
      <c r="G81" s="7" t="str">
        <f>"ADD EUTRANINTERFREQNCELL: LocalCellId=2, Mcc=""525"", Mnc=""03"", eNodeBId="&amp;$E81&amp;", CellId=5, NoRmvFlag=FORBID_RMV_ENUM;"</f>
        <v>ADD EUTRANINTERFREQNCELL: LocalCellId=2, Mcc="525", Mnc="03", eNodeBId=146920, CellId=5, NoRmvFlag=FORBID_RMV_ENUM;</v>
      </c>
      <c r="H81" s="7" t="str">
        <f>"ADD EUTRANINTERFREQNCELL: LocalCellId=3, Mcc=""525"", Mnc=""03"", eNodeBId="&amp;$E81&amp;", CellId=6, NoRmvFlag=FORBID_RMV_ENUM;"</f>
        <v>ADD EUTRANINTERFREQNCELL: LocalCellId=3, Mcc="525", Mnc="03", eNodeBId=146920, CellId=6, NoRmvFlag=FORBID_RMV_ENUM;</v>
      </c>
      <c r="I81" s="7" t="str">
        <f>"ADD EUTRANINTERFREQNCELL: LocalCellId=7, Mcc=""525"", Mnc=""03"", eNodeBId="&amp;$E81&amp;", CellId=10, NoRmvFlag=FORBID_RMV_ENUM;"</f>
        <v>ADD EUTRANINTERFREQNCELL: LocalCellId=7, Mcc="525", Mnc="03", eNodeBId=146920, CellId=10, NoRmvFlag=FORBID_RMV_ENUM;</v>
      </c>
      <c r="J81" s="7" t="str">
        <f>"ADD EUTRANINTERFREQNCELL: LocalCellId=8, Mcc=""525"", Mnc=""03"", eNodeBId="&amp;$E81&amp;", CellId=11, NoRmvFlag=FORBID_RMV_ENUM;"</f>
        <v>ADD EUTRANINTERFREQNCELL: LocalCellId=8, Mcc="525", Mnc="03", eNodeBId=146920, CellId=11, NoRmvFlag=FORBID_RMV_ENUM;</v>
      </c>
      <c r="K81" s="7" t="str">
        <f>"ADD EUTRANINTERFREQNCELL: LocalCellId=9, Mcc=""525"", Mnc=""03"", eNodeBId="&amp;$E81&amp;", CellId=12, NoRmvFlag=FORBID_RMV_ENUM;"</f>
        <v>ADD EUTRANINTERFREQNCELL: LocalCellId=9, Mcc="525", Mnc="03", eNodeBId=146920, CellId=12, NoRmvFlag=FORBID_RMV_ENUM;</v>
      </c>
    </row>
    <row r="82" spans="1:11" outlineLevel="1" x14ac:dyDescent="0.15">
      <c r="A82" s="7" t="s">
        <v>1091</v>
      </c>
      <c r="C82" s="7" t="s">
        <v>384</v>
      </c>
      <c r="D82" s="7" t="s">
        <v>385</v>
      </c>
      <c r="E82" s="18">
        <f>E81</f>
        <v>146920</v>
      </c>
      <c r="F82" s="7" t="str">
        <f>"MOD EUTRANINTERFREQNCELL: LocalCellId=1, Mcc=""525"", Mnc=""03"", eNodeBId="&amp;$E82&amp;", CellId=4, NoRmvFlag=FORBID_RMV_ENUM;"</f>
        <v>MOD EUTRANINTERFREQNCELL: LocalCellId=1, Mcc="525", Mnc="03", eNodeBId=146920, CellId=4, NoRmvFlag=FORBID_RMV_ENUM;</v>
      </c>
      <c r="G82" s="7" t="str">
        <f>"MOD EUTRANINTERFREQNCELL: LocalCellId=2, Mcc=""525"", Mnc=""03"", eNodeBId="&amp;$E82&amp;", CellId=5, NoRmvFlag=FORBID_RMV_ENUM;"</f>
        <v>MOD EUTRANINTERFREQNCELL: LocalCellId=2, Mcc="525", Mnc="03", eNodeBId=146920, CellId=5, NoRmvFlag=FORBID_RMV_ENUM;</v>
      </c>
      <c r="H82" s="7" t="str">
        <f>"MOD EUTRANINTERFREQNCELL: LocalCellId=3, Mcc=""525"", Mnc=""03"", eNodeBId="&amp;$E82&amp;", CellId=6, NoRmvFlag=FORBID_RMV_ENUM;"</f>
        <v>MOD EUTRANINTERFREQNCELL: LocalCellId=3, Mcc="525", Mnc="03", eNodeBId=146920, CellId=6, NoRmvFlag=FORBID_RMV_ENUM;</v>
      </c>
      <c r="I82" s="7" t="str">
        <f>"MOD EUTRANINTERFREQNCELL: LocalCellId=7, Mcc=""525"", Mnc=""03"", eNodeBId="&amp;$E82&amp;", CellId=10, NoRmvFlag=FORBID_RMV_ENUM;"</f>
        <v>MOD EUTRANINTERFREQNCELL: LocalCellId=7, Mcc="525", Mnc="03", eNodeBId=146920, CellId=10, NoRmvFlag=FORBID_RMV_ENUM;</v>
      </c>
      <c r="J82" s="7" t="str">
        <f>"MOD EUTRANINTERFREQNCELL: LocalCellId=8, Mcc=""525"", Mnc=""03"", eNodeBId="&amp;$E82&amp;", CellId=11, NoRmvFlag=FORBID_RMV_ENUM;"</f>
        <v>MOD EUTRANINTERFREQNCELL: LocalCellId=8, Mcc="525", Mnc="03", eNodeBId=146920, CellId=11, NoRmvFlag=FORBID_RMV_ENUM;</v>
      </c>
      <c r="K82" s="7" t="str">
        <f>"MOD EUTRANINTERFREQNCELL: LocalCellId=9, Mcc=""525"", Mnc=""03"", eNodeBId="&amp;$E82&amp;", CellId=12, NoRmvFlag=FORBID_RMV_ENUM;"</f>
        <v>MOD EUTRANINTERFREQNCELL: LocalCellId=9, Mcc="525", Mnc="03", eNodeBId=146920, CellId=12, NoRmvFlag=FORBID_RMV_ENUM;</v>
      </c>
    </row>
    <row r="83" spans="1:11" outlineLevel="1" x14ac:dyDescent="0.15">
      <c r="A83" s="7" t="s">
        <v>648</v>
      </c>
      <c r="C83" s="7" t="s">
        <v>384</v>
      </c>
      <c r="D83" s="7" t="s">
        <v>385</v>
      </c>
      <c r="E83" s="18">
        <f>E81</f>
        <v>146920</v>
      </c>
      <c r="F83" s="7" t="str">
        <f>"ADD CAGROUPCELL: CaGroupId=0, LocalCellId=1, eNodeBId="&amp;$E83&amp;";"</f>
        <v>ADD CAGROUPCELL: CaGroupId=0, LocalCellId=1, eNodeBId=146920;</v>
      </c>
      <c r="G83" s="7" t="str">
        <f>"ADD CAGROUPCELL: CaGroupId=1, LocalCellId=2, eNodeBId="&amp;$E83&amp;";"</f>
        <v>ADD CAGROUPCELL: CaGroupId=1, LocalCellId=2, eNodeBId=146920;</v>
      </c>
      <c r="H83" s="7" t="str">
        <f>"ADD CAGROUPCELL: CaGroupId=2, LocalCellId=3, eNodeBId="&amp;$E83&amp;";"</f>
        <v>ADD CAGROUPCELL: CaGroupId=2, LocalCellId=3, eNodeBId=146920;</v>
      </c>
      <c r="I83" s="7" t="str">
        <f>"ADD CAGROUPCELL: CaGroupId=3, LocalCellId=7, eNodeBId="&amp;$E83&amp;";"</f>
        <v>ADD CAGROUPCELL: CaGroupId=3, LocalCellId=7, eNodeBId=146920;</v>
      </c>
      <c r="J83" s="7" t="str">
        <f>"ADD CAGROUPCELL: CaGroupId=4, LocalCellId=8, eNodeBId="&amp;$E83&amp;";"</f>
        <v>ADD CAGROUPCELL: CaGroupId=4, LocalCellId=8, eNodeBId=146920;</v>
      </c>
      <c r="K83" s="7" t="str">
        <f>"ADD CAGROUPCELL: CaGroupId=5, LocalCellId=9, eNodeBId="&amp;$E83&amp;";"</f>
        <v>ADD CAGROUPCELL: CaGroupId=5, LocalCellId=9, eNodeBId=146920;</v>
      </c>
    </row>
    <row r="84" spans="1:11" outlineLevel="1" x14ac:dyDescent="0.15">
      <c r="A84" s="7" t="s">
        <v>650</v>
      </c>
      <c r="C84" s="7" t="s">
        <v>384</v>
      </c>
      <c r="D84" s="7" t="s">
        <v>385</v>
      </c>
      <c r="E84" s="18">
        <f>E81</f>
        <v>146920</v>
      </c>
      <c r="F84" s="7" t="str">
        <f>"ADD CAGROUPSCELLCFG: LocalCellId=1, SCelleNodeBId="&amp;$E84&amp;", SCellLocalCellId=4, SCellBlindCfgFlag=TRUE;"</f>
        <v>ADD CAGROUPSCELLCFG: LocalCellId=1, SCelleNodeBId=146920, SCellLocalCellId=4, SCellBlindCfgFlag=TRUE;</v>
      </c>
      <c r="G84" s="7" t="str">
        <f>"ADD CAGROUPSCELLCFG: LocalCellId=2, SCelleNodeBId="&amp;$E84&amp;", SCellLocalCellId=5, SCellBlindCfgFlag=TRUE;"</f>
        <v>ADD CAGROUPSCELLCFG: LocalCellId=2, SCelleNodeBId=146920, SCellLocalCellId=5, SCellBlindCfgFlag=TRUE;</v>
      </c>
      <c r="H84" s="7" t="str">
        <f>"ADD CAGROUPSCELLCFG: LocalCellId=3, SCelleNodeBId="&amp;$E84&amp;", SCellLocalCellId=6, SCellBlindCfgFlag=TRUE;"</f>
        <v>ADD CAGROUPSCELLCFG: LocalCellId=3, SCelleNodeBId=146920, SCellLocalCellId=6, SCellBlindCfgFlag=TRUE;</v>
      </c>
      <c r="I84" s="7" t="str">
        <f>"ADD CAGROUPSCELLCFG: LocalCellId=7, SCelleNodeBId="&amp;$E84&amp;", SCellLocalCellId=10, SCellBlindCfgFlag=TRUE;"</f>
        <v>ADD CAGROUPSCELLCFG: LocalCellId=7, SCelleNodeBId=146920, SCellLocalCellId=10, SCellBlindCfgFlag=TRUE;</v>
      </c>
      <c r="J84" s="7" t="str">
        <f>"ADD CAGROUPSCELLCFG: LocalCellId=8, SCelleNodeBId="&amp;$E84&amp;", SCellLocalCellId=11, SCellBlindCfgFlag=TRUE;"</f>
        <v>ADD CAGROUPSCELLCFG: LocalCellId=8, SCelleNodeBId=146920, SCellLocalCellId=11, SCellBlindCfgFlag=TRUE;</v>
      </c>
      <c r="K84" s="7" t="str">
        <f>"ADD CAGROUPSCELLCFG: LocalCellId=9, SCelleNodeBId="&amp;$E84&amp;", SCellLocalCellId=12, SCellBlindCfgFlag=TRUE;"</f>
        <v>ADD CAGROUPSCELLCFG: LocalCellId=9, SCelleNodeBId=146920, SCellLocalCellId=12, SCellBlindCfgFlag=TRUE;</v>
      </c>
    </row>
    <row r="85" spans="1:11" outlineLevel="1" x14ac:dyDescent="0.15">
      <c r="A85" s="7" t="s">
        <v>429</v>
      </c>
      <c r="C85" s="7" t="s">
        <v>384</v>
      </c>
      <c r="D85" s="7" t="s">
        <v>385</v>
      </c>
      <c r="F85" s="7" t="s">
        <v>164</v>
      </c>
      <c r="G85" s="7" t="s">
        <v>165</v>
      </c>
      <c r="H85" s="7" t="s">
        <v>166</v>
      </c>
      <c r="I85" s="7" t="s">
        <v>237</v>
      </c>
      <c r="J85" s="7" t="s">
        <v>239</v>
      </c>
      <c r="K85" s="7" t="s">
        <v>1227</v>
      </c>
    </row>
    <row r="86" spans="1:11" x14ac:dyDescent="0.1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15">
      <c r="A87" s="10" t="s">
        <v>1095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outlineLevel="1" x14ac:dyDescent="0.15">
      <c r="A88" s="7" t="s">
        <v>713</v>
      </c>
      <c r="C88" s="7" t="s">
        <v>384</v>
      </c>
      <c r="D88" s="7" t="s">
        <v>385</v>
      </c>
      <c r="E88" s="11" t="s">
        <v>652</v>
      </c>
      <c r="F88" s="7" t="s">
        <v>673</v>
      </c>
      <c r="G88" s="7" t="s">
        <v>683</v>
      </c>
      <c r="H88" s="7" t="s">
        <v>693</v>
      </c>
      <c r="I88" s="7" t="s">
        <v>703</v>
      </c>
      <c r="J88" s="7" t="s">
        <v>1156</v>
      </c>
      <c r="K88" s="7" t="s">
        <v>1228</v>
      </c>
    </row>
    <row r="89" spans="1:11" outlineLevel="1" x14ac:dyDescent="0.15">
      <c r="A89" s="7" t="s">
        <v>714</v>
      </c>
      <c r="C89" s="7" t="s">
        <v>384</v>
      </c>
      <c r="D89" s="7" t="s">
        <v>385</v>
      </c>
      <c r="E89" s="11" t="s">
        <v>652</v>
      </c>
      <c r="F89" s="7" t="s">
        <v>675</v>
      </c>
      <c r="G89" s="7" t="s">
        <v>684</v>
      </c>
      <c r="H89" s="7" t="s">
        <v>694</v>
      </c>
      <c r="I89" s="7" t="s">
        <v>704</v>
      </c>
      <c r="J89" s="7" t="s">
        <v>1157</v>
      </c>
      <c r="K89" s="7" t="s">
        <v>1229</v>
      </c>
    </row>
    <row r="90" spans="1:11" outlineLevel="1" x14ac:dyDescent="0.15">
      <c r="A90" s="7" t="s">
        <v>715</v>
      </c>
      <c r="C90" s="7" t="s">
        <v>384</v>
      </c>
      <c r="D90" s="7" t="s">
        <v>385</v>
      </c>
      <c r="E90" s="11" t="s">
        <v>651</v>
      </c>
      <c r="F90" s="7" t="s">
        <v>677</v>
      </c>
      <c r="G90" s="7" t="s">
        <v>685</v>
      </c>
      <c r="H90" s="7" t="s">
        <v>695</v>
      </c>
      <c r="I90" s="7" t="s">
        <v>705</v>
      </c>
      <c r="J90" s="7" t="s">
        <v>1158</v>
      </c>
      <c r="K90" s="7" t="s">
        <v>1230</v>
      </c>
    </row>
    <row r="91" spans="1:11" outlineLevel="1" x14ac:dyDescent="0.15">
      <c r="A91" s="7" t="s">
        <v>716</v>
      </c>
      <c r="C91" s="7" t="s">
        <v>384</v>
      </c>
      <c r="D91" s="7" t="s">
        <v>385</v>
      </c>
      <c r="E91" s="11" t="s">
        <v>651</v>
      </c>
      <c r="F91" s="7" t="s">
        <v>679</v>
      </c>
      <c r="G91" s="7" t="s">
        <v>686</v>
      </c>
      <c r="H91" s="7" t="s">
        <v>696</v>
      </c>
      <c r="I91" s="7" t="s">
        <v>706</v>
      </c>
      <c r="J91" s="7" t="s">
        <v>1159</v>
      </c>
      <c r="K91" s="7" t="s">
        <v>1231</v>
      </c>
    </row>
    <row r="92" spans="1:11" outlineLevel="1" x14ac:dyDescent="0.15">
      <c r="A92" s="7" t="s">
        <v>717</v>
      </c>
      <c r="C92" s="7" t="s">
        <v>384</v>
      </c>
      <c r="D92" s="7" t="s">
        <v>385</v>
      </c>
      <c r="E92" s="11" t="s">
        <v>651</v>
      </c>
      <c r="F92" s="7" t="s">
        <v>681</v>
      </c>
      <c r="G92" s="7" t="s">
        <v>687</v>
      </c>
      <c r="H92" s="7" t="s">
        <v>697</v>
      </c>
      <c r="I92" s="7" t="s">
        <v>707</v>
      </c>
      <c r="J92" s="7" t="s">
        <v>1160</v>
      </c>
      <c r="K92" s="7" t="s">
        <v>1232</v>
      </c>
    </row>
    <row r="93" spans="1:11" x14ac:dyDescent="0.15">
      <c r="A93" s="9" t="s">
        <v>670</v>
      </c>
      <c r="E93" s="14"/>
      <c r="F93" s="14" t="s">
        <v>775</v>
      </c>
      <c r="G93" s="14" t="s">
        <v>775</v>
      </c>
      <c r="H93" s="14" t="s">
        <v>775</v>
      </c>
      <c r="I93" s="14" t="s">
        <v>775</v>
      </c>
      <c r="J93" s="14" t="s">
        <v>775</v>
      </c>
      <c r="K93" s="14" t="s">
        <v>775</v>
      </c>
    </row>
    <row r="94" spans="1:11" x14ac:dyDescent="0.15">
      <c r="A94" s="10" t="s">
        <v>1094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hidden="1" outlineLevel="1" x14ac:dyDescent="0.15">
      <c r="A95" s="7" t="s">
        <v>714</v>
      </c>
      <c r="C95" s="7" t="s">
        <v>384</v>
      </c>
      <c r="D95" s="7" t="s">
        <v>385</v>
      </c>
      <c r="E95" s="11" t="s">
        <v>652</v>
      </c>
      <c r="F95" s="7" t="s">
        <v>676</v>
      </c>
      <c r="G95" s="7" t="s">
        <v>689</v>
      </c>
      <c r="H95" s="7" t="s">
        <v>699</v>
      </c>
      <c r="I95" s="7" t="s">
        <v>709</v>
      </c>
      <c r="J95" s="7" t="s">
        <v>1162</v>
      </c>
      <c r="K95" s="7" t="s">
        <v>1234</v>
      </c>
    </row>
    <row r="96" spans="1:11" hidden="1" outlineLevel="1" x14ac:dyDescent="0.15">
      <c r="A96" s="7" t="s">
        <v>715</v>
      </c>
      <c r="C96" s="7" t="s">
        <v>384</v>
      </c>
      <c r="D96" s="7" t="s">
        <v>385</v>
      </c>
      <c r="E96" s="11" t="s">
        <v>651</v>
      </c>
      <c r="F96" s="7" t="s">
        <v>678</v>
      </c>
      <c r="G96" s="7" t="s">
        <v>690</v>
      </c>
      <c r="H96" s="7" t="s">
        <v>700</v>
      </c>
      <c r="I96" s="7" t="s">
        <v>710</v>
      </c>
      <c r="J96" s="7" t="s">
        <v>1163</v>
      </c>
      <c r="K96" s="7" t="s">
        <v>1235</v>
      </c>
    </row>
    <row r="97" spans="1:11" hidden="1" outlineLevel="1" x14ac:dyDescent="0.15">
      <c r="A97" s="7" t="s">
        <v>716</v>
      </c>
      <c r="C97" s="7" t="s">
        <v>384</v>
      </c>
      <c r="D97" s="7" t="s">
        <v>385</v>
      </c>
      <c r="E97" s="11" t="s">
        <v>651</v>
      </c>
      <c r="F97" s="7" t="s">
        <v>680</v>
      </c>
      <c r="G97" s="7" t="s">
        <v>691</v>
      </c>
      <c r="H97" s="7" t="s">
        <v>701</v>
      </c>
      <c r="I97" s="7" t="s">
        <v>711</v>
      </c>
      <c r="J97" s="7" t="s">
        <v>1164</v>
      </c>
      <c r="K97" s="7" t="s">
        <v>1236</v>
      </c>
    </row>
    <row r="98" spans="1:11" hidden="1" outlineLevel="1" x14ac:dyDescent="0.15">
      <c r="A98" s="7" t="s">
        <v>717</v>
      </c>
      <c r="C98" s="7" t="s">
        <v>384</v>
      </c>
      <c r="D98" s="7" t="s">
        <v>385</v>
      </c>
      <c r="E98" s="11" t="s">
        <v>651</v>
      </c>
      <c r="F98" s="7" t="s">
        <v>682</v>
      </c>
      <c r="G98" s="7" t="s">
        <v>692</v>
      </c>
      <c r="H98" s="7" t="s">
        <v>702</v>
      </c>
      <c r="I98" s="7" t="s">
        <v>712</v>
      </c>
      <c r="J98" s="7" t="s">
        <v>1165</v>
      </c>
      <c r="K98" s="7" t="s">
        <v>1237</v>
      </c>
    </row>
    <row r="99" spans="1:11" hidden="1" outlineLevel="1" x14ac:dyDescent="0.15">
      <c r="A99" s="7" t="s">
        <v>713</v>
      </c>
      <c r="C99" s="7" t="s">
        <v>384</v>
      </c>
      <c r="D99" s="7" t="s">
        <v>385</v>
      </c>
      <c r="E99" s="11" t="s">
        <v>652</v>
      </c>
      <c r="F99" s="7" t="s">
        <v>674</v>
      </c>
      <c r="G99" s="7" t="s">
        <v>688</v>
      </c>
      <c r="H99" s="7" t="s">
        <v>698</v>
      </c>
      <c r="I99" s="7" t="s">
        <v>708</v>
      </c>
      <c r="J99" s="7" t="s">
        <v>1161</v>
      </c>
      <c r="K99" s="7" t="s">
        <v>1233</v>
      </c>
    </row>
    <row r="100" spans="1:11" hidden="1" outlineLevel="1" x14ac:dyDescent="0.15">
      <c r="A100" s="9" t="s">
        <v>672</v>
      </c>
      <c r="E100" s="14"/>
      <c r="F100" s="14" t="s">
        <v>775</v>
      </c>
      <c r="G100" s="14" t="s">
        <v>775</v>
      </c>
      <c r="H100" s="14" t="s">
        <v>775</v>
      </c>
      <c r="I100" s="14" t="s">
        <v>775</v>
      </c>
      <c r="J100" s="14" t="s">
        <v>775</v>
      </c>
      <c r="K100" s="14" t="s">
        <v>775</v>
      </c>
    </row>
    <row r="101" spans="1:11" collapsed="1" x14ac:dyDescent="0.15">
      <c r="A101" s="7" t="s">
        <v>289</v>
      </c>
      <c r="C101" s="7" t="s">
        <v>384</v>
      </c>
      <c r="D101" s="7" t="s">
        <v>385</v>
      </c>
      <c r="F101" s="8" t="s">
        <v>666</v>
      </c>
      <c r="G101" s="8" t="s">
        <v>781</v>
      </c>
      <c r="H101" s="8" t="s">
        <v>782</v>
      </c>
      <c r="I101" s="8" t="s">
        <v>1476</v>
      </c>
      <c r="J101" s="8" t="s">
        <v>1477</v>
      </c>
      <c r="K101" s="8" t="s">
        <v>1478</v>
      </c>
    </row>
    <row r="102" spans="1:11" x14ac:dyDescent="0.15">
      <c r="A102" s="7" t="s">
        <v>349</v>
      </c>
      <c r="C102" s="7" t="s">
        <v>384</v>
      </c>
      <c r="D102" s="7" t="s">
        <v>385</v>
      </c>
      <c r="F102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02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02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02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02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02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03" spans="1:11" x14ac:dyDescent="0.15">
      <c r="A103" s="7" t="s">
        <v>349</v>
      </c>
      <c r="C103" s="7" t="s">
        <v>384</v>
      </c>
      <c r="D103" s="7" t="s">
        <v>385</v>
      </c>
      <c r="F103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03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03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03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03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03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04" spans="1:11" x14ac:dyDescent="0.15">
      <c r="A104" s="7" t="s">
        <v>349</v>
      </c>
      <c r="C104" s="7" t="s">
        <v>384</v>
      </c>
      <c r="D104" s="7" t="s">
        <v>385</v>
      </c>
      <c r="F104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04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04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04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04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04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05" spans="1:11" x14ac:dyDescent="0.15">
      <c r="A105" s="7" t="s">
        <v>665</v>
      </c>
      <c r="C105" s="7" t="s">
        <v>384</v>
      </c>
      <c r="D105" s="7" t="s">
        <v>385</v>
      </c>
      <c r="F105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05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05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05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05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05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06" spans="1:11" x14ac:dyDescent="0.15">
      <c r="A106" s="7" t="s">
        <v>665</v>
      </c>
      <c r="C106" s="7" t="s">
        <v>384</v>
      </c>
      <c r="D106" s="7" t="s">
        <v>385</v>
      </c>
      <c r="F106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06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06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06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06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06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07" spans="1:11" x14ac:dyDescent="0.15">
      <c r="A107" s="7" t="s">
        <v>665</v>
      </c>
      <c r="C107" s="7" t="s">
        <v>384</v>
      </c>
      <c r="D107" s="7" t="s">
        <v>385</v>
      </c>
      <c r="F107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07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07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07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07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07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08" spans="1:11" x14ac:dyDescent="0.15">
      <c r="A108" s="7" t="s">
        <v>488</v>
      </c>
      <c r="C108" s="7" t="s">
        <v>384</v>
      </c>
      <c r="D108" s="7" t="s">
        <v>385</v>
      </c>
      <c r="E108" s="14"/>
      <c r="F108" s="7" t="s">
        <v>487</v>
      </c>
      <c r="G108" s="7" t="s">
        <v>541</v>
      </c>
      <c r="H108" s="7" t="s">
        <v>584</v>
      </c>
      <c r="I108" s="7" t="s">
        <v>627</v>
      </c>
      <c r="J108" s="7" t="s">
        <v>1166</v>
      </c>
      <c r="K108" s="7" t="s">
        <v>1238</v>
      </c>
    </row>
    <row r="109" spans="1:11" ht="14.25" x14ac:dyDescent="0.2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1426</v>
      </c>
      <c r="G109" s="24" t="s">
        <v>1431</v>
      </c>
      <c r="H109" s="24" t="s">
        <v>1433</v>
      </c>
      <c r="I109" s="24" t="s">
        <v>1435</v>
      </c>
      <c r="J109" s="24" t="s">
        <v>1437</v>
      </c>
      <c r="K109" s="24" t="s">
        <v>1439</v>
      </c>
    </row>
    <row r="110" spans="1:11" x14ac:dyDescent="0.1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1428</v>
      </c>
      <c r="G110" s="7" t="s">
        <v>1432</v>
      </c>
      <c r="H110" s="7" t="s">
        <v>1434</v>
      </c>
      <c r="I110" s="7" t="s">
        <v>1436</v>
      </c>
      <c r="J110" s="7" t="s">
        <v>1438</v>
      </c>
      <c r="K110" s="7" t="s">
        <v>1440</v>
      </c>
    </row>
    <row r="111" spans="1:11" ht="14.25" x14ac:dyDescent="0.2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1461</v>
      </c>
      <c r="G111" s="25" t="s">
        <v>1464</v>
      </c>
      <c r="H111" s="25" t="s">
        <v>1467</v>
      </c>
      <c r="I111" s="25" t="s">
        <v>1470</v>
      </c>
      <c r="J111" s="25" t="s">
        <v>1473</v>
      </c>
      <c r="K111" s="25" t="s">
        <v>1479</v>
      </c>
    </row>
    <row r="112" spans="1:11" x14ac:dyDescent="0.1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1462</v>
      </c>
      <c r="G112" s="7" t="s">
        <v>1465</v>
      </c>
      <c r="H112" s="7" t="s">
        <v>1468</v>
      </c>
      <c r="I112" s="7" t="s">
        <v>1471</v>
      </c>
      <c r="J112" s="7" t="s">
        <v>1474</v>
      </c>
      <c r="K112" s="7" t="s">
        <v>1480</v>
      </c>
    </row>
    <row r="113" spans="1:11" x14ac:dyDescent="0.1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1463</v>
      </c>
      <c r="G113" s="7" t="s">
        <v>1466</v>
      </c>
      <c r="H113" s="7" t="s">
        <v>1469</v>
      </c>
      <c r="I113" s="7" t="s">
        <v>1472</v>
      </c>
      <c r="J113" s="7" t="s">
        <v>1475</v>
      </c>
      <c r="K113" s="7" t="s">
        <v>1481</v>
      </c>
    </row>
    <row r="114" spans="1:11" x14ac:dyDescent="0.15">
      <c r="A114" s="7" t="s">
        <v>289</v>
      </c>
      <c r="B114" t="s">
        <v>1501</v>
      </c>
      <c r="C114" s="7" t="s">
        <v>384</v>
      </c>
      <c r="D114" s="7" t="s">
        <v>385</v>
      </c>
      <c r="E114" s="14" t="s">
        <v>1430</v>
      </c>
      <c r="F114" s="7" t="s">
        <v>1502</v>
      </c>
      <c r="G114" s="7" t="s">
        <v>1503</v>
      </c>
      <c r="H114" s="7" t="s">
        <v>1504</v>
      </c>
      <c r="I114" s="7" t="s">
        <v>1505</v>
      </c>
      <c r="J114" s="7" t="s">
        <v>1506</v>
      </c>
      <c r="K114" s="7" t="s">
        <v>1507</v>
      </c>
    </row>
    <row r="115" spans="1:11" x14ac:dyDescent="0.15">
      <c r="A115" s="7" t="s">
        <v>429</v>
      </c>
      <c r="B115" t="s">
        <v>1515</v>
      </c>
      <c r="C115" s="7" t="s">
        <v>384</v>
      </c>
      <c r="D115" s="7" t="s">
        <v>385</v>
      </c>
      <c r="E115" s="14" t="s">
        <v>1430</v>
      </c>
      <c r="F115" s="26" t="s">
        <v>1530</v>
      </c>
      <c r="G115" s="26" t="s">
        <v>1531</v>
      </c>
      <c r="H115" s="26" t="s">
        <v>1532</v>
      </c>
      <c r="I115" s="26" t="s">
        <v>1533</v>
      </c>
      <c r="J115" s="26" t="s">
        <v>1534</v>
      </c>
      <c r="K115" s="26" t="s">
        <v>1535</v>
      </c>
    </row>
    <row r="116" spans="1:11" x14ac:dyDescent="0.15">
      <c r="A116" s="7" t="s">
        <v>1517</v>
      </c>
      <c r="B116" t="s">
        <v>1515</v>
      </c>
      <c r="C116" s="7" t="s">
        <v>384</v>
      </c>
      <c r="D116" s="7" t="s">
        <v>385</v>
      </c>
      <c r="E116" s="14" t="s">
        <v>1430</v>
      </c>
      <c r="F116" s="26" t="s">
        <v>1516</v>
      </c>
      <c r="G116" s="26" t="s">
        <v>1518</v>
      </c>
      <c r="H116" s="26" t="s">
        <v>1519</v>
      </c>
      <c r="I116" s="26" t="s">
        <v>1520</v>
      </c>
      <c r="J116" s="26" t="s">
        <v>1521</v>
      </c>
      <c r="K116" s="26" t="s">
        <v>1522</v>
      </c>
    </row>
    <row r="117" spans="1:11" x14ac:dyDescent="0.1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1543</v>
      </c>
      <c r="G117" s="26" t="s">
        <v>1545</v>
      </c>
      <c r="H117" s="26" t="s">
        <v>1546</v>
      </c>
      <c r="I117" s="26" t="s">
        <v>1547</v>
      </c>
      <c r="J117" s="26" t="s">
        <v>1548</v>
      </c>
      <c r="K117" s="26" t="s">
        <v>1549</v>
      </c>
    </row>
    <row r="118" spans="1:11" x14ac:dyDescent="0.1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1570</v>
      </c>
      <c r="G118" s="26" t="s">
        <v>1571</v>
      </c>
      <c r="H118" s="26" t="s">
        <v>1572</v>
      </c>
      <c r="I118" s="26" t="s">
        <v>1573</v>
      </c>
      <c r="J118" s="26" t="s">
        <v>1574</v>
      </c>
      <c r="K118" s="26" t="s">
        <v>1575</v>
      </c>
    </row>
    <row r="119" spans="1:11" x14ac:dyDescent="0.1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1584</v>
      </c>
      <c r="G119" s="26" t="s">
        <v>1585</v>
      </c>
      <c r="H119" s="26" t="s">
        <v>1586</v>
      </c>
      <c r="I119" s="26" t="s">
        <v>1587</v>
      </c>
      <c r="J119" s="26" t="s">
        <v>1588</v>
      </c>
      <c r="K119" s="26" t="s">
        <v>1589</v>
      </c>
    </row>
    <row r="120" spans="1:11" x14ac:dyDescent="0.1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1598</v>
      </c>
      <c r="G120" s="26" t="s">
        <v>1599</v>
      </c>
      <c r="H120" s="26" t="s">
        <v>1600</v>
      </c>
      <c r="I120" s="26" t="s">
        <v>1601</v>
      </c>
      <c r="J120" s="26" t="s">
        <v>1602</v>
      </c>
      <c r="K120" s="26" t="s">
        <v>1603</v>
      </c>
    </row>
    <row r="121" spans="1:11" x14ac:dyDescent="0.15">
      <c r="A121" s="14" t="s">
        <v>1663</v>
      </c>
      <c r="B121" s="14" t="s">
        <v>1662</v>
      </c>
      <c r="C121" s="18">
        <f>E81</f>
        <v>146920</v>
      </c>
      <c r="D121" s="18">
        <v>1.3333600000000001</v>
      </c>
      <c r="E121" s="18">
        <v>103.839018</v>
      </c>
      <c r="F121" s="7" t="str">
        <f>"MOD SECTOR: SECTORID=1, LOCATIONNAME="&amp;""""&amp;$C$121&amp;""";"</f>
        <v>MOD SECTOR: SECTORID=1, LOCATIONNAME="146920";</v>
      </c>
      <c r="G121" s="7" t="str">
        <f>"MOD SECTOR: SECTORID=2, LOCATIONNAME="&amp;""""&amp;$C$121&amp;""";"</f>
        <v>MOD SECTOR: SECTORID=2, LOCATIONNAME="146920";</v>
      </c>
      <c r="H121" s="7" t="str">
        <f>"MOD SECTOR: SECTORID=3, LOCATIONNAME="&amp;""""&amp;$C$121&amp;""";"</f>
        <v>MOD SECTOR: SECTORID=3, LOCATIONNAME="146920";</v>
      </c>
      <c r="I121" s="7" t="str">
        <f>"MOD SECTOR: SECTORID=7, LOCATIONNAME="&amp;""""&amp;$C$121&amp;""";"</f>
        <v>MOD SECTOR: SECTORID=7, LOCATIONNAME="146920";</v>
      </c>
      <c r="J121" s="7" t="str">
        <f>"MOD SECTOR: SECTORID=8, LOCATIONNAME="&amp;""""&amp;$C$121&amp;""";"</f>
        <v>MOD SECTOR: SECTORID=8, LOCATIONNAME="146920";</v>
      </c>
      <c r="K121" s="7" t="str">
        <f>"MOD SECTOR: SECTORID=9, LOCATIONNAME="&amp;""""&amp;$C$121&amp;""";"</f>
        <v>MOD SECTOR: SECTORID=9, LOCATIONNAME="146920";</v>
      </c>
    </row>
    <row r="122" spans="1:11" x14ac:dyDescent="0.1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x14ac:dyDescent="0.1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ht="14.25" x14ac:dyDescent="0.2">
      <c r="A124" s="23" t="s">
        <v>1387</v>
      </c>
      <c r="B124" s="11" t="s">
        <v>1386</v>
      </c>
      <c r="C124" s="7" t="s">
        <v>384</v>
      </c>
      <c r="D124" s="7" t="s">
        <v>385</v>
      </c>
      <c r="F124" s="7" t="s">
        <v>1390</v>
      </c>
      <c r="G124" s="7" t="s">
        <v>1393</v>
      </c>
      <c r="H124" s="7" t="s">
        <v>1396</v>
      </c>
      <c r="I124" s="7" t="s">
        <v>1402</v>
      </c>
      <c r="J124" s="7" t="s">
        <v>1405</v>
      </c>
      <c r="K124" s="7" t="s">
        <v>1408</v>
      </c>
    </row>
    <row r="125" spans="1:11" ht="14.25" x14ac:dyDescent="0.2">
      <c r="A125" s="23" t="s">
        <v>1388</v>
      </c>
      <c r="B125" s="11" t="s">
        <v>1386</v>
      </c>
      <c r="C125" s="7" t="s">
        <v>384</v>
      </c>
      <c r="D125" s="7" t="s">
        <v>385</v>
      </c>
      <c r="F125" s="7" t="s">
        <v>1391</v>
      </c>
      <c r="G125" s="7" t="s">
        <v>1394</v>
      </c>
      <c r="H125" s="7" t="s">
        <v>1397</v>
      </c>
      <c r="I125" s="7" t="s">
        <v>1403</v>
      </c>
      <c r="J125" s="7" t="s">
        <v>1406</v>
      </c>
      <c r="K125" s="7" t="s">
        <v>1409</v>
      </c>
    </row>
    <row r="126" spans="1:11" ht="14.25" x14ac:dyDescent="0.2">
      <c r="A126" s="23" t="s">
        <v>1389</v>
      </c>
      <c r="B126" s="11" t="s">
        <v>1386</v>
      </c>
      <c r="C126" s="7" t="s">
        <v>384</v>
      </c>
      <c r="D126" s="7" t="s">
        <v>385</v>
      </c>
      <c r="F126" s="7" t="s">
        <v>1392</v>
      </c>
      <c r="G126" s="7" t="s">
        <v>1395</v>
      </c>
      <c r="H126" s="7" t="s">
        <v>1398</v>
      </c>
      <c r="I126" s="7" t="s">
        <v>1404</v>
      </c>
      <c r="J126" s="7" t="s">
        <v>1407</v>
      </c>
      <c r="K126" s="7" t="s">
        <v>1410</v>
      </c>
    </row>
    <row r="352" spans="15:15" x14ac:dyDescent="0.15">
      <c r="O352" s="27" t="s">
        <v>1556</v>
      </c>
    </row>
  </sheetData>
  <autoFilter ref="A1:F73"/>
  <phoneticPr fontId="1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J95"/>
  <sheetViews>
    <sheetView topLeftCell="A59" zoomScale="85" zoomScaleNormal="85" workbookViewId="0">
      <selection activeCell="E69" sqref="E69"/>
    </sheetView>
  </sheetViews>
  <sheetFormatPr defaultRowHeight="13.5" outlineLevelRow="1" x14ac:dyDescent="0.15"/>
  <cols>
    <col min="1" max="1" width="44.25" bestFit="1" customWidth="1"/>
    <col min="2" max="2" width="26.25" customWidth="1"/>
    <col min="3" max="3" width="17.25" customWidth="1"/>
    <col min="4" max="5" width="17.125" customWidth="1"/>
    <col min="6" max="6" width="44.375" customWidth="1"/>
    <col min="7" max="7" width="32.125" customWidth="1"/>
  </cols>
  <sheetData>
    <row r="1" spans="1:9" x14ac:dyDescent="0.1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</row>
    <row r="2" spans="1:9" x14ac:dyDescent="0.15">
      <c r="A2" s="10" t="s">
        <v>379</v>
      </c>
    </row>
    <row r="3" spans="1:9" hidden="1" outlineLevel="1" x14ac:dyDescent="0.15">
      <c r="A3" s="7" t="s">
        <v>355</v>
      </c>
      <c r="B3" s="12"/>
      <c r="F3" s="7" t="s">
        <v>389</v>
      </c>
      <c r="G3" s="7" t="s">
        <v>785</v>
      </c>
      <c r="H3" s="7" t="s">
        <v>848</v>
      </c>
    </row>
    <row r="4" spans="1:9" hidden="1" outlineLevel="1" x14ac:dyDescent="0.15">
      <c r="A4" s="7" t="s">
        <v>270</v>
      </c>
      <c r="B4" s="12"/>
      <c r="F4" s="7" t="s">
        <v>723</v>
      </c>
      <c r="G4" s="7" t="s">
        <v>786</v>
      </c>
      <c r="H4" s="7" t="s">
        <v>849</v>
      </c>
    </row>
    <row r="5" spans="1:9" hidden="1" outlineLevel="1" x14ac:dyDescent="0.15">
      <c r="A5" s="7" t="s">
        <v>357</v>
      </c>
      <c r="B5" s="11"/>
      <c r="F5" s="7" t="s">
        <v>724</v>
      </c>
      <c r="G5" s="7" t="s">
        <v>787</v>
      </c>
      <c r="H5" s="7" t="s">
        <v>850</v>
      </c>
    </row>
    <row r="6" spans="1:9" hidden="1" outlineLevel="1" x14ac:dyDescent="0.15">
      <c r="A6" s="7" t="s">
        <v>359</v>
      </c>
      <c r="B6" s="11"/>
      <c r="F6" s="7" t="s">
        <v>267</v>
      </c>
      <c r="G6" s="7" t="s">
        <v>788</v>
      </c>
      <c r="H6" s="7" t="s">
        <v>851</v>
      </c>
    </row>
    <row r="7" spans="1:9" hidden="1" outlineLevel="1" x14ac:dyDescent="0.15">
      <c r="A7" s="9" t="s">
        <v>369</v>
      </c>
    </row>
    <row r="8" spans="1:9" collapsed="1" x14ac:dyDescent="0.15">
      <c r="A8" s="10" t="s">
        <v>722</v>
      </c>
    </row>
    <row r="9" spans="1:9" outlineLevel="1" x14ac:dyDescent="0.15">
      <c r="A9" s="7" t="s">
        <v>355</v>
      </c>
      <c r="B9" s="12"/>
      <c r="F9" s="7" t="s">
        <v>265</v>
      </c>
      <c r="G9" s="7" t="s">
        <v>789</v>
      </c>
      <c r="H9" s="7" t="s">
        <v>852</v>
      </c>
    </row>
    <row r="10" spans="1:9" outlineLevel="1" x14ac:dyDescent="0.15">
      <c r="A10" s="7" t="s">
        <v>270</v>
      </c>
      <c r="B10" s="12"/>
      <c r="F10" s="7" t="s">
        <v>725</v>
      </c>
      <c r="G10" s="7" t="s">
        <v>790</v>
      </c>
      <c r="H10" s="7" t="s">
        <v>853</v>
      </c>
    </row>
    <row r="11" spans="1:9" outlineLevel="1" x14ac:dyDescent="0.15">
      <c r="A11" s="7" t="s">
        <v>357</v>
      </c>
      <c r="B11" s="11"/>
      <c r="F11" s="7" t="s">
        <v>266</v>
      </c>
      <c r="G11" s="7" t="s">
        <v>791</v>
      </c>
      <c r="H11" s="7" t="s">
        <v>854</v>
      </c>
    </row>
    <row r="12" spans="1:9" outlineLevel="1" x14ac:dyDescent="0.15">
      <c r="A12" s="7" t="s">
        <v>359</v>
      </c>
      <c r="F12" s="7" t="s">
        <v>267</v>
      </c>
      <c r="G12" s="7" t="s">
        <v>788</v>
      </c>
      <c r="H12" s="7" t="s">
        <v>851</v>
      </c>
    </row>
    <row r="13" spans="1:9" outlineLevel="1" x14ac:dyDescent="0.15">
      <c r="A13" s="9" t="s">
        <v>370</v>
      </c>
      <c r="B13" s="11"/>
    </row>
    <row r="14" spans="1:9" x14ac:dyDescent="0.15">
      <c r="A14" s="7" t="s">
        <v>366</v>
      </c>
      <c r="F14" s="7" t="s">
        <v>393</v>
      </c>
      <c r="G14" s="7" t="s">
        <v>792</v>
      </c>
      <c r="H14" s="7" t="s">
        <v>855</v>
      </c>
    </row>
    <row r="15" spans="1:9" x14ac:dyDescent="0.1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</row>
    <row r="16" spans="1:9" hidden="1" outlineLevel="1" x14ac:dyDescent="0.15">
      <c r="A16" s="16" t="s">
        <v>275</v>
      </c>
      <c r="F16" s="7" t="s">
        <v>726</v>
      </c>
      <c r="G16" s="7" t="s">
        <v>793</v>
      </c>
      <c r="H16" s="7" t="s">
        <v>856</v>
      </c>
    </row>
    <row r="17" spans="1:9" hidden="1" outlineLevel="1" x14ac:dyDescent="0.15">
      <c r="A17" s="16" t="s">
        <v>275</v>
      </c>
      <c r="F17" s="7" t="s">
        <v>727</v>
      </c>
      <c r="G17" s="7" t="s">
        <v>794</v>
      </c>
      <c r="H17" s="7" t="s">
        <v>857</v>
      </c>
    </row>
    <row r="18" spans="1:9" hidden="1" outlineLevel="1" x14ac:dyDescent="0.15">
      <c r="A18" s="17" t="s">
        <v>275</v>
      </c>
      <c r="F18" s="7" t="s">
        <v>728</v>
      </c>
      <c r="G18" s="7" t="s">
        <v>795</v>
      </c>
      <c r="H18" s="7" t="s">
        <v>858</v>
      </c>
    </row>
    <row r="19" spans="1:9" hidden="1" outlineLevel="1" x14ac:dyDescent="0.15">
      <c r="A19" s="16" t="s">
        <v>314</v>
      </c>
      <c r="F19" s="7" t="s">
        <v>729</v>
      </c>
      <c r="G19" s="7" t="s">
        <v>796</v>
      </c>
      <c r="H19" s="7" t="s">
        <v>859</v>
      </c>
    </row>
    <row r="20" spans="1:9" hidden="1" outlineLevel="1" x14ac:dyDescent="0.15">
      <c r="A20" s="16" t="s">
        <v>314</v>
      </c>
      <c r="F20" s="7" t="s">
        <v>730</v>
      </c>
      <c r="G20" s="7" t="s">
        <v>797</v>
      </c>
      <c r="H20" s="7" t="s">
        <v>860</v>
      </c>
    </row>
    <row r="21" spans="1:9" hidden="1" outlineLevel="1" x14ac:dyDescent="0.15">
      <c r="A21" s="17" t="s">
        <v>314</v>
      </c>
      <c r="F21" s="7" t="s">
        <v>731</v>
      </c>
      <c r="G21" s="7" t="s">
        <v>798</v>
      </c>
      <c r="H21" s="7" t="s">
        <v>861</v>
      </c>
    </row>
    <row r="22" spans="1:9" hidden="1" outlineLevel="1" x14ac:dyDescent="0.1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</row>
    <row r="23" spans="1:9" collapsed="1" x14ac:dyDescent="0.1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</row>
    <row r="24" spans="1:9" outlineLevel="1" x14ac:dyDescent="0.15">
      <c r="A24" s="16" t="s">
        <v>275</v>
      </c>
      <c r="F24" s="7" t="s">
        <v>732</v>
      </c>
      <c r="G24" s="7" t="s">
        <v>799</v>
      </c>
      <c r="H24" s="7" t="s">
        <v>862</v>
      </c>
    </row>
    <row r="25" spans="1:9" outlineLevel="1" x14ac:dyDescent="0.15">
      <c r="A25" s="16" t="s">
        <v>275</v>
      </c>
      <c r="F25" s="7" t="s">
        <v>733</v>
      </c>
      <c r="G25" s="7" t="s">
        <v>800</v>
      </c>
      <c r="H25" s="7" t="s">
        <v>863</v>
      </c>
    </row>
    <row r="26" spans="1:9" outlineLevel="1" x14ac:dyDescent="0.15">
      <c r="A26" s="17" t="s">
        <v>275</v>
      </c>
      <c r="F26" s="7" t="s">
        <v>734</v>
      </c>
      <c r="G26" s="7" t="s">
        <v>801</v>
      </c>
      <c r="H26" s="7" t="s">
        <v>864</v>
      </c>
    </row>
    <row r="27" spans="1:9" outlineLevel="1" x14ac:dyDescent="0.15">
      <c r="A27" s="16" t="s">
        <v>314</v>
      </c>
      <c r="F27" s="7" t="s">
        <v>735</v>
      </c>
      <c r="G27" s="7" t="s">
        <v>802</v>
      </c>
      <c r="H27" s="7" t="s">
        <v>865</v>
      </c>
    </row>
    <row r="28" spans="1:9" outlineLevel="1" x14ac:dyDescent="0.15">
      <c r="A28" s="16" t="s">
        <v>314</v>
      </c>
      <c r="F28" s="7" t="s">
        <v>736</v>
      </c>
      <c r="G28" s="7" t="s">
        <v>803</v>
      </c>
      <c r="H28" s="7" t="s">
        <v>866</v>
      </c>
    </row>
    <row r="29" spans="1:9" outlineLevel="1" x14ac:dyDescent="0.15">
      <c r="A29" s="17" t="s">
        <v>314</v>
      </c>
      <c r="F29" s="7" t="s">
        <v>737</v>
      </c>
      <c r="G29" s="7" t="s">
        <v>804</v>
      </c>
      <c r="H29" s="7" t="s">
        <v>867</v>
      </c>
    </row>
    <row r="30" spans="1:9" outlineLevel="1" x14ac:dyDescent="0.1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</row>
    <row r="31" spans="1:9" x14ac:dyDescent="0.15">
      <c r="A31" s="10" t="s">
        <v>364</v>
      </c>
      <c r="F31" s="7"/>
      <c r="G31" s="7"/>
      <c r="H31" s="7"/>
    </row>
    <row r="32" spans="1:9" x14ac:dyDescent="0.15">
      <c r="A32" s="7" t="s">
        <v>279</v>
      </c>
      <c r="F32" s="7" t="s">
        <v>99</v>
      </c>
      <c r="G32" s="7" t="s">
        <v>805</v>
      </c>
      <c r="H32" s="7" t="s">
        <v>868</v>
      </c>
    </row>
    <row r="33" spans="1:8" x14ac:dyDescent="0.15">
      <c r="A33" s="8" t="s">
        <v>281</v>
      </c>
      <c r="F33" s="7" t="s">
        <v>101</v>
      </c>
      <c r="G33" s="7" t="s">
        <v>806</v>
      </c>
      <c r="H33" s="7" t="s">
        <v>869</v>
      </c>
    </row>
    <row r="34" spans="1:8" x14ac:dyDescent="0.15">
      <c r="A34" s="8" t="s">
        <v>330</v>
      </c>
      <c r="F34" s="7" t="s">
        <v>738</v>
      </c>
      <c r="G34" s="7" t="s">
        <v>807</v>
      </c>
      <c r="H34" s="7" t="s">
        <v>870</v>
      </c>
    </row>
    <row r="35" spans="1:8" x14ac:dyDescent="0.15">
      <c r="A35" s="8" t="s">
        <v>281</v>
      </c>
      <c r="F35" s="7" t="s">
        <v>219</v>
      </c>
      <c r="G35" s="7" t="s">
        <v>808</v>
      </c>
      <c r="H35" s="7" t="s">
        <v>871</v>
      </c>
    </row>
    <row r="36" spans="1:8" x14ac:dyDescent="0.15">
      <c r="A36" s="8" t="s">
        <v>330</v>
      </c>
      <c r="F36" s="7" t="s">
        <v>739</v>
      </c>
      <c r="G36" s="7" t="s">
        <v>809</v>
      </c>
      <c r="H36" s="7" t="s">
        <v>872</v>
      </c>
    </row>
    <row r="37" spans="1:8" x14ac:dyDescent="0.15">
      <c r="A37" s="8" t="s">
        <v>284</v>
      </c>
      <c r="F37" s="7" t="s">
        <v>977</v>
      </c>
      <c r="G37" s="7" t="s">
        <v>978</v>
      </c>
      <c r="H37" s="7" t="s">
        <v>979</v>
      </c>
    </row>
    <row r="38" spans="1:8" x14ac:dyDescent="0.15">
      <c r="A38" s="8" t="s">
        <v>284</v>
      </c>
      <c r="F38" s="7" t="s">
        <v>980</v>
      </c>
      <c r="G38" s="7" t="s">
        <v>981</v>
      </c>
      <c r="H38" s="7" t="s">
        <v>982</v>
      </c>
    </row>
    <row r="39" spans="1:8" x14ac:dyDescent="0.15">
      <c r="A39" s="8" t="s">
        <v>304</v>
      </c>
      <c r="F39" s="7" t="s">
        <v>740</v>
      </c>
      <c r="G39" s="7" t="s">
        <v>810</v>
      </c>
      <c r="H39" s="7" t="s">
        <v>873</v>
      </c>
    </row>
    <row r="40" spans="1:8" x14ac:dyDescent="0.15">
      <c r="A40" s="8" t="s">
        <v>304</v>
      </c>
      <c r="F40" s="7" t="s">
        <v>741</v>
      </c>
      <c r="G40" s="7" t="s">
        <v>811</v>
      </c>
      <c r="H40" s="7" t="s">
        <v>874</v>
      </c>
    </row>
    <row r="41" spans="1:8" x14ac:dyDescent="0.15">
      <c r="A41" s="7" t="s">
        <v>452</v>
      </c>
      <c r="F41" s="7" t="s">
        <v>742</v>
      </c>
      <c r="G41" s="7" t="s">
        <v>812</v>
      </c>
      <c r="H41" s="7" t="s">
        <v>875</v>
      </c>
    </row>
    <row r="42" spans="1:8" x14ac:dyDescent="0.15">
      <c r="A42" s="7" t="s">
        <v>302</v>
      </c>
      <c r="F42" s="7" t="s">
        <v>116</v>
      </c>
      <c r="G42" s="7" t="s">
        <v>813</v>
      </c>
      <c r="H42" s="7" t="s">
        <v>876</v>
      </c>
    </row>
    <row r="43" spans="1:8" x14ac:dyDescent="0.15">
      <c r="A43" s="9" t="s">
        <v>365</v>
      </c>
      <c r="F43" s="7"/>
      <c r="G43" s="7"/>
      <c r="H43" s="7"/>
    </row>
    <row r="44" spans="1:8" x14ac:dyDescent="0.15">
      <c r="A44" s="7" t="s">
        <v>312</v>
      </c>
      <c r="F44" s="7" t="s">
        <v>743</v>
      </c>
      <c r="G44" s="7" t="s">
        <v>814</v>
      </c>
      <c r="H44" s="7" t="s">
        <v>877</v>
      </c>
    </row>
    <row r="45" spans="1:8" x14ac:dyDescent="0.15">
      <c r="A45" s="7" t="s">
        <v>372</v>
      </c>
      <c r="F45" s="7" t="s">
        <v>744</v>
      </c>
      <c r="G45" s="7" t="s">
        <v>815</v>
      </c>
      <c r="H45" s="7" t="s">
        <v>878</v>
      </c>
    </row>
    <row r="46" spans="1:8" x14ac:dyDescent="0.15">
      <c r="A46" s="7" t="s">
        <v>312</v>
      </c>
      <c r="F46" s="7" t="s">
        <v>745</v>
      </c>
      <c r="G46" s="7" t="s">
        <v>816</v>
      </c>
      <c r="H46" s="7" t="s">
        <v>879</v>
      </c>
    </row>
    <row r="47" spans="1:8" x14ac:dyDescent="0.15">
      <c r="A47" s="7" t="s">
        <v>318</v>
      </c>
      <c r="F47" s="7" t="s">
        <v>182</v>
      </c>
      <c r="G47" s="7" t="s">
        <v>817</v>
      </c>
      <c r="H47" s="7" t="s">
        <v>880</v>
      </c>
    </row>
    <row r="48" spans="1:8" x14ac:dyDescent="0.15">
      <c r="A48" s="7" t="s">
        <v>367</v>
      </c>
      <c r="F48" s="7" t="s">
        <v>746</v>
      </c>
      <c r="G48" s="7" t="s">
        <v>818</v>
      </c>
      <c r="H48" s="7" t="s">
        <v>881</v>
      </c>
    </row>
    <row r="49" spans="1:8" x14ac:dyDescent="0.15">
      <c r="A49" s="7" t="s">
        <v>279</v>
      </c>
      <c r="F49" s="7" t="s">
        <v>187</v>
      </c>
      <c r="G49" s="7" t="s">
        <v>819</v>
      </c>
      <c r="H49" s="7" t="s">
        <v>882</v>
      </c>
    </row>
    <row r="50" spans="1:8" x14ac:dyDescent="0.15">
      <c r="A50" s="7" t="s">
        <v>279</v>
      </c>
      <c r="F50" s="7" t="s">
        <v>747</v>
      </c>
      <c r="G50" s="7" t="s">
        <v>820</v>
      </c>
      <c r="H50" s="7" t="s">
        <v>883</v>
      </c>
    </row>
    <row r="51" spans="1:8" x14ac:dyDescent="0.15">
      <c r="A51" s="7" t="s">
        <v>279</v>
      </c>
      <c r="F51" s="7" t="s">
        <v>198</v>
      </c>
      <c r="G51" s="7" t="s">
        <v>821</v>
      </c>
      <c r="H51" s="7" t="s">
        <v>884</v>
      </c>
    </row>
    <row r="52" spans="1:8" x14ac:dyDescent="0.15">
      <c r="A52" s="7" t="s">
        <v>279</v>
      </c>
      <c r="F52" s="7" t="s">
        <v>748</v>
      </c>
      <c r="G52" s="7" t="s">
        <v>822</v>
      </c>
      <c r="H52" s="7" t="s">
        <v>885</v>
      </c>
    </row>
    <row r="53" spans="1:8" x14ac:dyDescent="0.15">
      <c r="A53" s="7" t="s">
        <v>373</v>
      </c>
      <c r="F53" s="7" t="s">
        <v>749</v>
      </c>
      <c r="G53" s="7" t="s">
        <v>823</v>
      </c>
      <c r="H53" s="7" t="s">
        <v>886</v>
      </c>
    </row>
    <row r="54" spans="1:8" x14ac:dyDescent="0.15">
      <c r="A54" s="7" t="s">
        <v>374</v>
      </c>
      <c r="F54" s="7" t="s">
        <v>750</v>
      </c>
      <c r="G54" s="7" t="s">
        <v>824</v>
      </c>
      <c r="H54" s="7" t="s">
        <v>887</v>
      </c>
    </row>
    <row r="55" spans="1:8" x14ac:dyDescent="0.15">
      <c r="A55" s="7" t="s">
        <v>374</v>
      </c>
      <c r="F55" s="7" t="s">
        <v>751</v>
      </c>
      <c r="G55" s="7" t="s">
        <v>825</v>
      </c>
      <c r="H55" s="7" t="s">
        <v>888</v>
      </c>
    </row>
    <row r="56" spans="1:8" x14ac:dyDescent="0.15">
      <c r="A56" s="7" t="s">
        <v>368</v>
      </c>
      <c r="F56" s="7" t="s">
        <v>752</v>
      </c>
      <c r="G56" s="7" t="s">
        <v>826</v>
      </c>
      <c r="H56" s="7" t="s">
        <v>889</v>
      </c>
    </row>
    <row r="57" spans="1:8" x14ac:dyDescent="0.15">
      <c r="A57" s="7" t="s">
        <v>368</v>
      </c>
      <c r="F57" s="7" t="s">
        <v>753</v>
      </c>
      <c r="G57" s="7" t="s">
        <v>827</v>
      </c>
      <c r="H57" s="7" t="s">
        <v>890</v>
      </c>
    </row>
    <row r="58" spans="1:8" x14ac:dyDescent="0.15">
      <c r="A58" s="7" t="s">
        <v>368</v>
      </c>
      <c r="F58" s="7" t="s">
        <v>754</v>
      </c>
      <c r="G58" s="7" t="s">
        <v>828</v>
      </c>
      <c r="H58" s="7" t="s">
        <v>891</v>
      </c>
    </row>
    <row r="59" spans="1:8" x14ac:dyDescent="0.15">
      <c r="A59" s="7" t="s">
        <v>368</v>
      </c>
      <c r="F59" s="7" t="s">
        <v>755</v>
      </c>
      <c r="G59" s="7" t="s">
        <v>829</v>
      </c>
      <c r="H59" s="7" t="s">
        <v>892</v>
      </c>
    </row>
    <row r="60" spans="1:8" x14ac:dyDescent="0.15">
      <c r="A60" s="7" t="s">
        <v>368</v>
      </c>
      <c r="F60" s="7" t="s">
        <v>756</v>
      </c>
      <c r="G60" s="7" t="s">
        <v>830</v>
      </c>
      <c r="H60" s="7" t="s">
        <v>893</v>
      </c>
    </row>
    <row r="61" spans="1:8" x14ac:dyDescent="0.15">
      <c r="A61" s="7" t="s">
        <v>368</v>
      </c>
      <c r="F61" s="7" t="s">
        <v>757</v>
      </c>
      <c r="G61" s="7" t="s">
        <v>831</v>
      </c>
      <c r="H61" s="7" t="s">
        <v>894</v>
      </c>
    </row>
    <row r="62" spans="1:8" x14ac:dyDescent="0.15">
      <c r="A62" s="11" t="s">
        <v>368</v>
      </c>
      <c r="F62" s="7" t="s">
        <v>758</v>
      </c>
      <c r="G62" s="7" t="s">
        <v>832</v>
      </c>
      <c r="H62" s="7" t="s">
        <v>895</v>
      </c>
    </row>
    <row r="63" spans="1:8" x14ac:dyDescent="0.15">
      <c r="A63" s="7" t="s">
        <v>368</v>
      </c>
      <c r="F63" s="7" t="s">
        <v>759</v>
      </c>
      <c r="G63" s="7" t="s">
        <v>833</v>
      </c>
      <c r="H63" s="7" t="s">
        <v>896</v>
      </c>
    </row>
    <row r="64" spans="1:8" x14ac:dyDescent="0.15">
      <c r="A64" s="7" t="s">
        <v>368</v>
      </c>
      <c r="F64" s="7" t="s">
        <v>760</v>
      </c>
      <c r="G64" s="7" t="s">
        <v>834</v>
      </c>
      <c r="H64" s="7" t="s">
        <v>897</v>
      </c>
    </row>
    <row r="65" spans="1:10" x14ac:dyDescent="0.15">
      <c r="A65" s="10" t="s">
        <v>380</v>
      </c>
      <c r="F65" s="14" t="s">
        <v>639</v>
      </c>
      <c r="G65" s="14" t="s">
        <v>639</v>
      </c>
      <c r="H65" s="14" t="s">
        <v>639</v>
      </c>
      <c r="I65" s="14" t="s">
        <v>639</v>
      </c>
      <c r="J65" s="14" t="s">
        <v>639</v>
      </c>
    </row>
    <row r="66" spans="1:10" x14ac:dyDescent="0.15">
      <c r="A66" s="7" t="s">
        <v>428</v>
      </c>
      <c r="F66" s="7" t="s">
        <v>160</v>
      </c>
      <c r="G66" s="7" t="s">
        <v>161</v>
      </c>
      <c r="H66" s="7" t="s">
        <v>162</v>
      </c>
    </row>
    <row r="67" spans="1:10" x14ac:dyDescent="0.15">
      <c r="A67" s="7" t="s">
        <v>429</v>
      </c>
      <c r="F67" s="7" t="s">
        <v>761</v>
      </c>
      <c r="G67" s="7" t="s">
        <v>835</v>
      </c>
      <c r="H67" s="7" t="s">
        <v>898</v>
      </c>
    </row>
    <row r="68" spans="1:10" x14ac:dyDescent="0.15">
      <c r="A68" s="7"/>
      <c r="F68" s="14" t="s">
        <v>780</v>
      </c>
      <c r="G68" s="14" t="s">
        <v>780</v>
      </c>
      <c r="H68" s="14" t="s">
        <v>780</v>
      </c>
      <c r="I68" s="14" t="s">
        <v>780</v>
      </c>
      <c r="J68" s="14" t="s">
        <v>780</v>
      </c>
    </row>
    <row r="69" spans="1:10" x14ac:dyDescent="0.15">
      <c r="A69" s="7" t="s">
        <v>641</v>
      </c>
      <c r="E69" s="19">
        <v>132720</v>
      </c>
      <c r="F69" s="7" t="str">
        <f>"ADD EUTRANINTERFREQNCELL: LocalCellId=4, Mcc=""525"", Mnc=""03"", eNodeBId="&amp;$E69&amp;", CellId=1, NoRmvFlag=FORBID_RMV_ENUM;"</f>
        <v>ADD EUTRANINTERFREQNCELL: LocalCellId=4, Mcc="525", Mnc="03", eNodeBId=132720, CellId=1, NoRmvFlag=FORBID_RMV_ENUM;</v>
      </c>
      <c r="G69" s="7" t="str">
        <f>"ADD EUTRANINTERFREQNCELL: LocalCellId=5, Mcc=""525"", Mnc=""03"", eNodeBId="&amp;$E69&amp;", CellId=2, NoRmvFlag=FORBID_RMV_ENUM;"</f>
        <v>ADD EUTRANINTERFREQNCELL: LocalCellId=5, Mcc="525", Mnc="03", eNodeBId=132720, CellId=2, NoRmvFlag=FORBID_RMV_ENUM;</v>
      </c>
      <c r="H69" s="7" t="str">
        <f>"ADD EUTRANINTERFREQNCELL: LocalCellId=6, Mcc=""525"", Mnc=""03"", eNodeBId="&amp;$E69&amp;", CellId=3, NoRmvFlag=FORBID_RMV_ENUM;"</f>
        <v>ADD EUTRANINTERFREQNCELL: LocalCellId=6, Mcc="525", Mnc="03", eNodeBId=132720, CellId=3, NoRmvFlag=FORBID_RMV_ENUM;</v>
      </c>
    </row>
    <row r="70" spans="1:10" x14ac:dyDescent="0.15">
      <c r="A70" s="7" t="s">
        <v>648</v>
      </c>
      <c r="E70" s="19">
        <v>132720</v>
      </c>
      <c r="F70" s="7" t="str">
        <f>"ADD CAGROUPCELL: CaGroupId=0, LocalCellId=4, eNodeBId="&amp;$E70&amp;";"</f>
        <v>ADD CAGROUPCELL: CaGroupId=0, LocalCellId=4, eNodeBId=132720;</v>
      </c>
      <c r="G70" s="7" t="str">
        <f>"ADD CAGROUPCELL: CaGroupId=1, LocalCellId=5, eNodeBId="&amp;$E70&amp;";"</f>
        <v>ADD CAGROUPCELL: CaGroupId=1, LocalCellId=5, eNodeBId=132720;</v>
      </c>
      <c r="H70" s="7" t="str">
        <f>"ADD CAGROUPCELL: CaGroupId=2, LocalCellId=6, eNodeBId="&amp;$E70&amp;";"</f>
        <v>ADD CAGROUPCELL: CaGroupId=2, LocalCellId=6, eNodeBId=132720;</v>
      </c>
    </row>
    <row r="71" spans="1:10" x14ac:dyDescent="0.15">
      <c r="A71" s="7" t="s">
        <v>650</v>
      </c>
      <c r="E71" s="19">
        <v>132720</v>
      </c>
      <c r="F71" s="7" t="str">
        <f>"ADD CAGROUPSCELLCFG: LocalCellId=4, SCelleNodeBId="&amp;$E71&amp;", SCellLocalCellId=1, SCellBlindCfgFlag=TRUE;"</f>
        <v>ADD CAGROUPSCELLCFG: LocalCellId=4, SCelleNodeBId=132720, SCellLocalCellId=1, SCellBlindCfgFlag=TRUE;</v>
      </c>
      <c r="G71" s="7" t="str">
        <f>"ADD CAGROUPSCELLCFG: LocalCellId=5, SCelleNodeBId="&amp;$E71&amp;", SCellLocalCellId=2, SCellBlindCfgFlag=TRUE;"</f>
        <v>ADD CAGROUPSCELLCFG: LocalCellId=5, SCelleNodeBId=132720, SCellLocalCellId=2, SCellBlindCfgFlag=TRUE;</v>
      </c>
      <c r="H71" s="7" t="str">
        <f>"ADD CAGROUPSCELLCFG: LocalCellId=6, SCelleNodeBId="&amp;$E71&amp;", SCellLocalCellId=3, SCellBlindCfgFlag=TRUE;"</f>
        <v>ADD CAGROUPSCELLCFG: LocalCellId=6, SCelleNodeBId=132720, SCellLocalCellId=3, SCellBlindCfgFlag=TRUE;</v>
      </c>
    </row>
    <row r="72" spans="1:10" x14ac:dyDescent="0.15">
      <c r="A72" s="7" t="s">
        <v>429</v>
      </c>
      <c r="F72" s="7" t="s">
        <v>167</v>
      </c>
      <c r="G72" s="7" t="s">
        <v>168</v>
      </c>
      <c r="H72" s="7" t="s">
        <v>169</v>
      </c>
    </row>
    <row r="73" spans="1:10" x14ac:dyDescent="0.15">
      <c r="A73" s="9" t="s">
        <v>668</v>
      </c>
      <c r="F73" s="14" t="s">
        <v>667</v>
      </c>
      <c r="G73" s="14" t="s">
        <v>667</v>
      </c>
      <c r="H73" s="14" t="s">
        <v>667</v>
      </c>
      <c r="I73" s="14" t="s">
        <v>667</v>
      </c>
    </row>
    <row r="74" spans="1:10" x14ac:dyDescent="0.15">
      <c r="A74" s="10" t="s">
        <v>669</v>
      </c>
      <c r="F74" s="14" t="s">
        <v>778</v>
      </c>
      <c r="G74" s="14" t="s">
        <v>778</v>
      </c>
      <c r="H74" s="14" t="s">
        <v>778</v>
      </c>
      <c r="I74" s="14" t="s">
        <v>778</v>
      </c>
    </row>
    <row r="75" spans="1:10" hidden="1" outlineLevel="1" x14ac:dyDescent="0.15">
      <c r="A75" s="7" t="s">
        <v>713</v>
      </c>
      <c r="F75" s="7" t="s">
        <v>763</v>
      </c>
      <c r="G75" s="7" t="s">
        <v>836</v>
      </c>
      <c r="H75" s="7" t="s">
        <v>899</v>
      </c>
    </row>
    <row r="76" spans="1:10" hidden="1" outlineLevel="1" x14ac:dyDescent="0.15">
      <c r="A76" s="7" t="s">
        <v>714</v>
      </c>
      <c r="F76" s="7" t="s">
        <v>764</v>
      </c>
      <c r="G76" s="7" t="s">
        <v>837</v>
      </c>
      <c r="H76" s="7" t="s">
        <v>900</v>
      </c>
    </row>
    <row r="77" spans="1:10" hidden="1" outlineLevel="1" x14ac:dyDescent="0.15">
      <c r="A77" s="7" t="s">
        <v>715</v>
      </c>
      <c r="F77" s="7" t="s">
        <v>765</v>
      </c>
      <c r="G77" s="7" t="s">
        <v>838</v>
      </c>
      <c r="H77" s="7" t="s">
        <v>901</v>
      </c>
    </row>
    <row r="78" spans="1:10" hidden="1" outlineLevel="1" x14ac:dyDescent="0.15">
      <c r="A78" s="7" t="s">
        <v>716</v>
      </c>
      <c r="F78" s="7" t="s">
        <v>766</v>
      </c>
      <c r="G78" s="7" t="s">
        <v>839</v>
      </c>
      <c r="H78" s="7" t="s">
        <v>902</v>
      </c>
    </row>
    <row r="79" spans="1:10" hidden="1" outlineLevel="1" x14ac:dyDescent="0.15">
      <c r="A79" s="7" t="s">
        <v>717</v>
      </c>
      <c r="F79" s="7" t="s">
        <v>767</v>
      </c>
      <c r="G79" s="7" t="s">
        <v>840</v>
      </c>
      <c r="H79" s="7" t="s">
        <v>903</v>
      </c>
    </row>
    <row r="80" spans="1:10" hidden="1" outlineLevel="1" x14ac:dyDescent="0.15">
      <c r="A80" s="9" t="s">
        <v>670</v>
      </c>
      <c r="F80" s="14" t="s">
        <v>667</v>
      </c>
      <c r="G80" s="14" t="s">
        <v>667</v>
      </c>
      <c r="H80" s="14" t="s">
        <v>667</v>
      </c>
      <c r="I80" s="14" t="s">
        <v>667</v>
      </c>
    </row>
    <row r="81" spans="1:9" collapsed="1" x14ac:dyDescent="0.15">
      <c r="A81" s="10" t="s">
        <v>671</v>
      </c>
      <c r="F81" s="14" t="s">
        <v>779</v>
      </c>
      <c r="G81" s="14" t="s">
        <v>779</v>
      </c>
      <c r="H81" s="14" t="s">
        <v>779</v>
      </c>
      <c r="I81" s="14" t="s">
        <v>779</v>
      </c>
    </row>
    <row r="82" spans="1:9" outlineLevel="1" x14ac:dyDescent="0.15">
      <c r="A82" s="7" t="s">
        <v>713</v>
      </c>
      <c r="F82" s="7" t="s">
        <v>768</v>
      </c>
      <c r="G82" s="7" t="s">
        <v>841</v>
      </c>
      <c r="H82" s="7" t="s">
        <v>904</v>
      </c>
    </row>
    <row r="83" spans="1:9" outlineLevel="1" x14ac:dyDescent="0.15">
      <c r="A83" s="7" t="s">
        <v>714</v>
      </c>
      <c r="F83" s="7" t="s">
        <v>769</v>
      </c>
      <c r="G83" s="7" t="s">
        <v>842</v>
      </c>
      <c r="H83" s="7" t="s">
        <v>905</v>
      </c>
    </row>
    <row r="84" spans="1:9" outlineLevel="1" x14ac:dyDescent="0.15">
      <c r="A84" s="7" t="s">
        <v>715</v>
      </c>
      <c r="F84" s="7" t="s">
        <v>770</v>
      </c>
      <c r="G84" s="7" t="s">
        <v>843</v>
      </c>
      <c r="H84" s="7" t="s">
        <v>906</v>
      </c>
    </row>
    <row r="85" spans="1:9" outlineLevel="1" x14ac:dyDescent="0.15">
      <c r="A85" s="7" t="s">
        <v>716</v>
      </c>
      <c r="F85" s="7" t="s">
        <v>771</v>
      </c>
      <c r="G85" s="7" t="s">
        <v>844</v>
      </c>
      <c r="H85" s="7" t="s">
        <v>907</v>
      </c>
    </row>
    <row r="86" spans="1:9" outlineLevel="1" x14ac:dyDescent="0.15">
      <c r="A86" s="7" t="s">
        <v>717</v>
      </c>
      <c r="F86" s="7" t="s">
        <v>772</v>
      </c>
      <c r="G86" s="7" t="s">
        <v>845</v>
      </c>
      <c r="H86" s="7" t="s">
        <v>908</v>
      </c>
    </row>
    <row r="87" spans="1:9" outlineLevel="1" x14ac:dyDescent="0.15">
      <c r="A87" s="9" t="s">
        <v>672</v>
      </c>
      <c r="F87" s="14" t="s">
        <v>667</v>
      </c>
      <c r="G87" s="14" t="s">
        <v>667</v>
      </c>
      <c r="H87" s="14" t="s">
        <v>667</v>
      </c>
      <c r="I87" s="14" t="s">
        <v>667</v>
      </c>
    </row>
    <row r="88" spans="1:9" x14ac:dyDescent="0.15">
      <c r="A88" s="7" t="s">
        <v>289</v>
      </c>
      <c r="F88" s="8" t="s">
        <v>773</v>
      </c>
      <c r="G88" s="8" t="s">
        <v>846</v>
      </c>
      <c r="H88" s="8" t="s">
        <v>909</v>
      </c>
    </row>
    <row r="89" spans="1:9" x14ac:dyDescent="0.15">
      <c r="A89" s="7" t="s">
        <v>349</v>
      </c>
      <c r="F89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89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89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</row>
    <row r="90" spans="1:9" x14ac:dyDescent="0.15">
      <c r="A90" s="7" t="s">
        <v>349</v>
      </c>
      <c r="F90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90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90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</row>
    <row r="91" spans="1:9" x14ac:dyDescent="0.15">
      <c r="A91" s="7" t="s">
        <v>349</v>
      </c>
      <c r="F91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91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91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</row>
    <row r="92" spans="1:9" x14ac:dyDescent="0.15">
      <c r="A92" s="7" t="s">
        <v>665</v>
      </c>
      <c r="F92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92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92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</row>
    <row r="93" spans="1:9" x14ac:dyDescent="0.15">
      <c r="A93" s="7" t="s">
        <v>665</v>
      </c>
      <c r="F93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93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93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</row>
    <row r="94" spans="1:9" x14ac:dyDescent="0.15">
      <c r="A94" s="7" t="s">
        <v>665</v>
      </c>
      <c r="F94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94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94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</row>
    <row r="95" spans="1:9" x14ac:dyDescent="0.15">
      <c r="A95" s="7" t="s">
        <v>488</v>
      </c>
      <c r="F95" s="7" t="s">
        <v>774</v>
      </c>
      <c r="G95" s="7" t="s">
        <v>847</v>
      </c>
      <c r="H95" s="7" t="s">
        <v>910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L127"/>
  <sheetViews>
    <sheetView zoomScale="85" zoomScaleNormal="85" workbookViewId="0">
      <pane xSplit="2" ySplit="1" topLeftCell="G103" activePane="bottomRight" state="frozen"/>
      <selection pane="topRight" activeCell="C1" sqref="C1"/>
      <selection pane="bottomLeft" activeCell="A2" sqref="A2"/>
      <selection pane="bottomRight" activeCell="H2" sqref="H2:H127"/>
    </sheetView>
  </sheetViews>
  <sheetFormatPr defaultRowHeight="13.5" outlineLevelRow="1" x14ac:dyDescent="0.15"/>
  <cols>
    <col min="1" max="1" width="15" customWidth="1"/>
    <col min="2" max="2" width="15.375" customWidth="1"/>
    <col min="3" max="3" width="17.25" customWidth="1"/>
    <col min="4" max="5" width="17.125" customWidth="1"/>
    <col min="6" max="6" width="86.25" customWidth="1"/>
    <col min="7" max="7" width="62.625" customWidth="1"/>
    <col min="8" max="8" width="55.125" customWidth="1"/>
    <col min="9" max="9" width="92" customWidth="1"/>
    <col min="10" max="20" width="174" customWidth="1"/>
  </cols>
  <sheetData>
    <row r="1" spans="1:12" x14ac:dyDescent="0.1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  <c r="I1" t="s">
        <v>999</v>
      </c>
      <c r="J1" t="s">
        <v>1239</v>
      </c>
      <c r="K1" t="s">
        <v>1312</v>
      </c>
      <c r="L1" s="14" t="s">
        <v>1072</v>
      </c>
    </row>
    <row r="2" spans="1:12" x14ac:dyDescent="0.15">
      <c r="A2" s="10" t="s">
        <v>379</v>
      </c>
    </row>
    <row r="3" spans="1:12" hidden="1" outlineLevel="1" x14ac:dyDescent="0.15">
      <c r="A3" s="7" t="s">
        <v>355</v>
      </c>
      <c r="B3" s="12"/>
      <c r="F3" s="7" t="s">
        <v>389</v>
      </c>
      <c r="G3" s="7" t="s">
        <v>785</v>
      </c>
      <c r="H3" s="7" t="s">
        <v>848</v>
      </c>
      <c r="I3" s="7" t="s">
        <v>1000</v>
      </c>
      <c r="J3" s="7" t="s">
        <v>1240</v>
      </c>
      <c r="K3" s="7" t="s">
        <v>1313</v>
      </c>
    </row>
    <row r="4" spans="1:12" hidden="1" outlineLevel="1" x14ac:dyDescent="0.15">
      <c r="A4" s="7" t="s">
        <v>270</v>
      </c>
      <c r="B4" s="12"/>
      <c r="F4" s="7" t="s">
        <v>723</v>
      </c>
      <c r="G4" s="7" t="s">
        <v>786</v>
      </c>
      <c r="H4" s="7" t="s">
        <v>849</v>
      </c>
      <c r="I4" s="7" t="s">
        <v>1001</v>
      </c>
      <c r="J4" s="7" t="s">
        <v>1241</v>
      </c>
      <c r="K4" s="7" t="s">
        <v>1314</v>
      </c>
    </row>
    <row r="5" spans="1:12" hidden="1" outlineLevel="1" x14ac:dyDescent="0.15">
      <c r="A5" s="7" t="s">
        <v>357</v>
      </c>
      <c r="B5" s="11"/>
      <c r="F5" s="7" t="s">
        <v>724</v>
      </c>
      <c r="G5" s="7" t="s">
        <v>787</v>
      </c>
      <c r="H5" s="7" t="s">
        <v>850</v>
      </c>
      <c r="I5" s="7" t="s">
        <v>1002</v>
      </c>
      <c r="J5" s="7" t="s">
        <v>1242</v>
      </c>
      <c r="K5" s="7" t="s">
        <v>1315</v>
      </c>
    </row>
    <row r="6" spans="1:12" hidden="1" outlineLevel="1" x14ac:dyDescent="0.15">
      <c r="A6" s="7" t="s">
        <v>359</v>
      </c>
      <c r="B6" s="11"/>
      <c r="F6" s="7" t="s">
        <v>267</v>
      </c>
      <c r="G6" s="7" t="s">
        <v>788</v>
      </c>
      <c r="H6" s="7" t="s">
        <v>851</v>
      </c>
      <c r="I6" s="7" t="s">
        <v>1003</v>
      </c>
      <c r="J6" s="7" t="s">
        <v>1243</v>
      </c>
      <c r="K6" s="7" t="s">
        <v>1316</v>
      </c>
    </row>
    <row r="7" spans="1:12" hidden="1" outlineLevel="1" x14ac:dyDescent="0.15">
      <c r="A7" s="9" t="s">
        <v>369</v>
      </c>
    </row>
    <row r="8" spans="1:12" collapsed="1" x14ac:dyDescent="0.15">
      <c r="A8" s="10" t="s">
        <v>722</v>
      </c>
    </row>
    <row r="9" spans="1:12" outlineLevel="1" x14ac:dyDescent="0.15">
      <c r="A9" s="7" t="s">
        <v>355</v>
      </c>
      <c r="B9" s="12"/>
      <c r="F9" s="7" t="s">
        <v>265</v>
      </c>
      <c r="G9" s="7" t="s">
        <v>789</v>
      </c>
      <c r="H9" s="7" t="s">
        <v>852</v>
      </c>
      <c r="I9" s="7" t="s">
        <v>1004</v>
      </c>
      <c r="J9" s="7" t="s">
        <v>1244</v>
      </c>
      <c r="K9" s="7" t="s">
        <v>1317</v>
      </c>
    </row>
    <row r="10" spans="1:12" outlineLevel="1" x14ac:dyDescent="0.15">
      <c r="A10" s="7" t="s">
        <v>270</v>
      </c>
      <c r="B10" s="12"/>
      <c r="F10" s="7" t="s">
        <v>725</v>
      </c>
      <c r="G10" s="7" t="s">
        <v>790</v>
      </c>
      <c r="H10" s="7" t="s">
        <v>853</v>
      </c>
      <c r="I10" s="7" t="s">
        <v>1005</v>
      </c>
      <c r="J10" s="7" t="s">
        <v>1245</v>
      </c>
      <c r="K10" s="7" t="s">
        <v>1318</v>
      </c>
    </row>
    <row r="11" spans="1:12" outlineLevel="1" x14ac:dyDescent="0.15">
      <c r="A11" s="7" t="s">
        <v>357</v>
      </c>
      <c r="B11" s="11"/>
      <c r="F11" s="7" t="s">
        <v>266</v>
      </c>
      <c r="G11" s="7" t="s">
        <v>791</v>
      </c>
      <c r="H11" s="7" t="s">
        <v>854</v>
      </c>
      <c r="I11" s="7" t="s">
        <v>1006</v>
      </c>
      <c r="J11" s="7" t="s">
        <v>1246</v>
      </c>
      <c r="K11" s="7" t="s">
        <v>1319</v>
      </c>
    </row>
    <row r="12" spans="1:12" outlineLevel="1" x14ac:dyDescent="0.15">
      <c r="A12" s="7" t="s">
        <v>359</v>
      </c>
      <c r="F12" s="7" t="s">
        <v>267</v>
      </c>
      <c r="G12" s="7" t="s">
        <v>788</v>
      </c>
      <c r="H12" s="7" t="s">
        <v>851</v>
      </c>
      <c r="I12" s="7" t="s">
        <v>1003</v>
      </c>
      <c r="J12" s="7" t="s">
        <v>1243</v>
      </c>
      <c r="K12" s="7" t="s">
        <v>1316</v>
      </c>
    </row>
    <row r="13" spans="1:12" outlineLevel="1" x14ac:dyDescent="0.15">
      <c r="A13" s="9" t="s">
        <v>370</v>
      </c>
      <c r="B13" s="11"/>
    </row>
    <row r="14" spans="1:12" x14ac:dyDescent="0.15">
      <c r="A14" s="7" t="s">
        <v>366</v>
      </c>
      <c r="F14" s="7" t="s">
        <v>393</v>
      </c>
      <c r="G14" s="7" t="s">
        <v>792</v>
      </c>
      <c r="H14" s="7" t="s">
        <v>855</v>
      </c>
      <c r="I14" s="7" t="s">
        <v>1007</v>
      </c>
      <c r="J14" s="7" t="s">
        <v>1247</v>
      </c>
      <c r="K14" s="7" t="s">
        <v>1320</v>
      </c>
    </row>
    <row r="15" spans="1:12" x14ac:dyDescent="0.1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15">
      <c r="A16" s="16" t="s">
        <v>275</v>
      </c>
      <c r="F16" s="7" t="s">
        <v>726</v>
      </c>
      <c r="G16" s="7" t="s">
        <v>793</v>
      </c>
      <c r="H16" s="7" t="s">
        <v>856</v>
      </c>
      <c r="I16" s="7" t="s">
        <v>1008</v>
      </c>
      <c r="J16" s="7" t="s">
        <v>1248</v>
      </c>
      <c r="K16" s="7" t="s">
        <v>1321</v>
      </c>
    </row>
    <row r="17" spans="1:11" outlineLevel="1" x14ac:dyDescent="0.15">
      <c r="A17" s="16" t="s">
        <v>275</v>
      </c>
      <c r="F17" s="7" t="s">
        <v>727</v>
      </c>
      <c r="G17" s="7" t="s">
        <v>794</v>
      </c>
      <c r="H17" s="7" t="s">
        <v>857</v>
      </c>
      <c r="I17" s="7" t="s">
        <v>1009</v>
      </c>
      <c r="J17" s="7" t="s">
        <v>1249</v>
      </c>
      <c r="K17" s="7" t="s">
        <v>1322</v>
      </c>
    </row>
    <row r="18" spans="1:11" outlineLevel="1" x14ac:dyDescent="0.15">
      <c r="A18" s="17" t="s">
        <v>275</v>
      </c>
      <c r="F18" s="7" t="s">
        <v>728</v>
      </c>
      <c r="G18" s="7" t="s">
        <v>795</v>
      </c>
      <c r="H18" s="7" t="s">
        <v>858</v>
      </c>
      <c r="I18" s="7" t="s">
        <v>1010</v>
      </c>
      <c r="J18" s="7" t="s">
        <v>1250</v>
      </c>
      <c r="K18" s="7" t="s">
        <v>1323</v>
      </c>
    </row>
    <row r="19" spans="1:11" outlineLevel="1" x14ac:dyDescent="0.15">
      <c r="A19" s="16" t="s">
        <v>314</v>
      </c>
      <c r="F19" s="7" t="s">
        <v>729</v>
      </c>
      <c r="G19" s="7" t="s">
        <v>796</v>
      </c>
      <c r="H19" s="7" t="s">
        <v>859</v>
      </c>
      <c r="I19" s="7" t="s">
        <v>1011</v>
      </c>
      <c r="J19" s="7" t="s">
        <v>1251</v>
      </c>
      <c r="K19" s="7" t="s">
        <v>1324</v>
      </c>
    </row>
    <row r="20" spans="1:11" outlineLevel="1" x14ac:dyDescent="0.15">
      <c r="A20" s="16" t="s">
        <v>314</v>
      </c>
      <c r="F20" s="7" t="s">
        <v>730</v>
      </c>
      <c r="G20" s="7" t="s">
        <v>797</v>
      </c>
      <c r="H20" s="7" t="s">
        <v>860</v>
      </c>
      <c r="I20" s="7" t="s">
        <v>1012</v>
      </c>
      <c r="J20" s="7" t="s">
        <v>1252</v>
      </c>
      <c r="K20" s="7" t="s">
        <v>1325</v>
      </c>
    </row>
    <row r="21" spans="1:11" outlineLevel="1" x14ac:dyDescent="0.15">
      <c r="A21" s="17" t="s">
        <v>314</v>
      </c>
      <c r="F21" s="7" t="s">
        <v>731</v>
      </c>
      <c r="G21" s="7" t="s">
        <v>798</v>
      </c>
      <c r="H21" s="7" t="s">
        <v>861</v>
      </c>
      <c r="I21" s="7" t="s">
        <v>1013</v>
      </c>
      <c r="J21" s="7" t="s">
        <v>1253</v>
      </c>
      <c r="K21" s="7" t="s">
        <v>1326</v>
      </c>
    </row>
    <row r="22" spans="1:11" outlineLevel="1" x14ac:dyDescent="0.1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1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15">
      <c r="A24" s="16" t="s">
        <v>275</v>
      </c>
      <c r="F24" s="7" t="s">
        <v>732</v>
      </c>
      <c r="G24" s="7" t="s">
        <v>799</v>
      </c>
      <c r="H24" s="7" t="s">
        <v>862</v>
      </c>
      <c r="I24" s="7" t="s">
        <v>1014</v>
      </c>
      <c r="J24" s="7" t="s">
        <v>1254</v>
      </c>
      <c r="K24" s="7" t="s">
        <v>1327</v>
      </c>
    </row>
    <row r="25" spans="1:11" hidden="1" outlineLevel="1" x14ac:dyDescent="0.15">
      <c r="A25" s="16" t="s">
        <v>275</v>
      </c>
      <c r="F25" s="7" t="s">
        <v>733</v>
      </c>
      <c r="G25" s="7" t="s">
        <v>800</v>
      </c>
      <c r="H25" s="7" t="s">
        <v>863</v>
      </c>
      <c r="I25" s="7" t="s">
        <v>1015</v>
      </c>
      <c r="J25" s="7" t="s">
        <v>1255</v>
      </c>
      <c r="K25" s="7" t="s">
        <v>1328</v>
      </c>
    </row>
    <row r="26" spans="1:11" hidden="1" outlineLevel="1" x14ac:dyDescent="0.15">
      <c r="A26" s="17" t="s">
        <v>275</v>
      </c>
      <c r="F26" s="7" t="s">
        <v>734</v>
      </c>
      <c r="G26" s="7" t="s">
        <v>801</v>
      </c>
      <c r="H26" s="7" t="s">
        <v>864</v>
      </c>
      <c r="I26" s="7" t="s">
        <v>1016</v>
      </c>
      <c r="J26" s="7" t="s">
        <v>1256</v>
      </c>
      <c r="K26" s="7" t="s">
        <v>1329</v>
      </c>
    </row>
    <row r="27" spans="1:11" hidden="1" outlineLevel="1" x14ac:dyDescent="0.15">
      <c r="A27" s="16" t="s">
        <v>314</v>
      </c>
      <c r="F27" s="7" t="s">
        <v>735</v>
      </c>
      <c r="G27" s="7" t="s">
        <v>802</v>
      </c>
      <c r="H27" s="7" t="s">
        <v>865</v>
      </c>
      <c r="I27" s="7" t="s">
        <v>1017</v>
      </c>
      <c r="J27" s="7" t="s">
        <v>1257</v>
      </c>
      <c r="K27" s="7" t="s">
        <v>1330</v>
      </c>
    </row>
    <row r="28" spans="1:11" hidden="1" outlineLevel="1" x14ac:dyDescent="0.15">
      <c r="A28" s="16" t="s">
        <v>314</v>
      </c>
      <c r="F28" s="7" t="s">
        <v>736</v>
      </c>
      <c r="G28" s="7" t="s">
        <v>803</v>
      </c>
      <c r="H28" s="7" t="s">
        <v>866</v>
      </c>
      <c r="I28" s="7" t="s">
        <v>1018</v>
      </c>
      <c r="J28" s="7" t="s">
        <v>1258</v>
      </c>
      <c r="K28" s="7" t="s">
        <v>1331</v>
      </c>
    </row>
    <row r="29" spans="1:11" hidden="1" outlineLevel="1" x14ac:dyDescent="0.15">
      <c r="A29" s="17" t="s">
        <v>314</v>
      </c>
      <c r="F29" s="7" t="s">
        <v>737</v>
      </c>
      <c r="G29" s="7" t="s">
        <v>804</v>
      </c>
      <c r="H29" s="7" t="s">
        <v>867</v>
      </c>
      <c r="I29" s="7" t="s">
        <v>1019</v>
      </c>
      <c r="J29" s="7" t="s">
        <v>1259</v>
      </c>
      <c r="K29" s="7" t="s">
        <v>1332</v>
      </c>
    </row>
    <row r="30" spans="1:11" hidden="1" outlineLevel="1" x14ac:dyDescent="0.1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15">
      <c r="A31" s="10" t="s">
        <v>364</v>
      </c>
      <c r="F31" s="7"/>
      <c r="G31" s="7"/>
      <c r="H31" s="7"/>
      <c r="I31" s="7"/>
      <c r="J31" s="7"/>
      <c r="K31" s="7"/>
    </row>
    <row r="32" spans="1:11" x14ac:dyDescent="0.15">
      <c r="A32" s="7" t="s">
        <v>279</v>
      </c>
      <c r="F32" s="7" t="s">
        <v>99</v>
      </c>
      <c r="G32" s="7" t="s">
        <v>805</v>
      </c>
      <c r="H32" s="7" t="s">
        <v>868</v>
      </c>
      <c r="I32" s="7" t="s">
        <v>1020</v>
      </c>
      <c r="J32" s="7" t="s">
        <v>1260</v>
      </c>
      <c r="K32" s="7" t="s">
        <v>1333</v>
      </c>
    </row>
    <row r="33" spans="1:11" x14ac:dyDescent="0.15">
      <c r="A33" s="8" t="s">
        <v>281</v>
      </c>
      <c r="F33" s="7" t="s">
        <v>101</v>
      </c>
      <c r="G33" s="7" t="s">
        <v>806</v>
      </c>
      <c r="H33" s="7" t="s">
        <v>869</v>
      </c>
      <c r="I33" s="7" t="s">
        <v>1021</v>
      </c>
      <c r="J33" s="7" t="s">
        <v>1261</v>
      </c>
      <c r="K33" s="7" t="s">
        <v>1334</v>
      </c>
    </row>
    <row r="34" spans="1:11" x14ac:dyDescent="0.15">
      <c r="A34" s="8" t="s">
        <v>330</v>
      </c>
      <c r="F34" s="7" t="s">
        <v>738</v>
      </c>
      <c r="G34" s="7" t="s">
        <v>807</v>
      </c>
      <c r="H34" s="7" t="s">
        <v>870</v>
      </c>
      <c r="I34" s="7" t="s">
        <v>1022</v>
      </c>
      <c r="J34" s="7" t="s">
        <v>1262</v>
      </c>
      <c r="K34" s="7" t="s">
        <v>1335</v>
      </c>
    </row>
    <row r="35" spans="1:11" x14ac:dyDescent="0.15">
      <c r="A35" s="8" t="s">
        <v>281</v>
      </c>
      <c r="F35" s="7" t="s">
        <v>219</v>
      </c>
      <c r="G35" s="7" t="s">
        <v>808</v>
      </c>
      <c r="H35" s="7" t="s">
        <v>871</v>
      </c>
      <c r="I35" s="7" t="s">
        <v>1023</v>
      </c>
      <c r="J35" s="7" t="s">
        <v>1263</v>
      </c>
      <c r="K35" s="7" t="s">
        <v>1336</v>
      </c>
    </row>
    <row r="36" spans="1:11" x14ac:dyDescent="0.15">
      <c r="A36" s="8" t="s">
        <v>330</v>
      </c>
      <c r="F36" s="7" t="s">
        <v>739</v>
      </c>
      <c r="G36" s="7" t="s">
        <v>809</v>
      </c>
      <c r="H36" s="7" t="s">
        <v>872</v>
      </c>
      <c r="I36" s="7" t="s">
        <v>1024</v>
      </c>
      <c r="J36" s="7" t="s">
        <v>1264</v>
      </c>
      <c r="K36" s="7" t="s">
        <v>1337</v>
      </c>
    </row>
    <row r="37" spans="1:11" x14ac:dyDescent="0.15">
      <c r="A37" s="8" t="s">
        <v>284</v>
      </c>
      <c r="F37" s="7" t="s">
        <v>977</v>
      </c>
      <c r="G37" s="7" t="s">
        <v>978</v>
      </c>
      <c r="H37" s="7" t="s">
        <v>979</v>
      </c>
      <c r="I37" s="7" t="s">
        <v>1025</v>
      </c>
      <c r="J37" s="7" t="s">
        <v>1265</v>
      </c>
      <c r="K37" s="7" t="s">
        <v>1338</v>
      </c>
    </row>
    <row r="38" spans="1:11" x14ac:dyDescent="0.15">
      <c r="A38" s="8" t="s">
        <v>284</v>
      </c>
      <c r="F38" s="7" t="s">
        <v>992</v>
      </c>
      <c r="G38" s="7" t="s">
        <v>993</v>
      </c>
      <c r="H38" s="7" t="s">
        <v>994</v>
      </c>
      <c r="I38" s="7" t="s">
        <v>1026</v>
      </c>
      <c r="J38" s="7" t="s">
        <v>1266</v>
      </c>
      <c r="K38" s="7" t="s">
        <v>1339</v>
      </c>
    </row>
    <row r="39" spans="1:11" x14ac:dyDescent="0.15">
      <c r="A39" s="8" t="s">
        <v>284</v>
      </c>
      <c r="F39" s="7" t="s">
        <v>980</v>
      </c>
      <c r="G39" s="7" t="s">
        <v>981</v>
      </c>
      <c r="H39" s="7" t="s">
        <v>982</v>
      </c>
      <c r="I39" s="7" t="s">
        <v>1027</v>
      </c>
      <c r="J39" s="7" t="s">
        <v>1267</v>
      </c>
      <c r="K39" s="7" t="s">
        <v>1340</v>
      </c>
    </row>
    <row r="40" spans="1:11" x14ac:dyDescent="0.15">
      <c r="A40" s="8" t="s">
        <v>304</v>
      </c>
      <c r="F40" s="7" t="s">
        <v>740</v>
      </c>
      <c r="G40" s="7" t="s">
        <v>810</v>
      </c>
      <c r="H40" s="7" t="s">
        <v>873</v>
      </c>
      <c r="I40" s="7" t="s">
        <v>1028</v>
      </c>
      <c r="J40" s="7" t="s">
        <v>1268</v>
      </c>
      <c r="K40" s="7" t="s">
        <v>1341</v>
      </c>
    </row>
    <row r="41" spans="1:11" x14ac:dyDescent="0.15">
      <c r="A41" s="8" t="s">
        <v>304</v>
      </c>
      <c r="F41" s="7" t="s">
        <v>995</v>
      </c>
      <c r="G41" s="7" t="s">
        <v>996</v>
      </c>
      <c r="H41" s="7" t="s">
        <v>997</v>
      </c>
      <c r="I41" s="7" t="s">
        <v>1029</v>
      </c>
      <c r="J41" s="7" t="s">
        <v>1269</v>
      </c>
      <c r="K41" s="7" t="s">
        <v>1342</v>
      </c>
    </row>
    <row r="42" spans="1:11" x14ac:dyDescent="0.15">
      <c r="A42" s="8" t="s">
        <v>304</v>
      </c>
      <c r="F42" s="7" t="s">
        <v>741</v>
      </c>
      <c r="G42" s="7" t="s">
        <v>811</v>
      </c>
      <c r="H42" s="7" t="s">
        <v>874</v>
      </c>
      <c r="I42" s="7" t="s">
        <v>1030</v>
      </c>
      <c r="J42" s="7" t="s">
        <v>1270</v>
      </c>
      <c r="K42" s="7" t="s">
        <v>1343</v>
      </c>
    </row>
    <row r="43" spans="1:11" x14ac:dyDescent="0.15">
      <c r="A43" s="7" t="s">
        <v>452</v>
      </c>
      <c r="F43" s="7" t="s">
        <v>742</v>
      </c>
      <c r="G43" s="7" t="s">
        <v>812</v>
      </c>
      <c r="H43" s="7" t="s">
        <v>875</v>
      </c>
      <c r="I43" s="7" t="s">
        <v>1031</v>
      </c>
      <c r="J43" s="7" t="s">
        <v>1271</v>
      </c>
      <c r="K43" s="7" t="s">
        <v>1344</v>
      </c>
    </row>
    <row r="44" spans="1:11" x14ac:dyDescent="0.15">
      <c r="A44" s="7" t="s">
        <v>302</v>
      </c>
      <c r="F44" s="7" t="s">
        <v>116</v>
      </c>
      <c r="G44" s="7" t="s">
        <v>813</v>
      </c>
      <c r="H44" s="7" t="s">
        <v>876</v>
      </c>
      <c r="I44" s="7" t="s">
        <v>1032</v>
      </c>
      <c r="J44" s="7" t="s">
        <v>1272</v>
      </c>
      <c r="K44" s="7" t="s">
        <v>1345</v>
      </c>
    </row>
    <row r="45" spans="1:11" x14ac:dyDescent="0.15">
      <c r="A45" s="9" t="s">
        <v>365</v>
      </c>
      <c r="F45" s="7"/>
      <c r="G45" s="7"/>
      <c r="H45" s="7"/>
      <c r="I45" s="7"/>
      <c r="J45" s="7"/>
      <c r="K45" s="7"/>
    </row>
    <row r="46" spans="1:11" x14ac:dyDescent="0.15">
      <c r="A46" s="7" t="s">
        <v>312</v>
      </c>
      <c r="F46" s="7" t="s">
        <v>743</v>
      </c>
      <c r="G46" s="7" t="s">
        <v>814</v>
      </c>
      <c r="H46" s="7" t="s">
        <v>877</v>
      </c>
      <c r="I46" s="7" t="s">
        <v>1033</v>
      </c>
      <c r="J46" s="7" t="s">
        <v>1273</v>
      </c>
      <c r="K46" s="7" t="s">
        <v>1346</v>
      </c>
    </row>
    <row r="47" spans="1:11" x14ac:dyDescent="0.15">
      <c r="A47" s="7" t="s">
        <v>372</v>
      </c>
      <c r="F47" s="7" t="s">
        <v>744</v>
      </c>
      <c r="G47" s="7" t="s">
        <v>815</v>
      </c>
      <c r="H47" s="7" t="s">
        <v>878</v>
      </c>
      <c r="I47" s="7" t="s">
        <v>1034</v>
      </c>
      <c r="J47" s="7" t="s">
        <v>1274</v>
      </c>
      <c r="K47" s="7" t="s">
        <v>1347</v>
      </c>
    </row>
    <row r="48" spans="1:11" x14ac:dyDescent="0.15">
      <c r="A48" s="7" t="s">
        <v>312</v>
      </c>
      <c r="F48" s="7" t="s">
        <v>745</v>
      </c>
      <c r="G48" s="7" t="s">
        <v>816</v>
      </c>
      <c r="H48" s="7" t="s">
        <v>879</v>
      </c>
      <c r="I48" s="7" t="s">
        <v>1035</v>
      </c>
      <c r="J48" s="7" t="s">
        <v>1275</v>
      </c>
      <c r="K48" s="7" t="s">
        <v>1348</v>
      </c>
    </row>
    <row r="49" spans="1:11" x14ac:dyDescent="0.15">
      <c r="A49" s="7" t="s">
        <v>318</v>
      </c>
      <c r="F49" s="7" t="s">
        <v>182</v>
      </c>
      <c r="G49" s="7" t="s">
        <v>817</v>
      </c>
      <c r="H49" s="7" t="s">
        <v>880</v>
      </c>
      <c r="I49" s="7" t="s">
        <v>1036</v>
      </c>
      <c r="J49" s="7" t="s">
        <v>1276</v>
      </c>
      <c r="K49" s="7" t="s">
        <v>1349</v>
      </c>
    </row>
    <row r="50" spans="1:11" x14ac:dyDescent="0.15">
      <c r="A50" s="7" t="s">
        <v>367</v>
      </c>
      <c r="F50" s="7" t="s">
        <v>746</v>
      </c>
      <c r="G50" s="7" t="s">
        <v>818</v>
      </c>
      <c r="H50" s="7" t="s">
        <v>881</v>
      </c>
      <c r="I50" s="7" t="s">
        <v>1037</v>
      </c>
      <c r="J50" s="7" t="s">
        <v>1277</v>
      </c>
      <c r="K50" s="7" t="s">
        <v>1350</v>
      </c>
    </row>
    <row r="51" spans="1:11" x14ac:dyDescent="0.15">
      <c r="A51" s="7" t="s">
        <v>279</v>
      </c>
      <c r="F51" s="22" t="s">
        <v>923</v>
      </c>
      <c r="G51" s="22" t="s">
        <v>925</v>
      </c>
      <c r="H51" s="22" t="s">
        <v>927</v>
      </c>
      <c r="I51" s="22" t="s">
        <v>1038</v>
      </c>
      <c r="J51" s="22" t="s">
        <v>1278</v>
      </c>
      <c r="K51" s="22" t="s">
        <v>1351</v>
      </c>
    </row>
    <row r="52" spans="1:11" x14ac:dyDescent="0.15">
      <c r="A52" s="7" t="s">
        <v>279</v>
      </c>
      <c r="F52" s="22" t="s">
        <v>924</v>
      </c>
      <c r="G52" s="22" t="s">
        <v>926</v>
      </c>
      <c r="H52" s="22" t="s">
        <v>928</v>
      </c>
      <c r="I52" s="22" t="s">
        <v>1039</v>
      </c>
      <c r="J52" s="22" t="s">
        <v>1279</v>
      </c>
      <c r="K52" s="22" t="s">
        <v>1352</v>
      </c>
    </row>
    <row r="53" spans="1:11" x14ac:dyDescent="0.15">
      <c r="A53" s="7" t="s">
        <v>279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15">
      <c r="A54" s="7" t="s">
        <v>279</v>
      </c>
      <c r="F54" s="22" t="s">
        <v>966</v>
      </c>
      <c r="G54" s="22" t="s">
        <v>967</v>
      </c>
      <c r="H54" s="22" t="s">
        <v>968</v>
      </c>
      <c r="I54" s="22" t="s">
        <v>1040</v>
      </c>
      <c r="J54" s="22" t="s">
        <v>1280</v>
      </c>
      <c r="K54" s="22" t="s">
        <v>1353</v>
      </c>
    </row>
    <row r="55" spans="1:11" x14ac:dyDescent="0.15">
      <c r="A55" s="7"/>
      <c r="F55" s="22" t="s">
        <v>950</v>
      </c>
      <c r="G55" s="22" t="s">
        <v>954</v>
      </c>
      <c r="H55" s="22" t="s">
        <v>958</v>
      </c>
      <c r="I55" s="22" t="s">
        <v>1041</v>
      </c>
      <c r="J55" s="22" t="s">
        <v>1281</v>
      </c>
      <c r="K55" s="22" t="s">
        <v>1354</v>
      </c>
    </row>
    <row r="56" spans="1:11" x14ac:dyDescent="0.15">
      <c r="A56" s="7"/>
      <c r="F56" s="22" t="s">
        <v>951</v>
      </c>
      <c r="G56" s="22" t="s">
        <v>955</v>
      </c>
      <c r="H56" s="22" t="s">
        <v>959</v>
      </c>
      <c r="I56" s="22" t="s">
        <v>1042</v>
      </c>
      <c r="J56" s="22" t="s">
        <v>1282</v>
      </c>
      <c r="K56" s="22" t="s">
        <v>1355</v>
      </c>
    </row>
    <row r="57" spans="1:11" x14ac:dyDescent="0.15">
      <c r="A57" s="7"/>
      <c r="F57" s="22" t="s">
        <v>952</v>
      </c>
      <c r="G57" s="22" t="s">
        <v>956</v>
      </c>
      <c r="H57" s="22" t="s">
        <v>960</v>
      </c>
      <c r="I57" s="22" t="s">
        <v>1043</v>
      </c>
      <c r="J57" s="22" t="s">
        <v>1283</v>
      </c>
      <c r="K57" s="22" t="s">
        <v>1356</v>
      </c>
    </row>
    <row r="58" spans="1:11" x14ac:dyDescent="0.15">
      <c r="A58" s="7"/>
      <c r="F58" s="22" t="s">
        <v>953</v>
      </c>
      <c r="G58" s="22" t="s">
        <v>957</v>
      </c>
      <c r="H58" s="22" t="s">
        <v>961</v>
      </c>
      <c r="I58" s="22" t="s">
        <v>1044</v>
      </c>
      <c r="J58" s="22" t="s">
        <v>1284</v>
      </c>
      <c r="K58" s="22" t="s">
        <v>1357</v>
      </c>
    </row>
    <row r="59" spans="1:11" x14ac:dyDescent="0.15">
      <c r="A59" s="7" t="s">
        <v>373</v>
      </c>
      <c r="F59" s="7" t="s">
        <v>749</v>
      </c>
      <c r="G59" s="7" t="s">
        <v>823</v>
      </c>
      <c r="H59" s="7" t="s">
        <v>886</v>
      </c>
      <c r="I59" s="7" t="s">
        <v>1045</v>
      </c>
      <c r="J59" s="7" t="s">
        <v>1285</v>
      </c>
      <c r="K59" s="7" t="s">
        <v>1358</v>
      </c>
    </row>
    <row r="60" spans="1:11" x14ac:dyDescent="0.15">
      <c r="A60" s="7" t="s">
        <v>374</v>
      </c>
      <c r="F60" s="7" t="s">
        <v>750</v>
      </c>
      <c r="G60" s="7" t="s">
        <v>824</v>
      </c>
      <c r="H60" s="7" t="s">
        <v>887</v>
      </c>
      <c r="I60" s="7" t="s">
        <v>1046</v>
      </c>
      <c r="J60" s="7" t="s">
        <v>1286</v>
      </c>
      <c r="K60" s="7" t="s">
        <v>1359</v>
      </c>
    </row>
    <row r="61" spans="1:11" x14ac:dyDescent="0.15">
      <c r="A61" s="7" t="s">
        <v>374</v>
      </c>
      <c r="F61" s="7" t="s">
        <v>751</v>
      </c>
      <c r="G61" s="7" t="s">
        <v>825</v>
      </c>
      <c r="H61" s="7" t="s">
        <v>888</v>
      </c>
      <c r="I61" s="7" t="s">
        <v>1047</v>
      </c>
      <c r="J61" s="7" t="s">
        <v>1287</v>
      </c>
      <c r="K61" s="7" t="s">
        <v>1360</v>
      </c>
    </row>
    <row r="62" spans="1:11" x14ac:dyDescent="0.15">
      <c r="A62" s="7" t="s">
        <v>368</v>
      </c>
      <c r="F62" s="7" t="s">
        <v>752</v>
      </c>
      <c r="G62" s="7" t="s">
        <v>826</v>
      </c>
      <c r="H62" s="7" t="s">
        <v>889</v>
      </c>
      <c r="I62" s="7" t="s">
        <v>1048</v>
      </c>
      <c r="J62" s="7" t="s">
        <v>1288</v>
      </c>
      <c r="K62" s="7" t="s">
        <v>1361</v>
      </c>
    </row>
    <row r="63" spans="1:11" x14ac:dyDescent="0.15">
      <c r="A63" s="7" t="s">
        <v>368</v>
      </c>
      <c r="F63" s="7" t="s">
        <v>753</v>
      </c>
      <c r="G63" s="7" t="s">
        <v>827</v>
      </c>
      <c r="H63" s="7" t="s">
        <v>890</v>
      </c>
      <c r="I63" s="7" t="s">
        <v>1049</v>
      </c>
      <c r="J63" s="7" t="s">
        <v>1289</v>
      </c>
      <c r="K63" s="7" t="s">
        <v>1362</v>
      </c>
    </row>
    <row r="64" spans="1:11" x14ac:dyDescent="0.15">
      <c r="A64" s="7" t="s">
        <v>368</v>
      </c>
      <c r="F64" s="7" t="s">
        <v>754</v>
      </c>
      <c r="G64" s="7" t="s">
        <v>828</v>
      </c>
      <c r="H64" s="7" t="s">
        <v>891</v>
      </c>
      <c r="I64" s="7" t="s">
        <v>1050</v>
      </c>
      <c r="J64" s="7" t="s">
        <v>1290</v>
      </c>
      <c r="K64" s="7" t="s">
        <v>1363</v>
      </c>
    </row>
    <row r="65" spans="1:11" x14ac:dyDescent="0.15">
      <c r="A65" s="7" t="s">
        <v>368</v>
      </c>
      <c r="F65" s="7" t="s">
        <v>755</v>
      </c>
      <c r="G65" s="7" t="s">
        <v>829</v>
      </c>
      <c r="H65" s="7" t="s">
        <v>892</v>
      </c>
      <c r="I65" s="7" t="s">
        <v>1051</v>
      </c>
      <c r="J65" s="7" t="s">
        <v>1291</v>
      </c>
      <c r="K65" s="7" t="s">
        <v>1364</v>
      </c>
    </row>
    <row r="66" spans="1:11" x14ac:dyDescent="0.15">
      <c r="A66" s="7" t="s">
        <v>368</v>
      </c>
      <c r="F66" s="7" t="s">
        <v>756</v>
      </c>
      <c r="G66" s="7" t="s">
        <v>830</v>
      </c>
      <c r="H66" s="7" t="s">
        <v>893</v>
      </c>
      <c r="I66" s="7" t="s">
        <v>1052</v>
      </c>
      <c r="J66" s="7" t="s">
        <v>1292</v>
      </c>
      <c r="K66" s="7" t="s">
        <v>1365</v>
      </c>
    </row>
    <row r="67" spans="1:11" x14ac:dyDescent="0.15">
      <c r="A67" s="7" t="s">
        <v>368</v>
      </c>
      <c r="F67" s="7" t="s">
        <v>757</v>
      </c>
      <c r="G67" s="7" t="s">
        <v>831</v>
      </c>
      <c r="H67" s="7" t="s">
        <v>894</v>
      </c>
      <c r="I67" s="7" t="s">
        <v>1053</v>
      </c>
      <c r="J67" s="7" t="s">
        <v>1293</v>
      </c>
      <c r="K67" s="7" t="s">
        <v>1366</v>
      </c>
    </row>
    <row r="68" spans="1:11" x14ac:dyDescent="0.15">
      <c r="A68" s="11" t="s">
        <v>368</v>
      </c>
      <c r="F68" s="7" t="s">
        <v>758</v>
      </c>
      <c r="G68" s="7" t="s">
        <v>832</v>
      </c>
      <c r="H68" s="7" t="s">
        <v>895</v>
      </c>
      <c r="I68" s="7" t="s">
        <v>1054</v>
      </c>
      <c r="J68" s="7" t="s">
        <v>1294</v>
      </c>
      <c r="K68" s="7" t="s">
        <v>1367</v>
      </c>
    </row>
    <row r="69" spans="1:11" x14ac:dyDescent="0.15">
      <c r="A69" s="7" t="s">
        <v>368</v>
      </c>
      <c r="F69" s="7" t="s">
        <v>759</v>
      </c>
      <c r="G69" s="7" t="s">
        <v>833</v>
      </c>
      <c r="H69" s="7" t="s">
        <v>896</v>
      </c>
      <c r="I69" s="7" t="s">
        <v>1055</v>
      </c>
      <c r="J69" s="7" t="s">
        <v>1295</v>
      </c>
      <c r="K69" s="7" t="s">
        <v>1368</v>
      </c>
    </row>
    <row r="70" spans="1:11" x14ac:dyDescent="0.15">
      <c r="A70" s="7" t="s">
        <v>368</v>
      </c>
      <c r="F70" s="7" t="s">
        <v>760</v>
      </c>
      <c r="G70" s="7" t="s">
        <v>834</v>
      </c>
      <c r="H70" s="7" t="s">
        <v>897</v>
      </c>
      <c r="I70" s="7" t="s">
        <v>1056</v>
      </c>
      <c r="J70" s="7" t="s">
        <v>1296</v>
      </c>
      <c r="K70" s="7" t="s">
        <v>1369</v>
      </c>
    </row>
    <row r="71" spans="1:11" outlineLevel="1" x14ac:dyDescent="0.1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15">
      <c r="A72" s="7" t="s">
        <v>428</v>
      </c>
      <c r="F72" s="7" t="s">
        <v>160</v>
      </c>
      <c r="G72" s="7" t="s">
        <v>161</v>
      </c>
      <c r="H72" s="7" t="s">
        <v>162</v>
      </c>
      <c r="I72" s="7" t="s">
        <v>1057</v>
      </c>
      <c r="J72" s="7" t="s">
        <v>1297</v>
      </c>
      <c r="K72" s="7" t="s">
        <v>1370</v>
      </c>
    </row>
    <row r="73" spans="1:11" outlineLevel="1" x14ac:dyDescent="0.15">
      <c r="A73" s="7" t="s">
        <v>429</v>
      </c>
      <c r="F73" s="7" t="s">
        <v>761</v>
      </c>
      <c r="G73" s="7" t="s">
        <v>835</v>
      </c>
      <c r="H73" s="7" t="s">
        <v>898</v>
      </c>
      <c r="I73" s="7" t="s">
        <v>1058</v>
      </c>
      <c r="J73" s="7" t="s">
        <v>1298</v>
      </c>
      <c r="K73" s="7" t="s">
        <v>1371</v>
      </c>
    </row>
    <row r="74" spans="1:11" s="7" customFormat="1" outlineLevel="1" x14ac:dyDescent="0.1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1637</v>
      </c>
      <c r="G74" s="7" t="s">
        <v>1640</v>
      </c>
      <c r="H74" s="7" t="s">
        <v>1643</v>
      </c>
      <c r="I74" s="7" t="s">
        <v>1646</v>
      </c>
      <c r="J74" s="7" t="s">
        <v>1653</v>
      </c>
      <c r="K74" s="7" t="s">
        <v>1657</v>
      </c>
    </row>
    <row r="75" spans="1:11" s="7" customFormat="1" outlineLevel="1" x14ac:dyDescent="0.1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1638</v>
      </c>
      <c r="G75" s="7" t="s">
        <v>1641</v>
      </c>
      <c r="H75" s="7" t="s">
        <v>1644</v>
      </c>
      <c r="I75" s="7" t="s">
        <v>1647</v>
      </c>
      <c r="J75" s="7" t="s">
        <v>1654</v>
      </c>
      <c r="K75" s="7" t="s">
        <v>1658</v>
      </c>
    </row>
    <row r="76" spans="1:11" s="7" customFormat="1" outlineLevel="1" x14ac:dyDescent="0.15">
      <c r="A76" s="7" t="s">
        <v>641</v>
      </c>
      <c r="B76" s="11"/>
      <c r="F76" s="7" t="str">
        <f>"ADD EUTRANINTERFREQNCELL: LocalCellId=4, Mcc=""525"", Mnc=""03"", eNodeBId="&amp;E81&amp;", CellId=1, OverlapInd=YES;"</f>
        <v>ADD EUTRANINTERFREQNCELL: LocalCellId=4, Mcc="525", Mnc="03", eNodeBId=146920, CellId=1, OverlapInd=YES;</v>
      </c>
      <c r="G76" s="7" t="str">
        <f>"ADD EUTRANINTERFREQNCELL: LocalCellId=5, Mcc=""525"", Mnc=""03"", eNodeBId="&amp;E81&amp;", CellId=2, OverlapInd=YES;"</f>
        <v>ADD EUTRANINTERFREQNCELL: LocalCellId=5, Mcc="525", Mnc="03", eNodeBId=146920, CellId=2, OverlapInd=YES;</v>
      </c>
      <c r="H76" s="7" t="str">
        <f>"ADD EUTRANINTERFREQNCELL: LocalCellId=6, Mcc=""525"", Mnc=""03"", eNodeBId="&amp;E81&amp;", CellId=3, OverlapInd=YES;"</f>
        <v>ADD EUTRANINTERFREQNCELL: LocalCellId=6, Mcc="525", Mnc="03", eNodeBId=146920, CellId=3, OverlapInd=YES;</v>
      </c>
      <c r="I76" s="7" t="str">
        <f>"ADD EUTRANINTERFREQNCELL: LocalCellId=10, Mcc=""525"", Mnc=""03"", eNodeBId="&amp;E81&amp;", CellId=7, OverlapInd=YES;"</f>
        <v>ADD EUTRANINTERFREQNCELL: LocalCellId=10, Mcc="525", Mnc="03", eNodeBId=146920, CellId=7, OverlapInd=YES;</v>
      </c>
      <c r="J76" s="7" t="str">
        <f>"ADD EUTRANINTERFREQNCELL: LocalCellId=11, Mcc=""525"", Mnc=""03"", eNodeBId="&amp;E81&amp;", CellId=8, OverlapInd=YES;"</f>
        <v>ADD EUTRANINTERFREQNCELL: LocalCellId=11, Mcc="525", Mnc="03", eNodeBId=146920, CellId=8, OverlapInd=YES;</v>
      </c>
      <c r="K76" s="7" t="str">
        <f>"ADD EUTRANINTERFREQNCELL: LocalCellId=12, Mcc=""525"", Mnc=""03"", eNodeBId="&amp;E81&amp;", CellId=9, OverlapInd=YES;"</f>
        <v>ADD EUTRANINTERFREQNCELL: LocalCellId=12, Mcc="525", Mnc="03", eNodeBId=146920, CellId=9, OverlapInd=YES;</v>
      </c>
    </row>
    <row r="77" spans="1:11" s="7" customFormat="1" outlineLevel="1" x14ac:dyDescent="0.1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LocalCellId=4, Mcc=""525"", Mnc=""03"", eNodeBId="&amp;E81&amp;", CellId=1, OverlapInd=YES;"</f>
        <v>MOD EUTRANINTERFREQNCELL: LocalCellId=4, Mcc="525", Mnc="03", eNodeBId=146920, CellId=1, OverlapInd=YES;</v>
      </c>
      <c r="G77" s="7" t="str">
        <f>"MOD EUTRANINTERFREQNCELL: LocalCellId=5, Mcc=""525"", Mnc=""03"", eNodeBId="&amp;E81&amp;", CellId=2, OverlapInd=YES;"</f>
        <v>MOD EUTRANINTERFREQNCELL: LocalCellId=5, Mcc="525", Mnc="03", eNodeBId=146920, CellId=2, OverlapInd=YES;</v>
      </c>
      <c r="H77" s="7" t="str">
        <f>"MOD EUTRANINTERFREQNCELL: LocalCellId=6, Mcc=""525"", Mnc=""03"", eNodeBId="&amp;E81&amp;", CellId=3, OverlapInd=YES;"</f>
        <v>MOD EUTRANINTERFREQNCELL: LocalCellId=6, Mcc="525", Mnc="03", eNodeBId=146920, CellId=3, OverlapInd=YES;</v>
      </c>
      <c r="I77" s="7" t="str">
        <f>"MOD EUTRANINTERFREQNCELL: LocalCellId=10, Mcc=""525"", Mnc=""03"", eNodeBId="&amp;E81&amp;", CellId=7, OverlapInd=YES;"</f>
        <v>MOD EUTRANINTERFREQNCELL: LocalCellId=10, Mcc="525", Mnc="03", eNodeBId=146920, CellId=7, OverlapInd=YES;</v>
      </c>
      <c r="J77" s="7" t="str">
        <f>"MOD EUTRANINTERFREQNCELL: LocalCellId=11, Mcc=""525"", Mnc=""03"", eNodeBId="&amp;E81&amp;", CellId=8, OverlapInd=YES;"</f>
        <v>MOD EUTRANINTERFREQNCELL: LocalCellId=11, Mcc="525", Mnc="03", eNodeBId=146920, CellId=8, OverlapInd=YES;</v>
      </c>
      <c r="K77" s="7" t="str">
        <f>"MOD EUTRANINTERFREQNCELL: LocalCellId=12, Mcc=""525"", Mnc=""03"", eNodeBId="&amp;E81&amp;", CellId=9, OverlapInd=YES;"</f>
        <v>MOD EUTRANINTERFREQNCELL: LocalCellId=12, Mcc="525", Mnc="03", eNodeBId=146920, CellId=9, OverlapInd=YES;</v>
      </c>
    </row>
    <row r="78" spans="1:11" s="7" customFormat="1" outlineLevel="1" x14ac:dyDescent="0.1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1648</v>
      </c>
      <c r="G78" s="7" t="s">
        <v>1649</v>
      </c>
      <c r="H78" s="7" t="s">
        <v>1650</v>
      </c>
      <c r="I78" s="7" t="s">
        <v>1651</v>
      </c>
      <c r="J78" s="7" t="s">
        <v>1655</v>
      </c>
      <c r="K78" s="7" t="s">
        <v>1659</v>
      </c>
    </row>
    <row r="79" spans="1:11" s="7" customFormat="1" outlineLevel="1" x14ac:dyDescent="0.1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1639</v>
      </c>
      <c r="G79" s="7" t="s">
        <v>1642</v>
      </c>
      <c r="H79" s="7" t="s">
        <v>1645</v>
      </c>
      <c r="I79" s="7" t="s">
        <v>1652</v>
      </c>
      <c r="J79" s="7" t="s">
        <v>1656</v>
      </c>
      <c r="K79" s="7" t="s">
        <v>1660</v>
      </c>
    </row>
    <row r="80" spans="1:11" outlineLevel="1" x14ac:dyDescent="0.15">
      <c r="A80" s="7"/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15">
      <c r="A81" s="7" t="s">
        <v>641</v>
      </c>
      <c r="E81" s="19">
        <f>'L18 cell MML(eran 8.1)'!E81</f>
        <v>146920</v>
      </c>
      <c r="F81" s="7" t="str">
        <f>"ADD EUTRANINTERFREQNCELL: LocalCellId=4, Mcc=""525"", Mnc=""03"", eNodeBId="&amp;$E81&amp;", CellId=1, NoRmvFlag=FORBID_RMV_ENUM;"</f>
        <v>ADD EUTRANINTERFREQNCELL: LocalCellId=4, Mcc="525", Mnc="03", eNodeBId=146920, CellId=1, NoRmvFlag=FORBID_RMV_ENUM;</v>
      </c>
      <c r="G81" s="7" t="str">
        <f>"ADD EUTRANINTERFREQNCELL: LocalCellId=5, Mcc=""525"", Mnc=""03"", eNodeBId="&amp;$E81&amp;", CellId=2, NoRmvFlag=FORBID_RMV_ENUM;"</f>
        <v>ADD EUTRANINTERFREQNCELL: LocalCellId=5, Mcc="525", Mnc="03", eNodeBId=146920, CellId=2, NoRmvFlag=FORBID_RMV_ENUM;</v>
      </c>
      <c r="H81" s="7" t="str">
        <f>"ADD EUTRANINTERFREQNCELL: LocalCellId=6, Mcc=""525"", Mnc=""03"", eNodeBId="&amp;$E81&amp;", CellId=3, NoRmvFlag=FORBID_RMV_ENUM;"</f>
        <v>ADD EUTRANINTERFREQNCELL: LocalCellId=6, Mcc="525", Mnc="03", eNodeBId=146920, CellId=3, NoRmvFlag=FORBID_RMV_ENUM;</v>
      </c>
      <c r="I81" s="7" t="str">
        <f>"ADD EUTRANINTERFREQNCELL: LocalCellId=10, Mcc=""525"", Mnc=""03"", eNodeBId="&amp;$E81&amp;", CellId=7, NoRmvFlag=FORBID_RMV_ENUM;"</f>
        <v>ADD EUTRANINTERFREQNCELL: LocalCellId=10, Mcc="525", Mnc="03", eNodeBId=146920, CellId=7, NoRmvFlag=FORBID_RMV_ENUM;</v>
      </c>
      <c r="J81" s="7" t="str">
        <f>"ADD EUTRANINTERFREQNCELL: LocalCellId=11, Mcc=""525"", Mnc=""03"", eNodeBId="&amp;$E81&amp;", CellId=8, NoRmvFlag=FORBID_RMV_ENUM;"</f>
        <v>ADD EUTRANINTERFREQNCELL: LocalCellId=11, Mcc="525", Mnc="03", eNodeBId=146920, CellId=8, NoRmvFlag=FORBID_RMV_ENUM;</v>
      </c>
      <c r="K81" s="7" t="str">
        <f>"ADD EUTRANINTERFREQNCELL: LocalCellId=12, Mcc=""525"", Mnc=""03"", eNodeBId="&amp;$E81&amp;", CellId=9, NoRmvFlag=FORBID_RMV_ENUM;"</f>
        <v>ADD EUTRANINTERFREQNCELL: LocalCellId=12, Mcc="525", Mnc="03", eNodeBId=146920, CellId=9, NoRmvFlag=FORBID_RMV_ENUM;</v>
      </c>
    </row>
    <row r="82" spans="1:11" outlineLevel="1" x14ac:dyDescent="0.15">
      <c r="A82" s="7" t="s">
        <v>1091</v>
      </c>
      <c r="E82" s="19">
        <f>'L18 cell MML(eran 8.1)'!E81</f>
        <v>146920</v>
      </c>
      <c r="F82" s="7" t="str">
        <f>"MOD EUTRANINTERFREQNCELL: LocalCellId=4, Mcc=""525"", Mnc=""03"", eNodeBId="&amp;$E82&amp;", CellId=1, NoRmvFlag=FORBID_RMV_ENUM;"</f>
        <v>MOD EUTRANINTERFREQNCELL: LocalCellId=4, Mcc="525", Mnc="03", eNodeBId=146920, CellId=1, NoRmvFlag=FORBID_RMV_ENUM;</v>
      </c>
      <c r="G82" s="7" t="str">
        <f>"MOD EUTRANINTERFREQNCELL: LocalCellId=5, Mcc=""525"", Mnc=""03"", eNodeBId="&amp;$E82&amp;", CellId=2, NoRmvFlag=FORBID_RMV_ENUM;"</f>
        <v>MOD EUTRANINTERFREQNCELL: LocalCellId=5, Mcc="525", Mnc="03", eNodeBId=146920, CellId=2, NoRmvFlag=FORBID_RMV_ENUM;</v>
      </c>
      <c r="H82" s="7" t="str">
        <f>"MOD EUTRANINTERFREQNCELL: LocalCellId=6, Mcc=""525"", Mnc=""03"", eNodeBId="&amp;$E82&amp;", CellId=3, NoRmvFlag=FORBID_RMV_ENUM;"</f>
        <v>MOD EUTRANINTERFREQNCELL: LocalCellId=6, Mcc="525", Mnc="03", eNodeBId=146920, CellId=3, NoRmvFlag=FORBID_RMV_ENUM;</v>
      </c>
      <c r="I82" s="7" t="str">
        <f>"MOD EUTRANINTERFREQNCELL: LocalCellId=10, Mcc=""525"", Mnc=""03"", eNodeBId="&amp;$E82&amp;", CellId=7, NoRmvFlag=FORBID_RMV_ENUM;"</f>
        <v>MOD EUTRANINTERFREQNCELL: LocalCellId=10, Mcc="525", Mnc="03", eNodeBId=146920, CellId=7, NoRmvFlag=FORBID_RMV_ENUM;</v>
      </c>
      <c r="J82" s="7" t="str">
        <f>"MOD EUTRANINTERFREQNCELL: LocalCellId=11, Mcc=""525"", Mnc=""03"", eNodeBId="&amp;$E82&amp;", CellId=8, NoRmvFlag=FORBID_RMV_ENUM;"</f>
        <v>MOD EUTRANINTERFREQNCELL: LocalCellId=11, Mcc="525", Mnc="03", eNodeBId=146920, CellId=8, NoRmvFlag=FORBID_RMV_ENUM;</v>
      </c>
      <c r="K82" s="7" t="str">
        <f>"MOD EUTRANINTERFREQNCELL: LocalCellId=12, Mcc=""525"", Mnc=""03"", eNodeBId="&amp;$E82&amp;", CellId=9, NoRmvFlag=FORBID_RMV_ENUM;"</f>
        <v>MOD EUTRANINTERFREQNCELL: LocalCellId=12, Mcc="525", Mnc="03", eNodeBId=146920, CellId=9, NoRmvFlag=FORBID_RMV_ENUM;</v>
      </c>
    </row>
    <row r="83" spans="1:11" outlineLevel="1" x14ac:dyDescent="0.15">
      <c r="A83" s="7" t="s">
        <v>648</v>
      </c>
      <c r="E83" s="19">
        <f>'L18 cell MML(eran 8.1)'!E81</f>
        <v>146920</v>
      </c>
      <c r="F83" s="7" t="str">
        <f>"ADD CAGROUPCELL: CaGroupId=0, LocalCellId=4, eNodeBId="&amp;$E83&amp;";"</f>
        <v>ADD CAGROUPCELL: CaGroupId=0, LocalCellId=4, eNodeBId=146920;</v>
      </c>
      <c r="G83" s="7" t="str">
        <f>"ADD CAGROUPCELL: CaGroupId=1, LocalCellId=5, eNodeBId="&amp;$E83&amp;";"</f>
        <v>ADD CAGROUPCELL: CaGroupId=1, LocalCellId=5, eNodeBId=146920;</v>
      </c>
      <c r="H83" s="7" t="str">
        <f>"ADD CAGROUPCELL: CaGroupId=2, LocalCellId=6, eNodeBId="&amp;$E83&amp;";"</f>
        <v>ADD CAGROUPCELL: CaGroupId=2, LocalCellId=6, eNodeBId=146920;</v>
      </c>
      <c r="I83" s="7" t="str">
        <f>"ADD CAGROUPCELL: CaGroupId=3, LocalCellId=10, eNodeBId="&amp;$E83&amp;";"</f>
        <v>ADD CAGROUPCELL: CaGroupId=3, LocalCellId=10, eNodeBId=146920;</v>
      </c>
      <c r="J83" s="7" t="str">
        <f>"ADD CAGROUPCELL: CaGroupId=4, LocalCellId=11, eNodeBId="&amp;$E83&amp;";"</f>
        <v>ADD CAGROUPCELL: CaGroupId=4, LocalCellId=11, eNodeBId=146920;</v>
      </c>
      <c r="K83" s="7" t="str">
        <f>"ADD CAGROUPCELL: CaGroupId=5, LocalCellId=12, eNodeBId="&amp;$E83&amp;";"</f>
        <v>ADD CAGROUPCELL: CaGroupId=5, LocalCellId=12, eNodeBId=146920;</v>
      </c>
    </row>
    <row r="84" spans="1:11" outlineLevel="1" x14ac:dyDescent="0.15">
      <c r="A84" s="7" t="s">
        <v>650</v>
      </c>
      <c r="E84" s="19">
        <f>'L18 cell MML(eran 8.1)'!E81</f>
        <v>146920</v>
      </c>
      <c r="F84" s="7" t="str">
        <f>"ADD CAGROUPSCELLCFG: LocalCellId=4, SCelleNodeBId="&amp;$E84&amp;", SCellLocalCellId=1, SCellBlindCfgFlag=TRUE;"</f>
        <v>ADD CAGROUPSCELLCFG: LocalCellId=4, SCelleNodeBId=146920, SCellLocalCellId=1, SCellBlindCfgFlag=TRUE;</v>
      </c>
      <c r="G84" s="7" t="str">
        <f>"ADD CAGROUPSCELLCFG: LocalCellId=5, SCelleNodeBId="&amp;$E84&amp;", SCellLocalCellId=2, SCellBlindCfgFlag=TRUE;"</f>
        <v>ADD CAGROUPSCELLCFG: LocalCellId=5, SCelleNodeBId=146920, SCellLocalCellId=2, SCellBlindCfgFlag=TRUE;</v>
      </c>
      <c r="H84" s="7" t="str">
        <f>"ADD CAGROUPSCELLCFG: LocalCellId=6, SCelleNodeBId="&amp;$E84&amp;", SCellLocalCellId=3, SCellBlindCfgFlag=TRUE;"</f>
        <v>ADD CAGROUPSCELLCFG: LocalCellId=6, SCelleNodeBId=146920, SCellLocalCellId=3, SCellBlindCfgFlag=TRUE;</v>
      </c>
      <c r="I84" s="7" t="str">
        <f>"ADD CAGROUPSCELLCFG: LocalCellId=10, SCelleNodeBId="&amp;$E84&amp;", SCellLocalCellId=7, SCellBlindCfgFlag=TRUE;"</f>
        <v>ADD CAGROUPSCELLCFG: LocalCellId=10, SCelleNodeBId=146920, SCellLocalCellId=7, SCellBlindCfgFlag=TRUE;</v>
      </c>
      <c r="J84" s="7" t="str">
        <f>"ADD CAGROUPSCELLCFG: LocalCellId=11, SCelleNodeBId="&amp;$E84&amp;", SCellLocalCellId=8, SCellBlindCfgFlag=TRUE;"</f>
        <v>ADD CAGROUPSCELLCFG: LocalCellId=11, SCelleNodeBId=146920, SCellLocalCellId=8, SCellBlindCfgFlag=TRUE;</v>
      </c>
      <c r="K84" s="7" t="str">
        <f>"ADD CAGROUPSCELLCFG: LocalCellId=12, SCelleNodeBId="&amp;$E84&amp;", SCellLocalCellId=9, SCellBlindCfgFlag=TRUE;"</f>
        <v>ADD CAGROUPSCELLCFG: LocalCellId=12, SCelleNodeBId=146920, SCellLocalCellId=9, SCellBlindCfgFlag=TRUE;</v>
      </c>
    </row>
    <row r="85" spans="1:11" outlineLevel="1" x14ac:dyDescent="0.15">
      <c r="A85" s="7" t="s">
        <v>429</v>
      </c>
      <c r="F85" s="7" t="s">
        <v>167</v>
      </c>
      <c r="G85" s="7" t="s">
        <v>168</v>
      </c>
      <c r="H85" s="7" t="s">
        <v>169</v>
      </c>
      <c r="I85" s="7" t="s">
        <v>1059</v>
      </c>
      <c r="J85" s="7" t="s">
        <v>1299</v>
      </c>
      <c r="K85" s="7" t="s">
        <v>1372</v>
      </c>
    </row>
    <row r="86" spans="1:11" x14ac:dyDescent="0.1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15">
      <c r="A87" s="10" t="s">
        <v>669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hidden="1" outlineLevel="1" x14ac:dyDescent="0.15">
      <c r="A88" s="7" t="s">
        <v>713</v>
      </c>
      <c r="F88" s="7" t="s">
        <v>763</v>
      </c>
      <c r="G88" s="7" t="s">
        <v>836</v>
      </c>
      <c r="H88" s="7" t="s">
        <v>899</v>
      </c>
      <c r="I88" s="7" t="s">
        <v>1060</v>
      </c>
      <c r="J88" s="7" t="s">
        <v>1300</v>
      </c>
      <c r="K88" s="7" t="s">
        <v>1373</v>
      </c>
    </row>
    <row r="89" spans="1:11" hidden="1" outlineLevel="1" x14ac:dyDescent="0.15">
      <c r="A89" s="7" t="s">
        <v>714</v>
      </c>
      <c r="F89" s="7" t="s">
        <v>764</v>
      </c>
      <c r="G89" s="7" t="s">
        <v>837</v>
      </c>
      <c r="H89" s="7" t="s">
        <v>900</v>
      </c>
      <c r="I89" s="7" t="s">
        <v>1061</v>
      </c>
      <c r="J89" s="7" t="s">
        <v>1301</v>
      </c>
      <c r="K89" s="7" t="s">
        <v>1374</v>
      </c>
    </row>
    <row r="90" spans="1:11" hidden="1" outlineLevel="1" x14ac:dyDescent="0.15">
      <c r="A90" s="7" t="s">
        <v>715</v>
      </c>
      <c r="F90" s="7" t="s">
        <v>765</v>
      </c>
      <c r="G90" s="7" t="s">
        <v>838</v>
      </c>
      <c r="H90" s="7" t="s">
        <v>901</v>
      </c>
      <c r="I90" s="7" t="s">
        <v>1062</v>
      </c>
      <c r="J90" s="7" t="s">
        <v>1302</v>
      </c>
      <c r="K90" s="7" t="s">
        <v>1375</v>
      </c>
    </row>
    <row r="91" spans="1:11" hidden="1" outlineLevel="1" x14ac:dyDescent="0.15">
      <c r="A91" s="7" t="s">
        <v>716</v>
      </c>
      <c r="F91" s="7" t="s">
        <v>766</v>
      </c>
      <c r="G91" s="7" t="s">
        <v>839</v>
      </c>
      <c r="H91" s="7" t="s">
        <v>902</v>
      </c>
      <c r="I91" s="7" t="s">
        <v>1063</v>
      </c>
      <c r="J91" s="7" t="s">
        <v>1303</v>
      </c>
      <c r="K91" s="7" t="s">
        <v>1376</v>
      </c>
    </row>
    <row r="92" spans="1:11" hidden="1" outlineLevel="1" x14ac:dyDescent="0.15">
      <c r="A92" s="7" t="s">
        <v>717</v>
      </c>
      <c r="F92" s="7" t="s">
        <v>767</v>
      </c>
      <c r="G92" s="7" t="s">
        <v>840</v>
      </c>
      <c r="H92" s="7" t="s">
        <v>903</v>
      </c>
      <c r="I92" s="7" t="s">
        <v>1064</v>
      </c>
      <c r="J92" s="7" t="s">
        <v>1304</v>
      </c>
      <c r="K92" s="7" t="s">
        <v>1377</v>
      </c>
    </row>
    <row r="93" spans="1:11" hidden="1" outlineLevel="1" x14ac:dyDescent="0.15">
      <c r="A93" s="9" t="s">
        <v>670</v>
      </c>
      <c r="F93" s="14" t="s">
        <v>667</v>
      </c>
      <c r="G93" s="14" t="s">
        <v>667</v>
      </c>
      <c r="H93" s="14" t="s">
        <v>667</v>
      </c>
      <c r="I93" s="14" t="s">
        <v>667</v>
      </c>
      <c r="J93" s="14" t="s">
        <v>667</v>
      </c>
      <c r="K93" s="14" t="s">
        <v>667</v>
      </c>
    </row>
    <row r="94" spans="1:11" collapsed="1" x14ac:dyDescent="0.15">
      <c r="A94" s="10" t="s">
        <v>671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outlineLevel="1" x14ac:dyDescent="0.15">
      <c r="A95" s="7" t="s">
        <v>714</v>
      </c>
      <c r="F95" s="7" t="s">
        <v>769</v>
      </c>
      <c r="G95" s="7" t="s">
        <v>842</v>
      </c>
      <c r="H95" s="7" t="s">
        <v>905</v>
      </c>
      <c r="I95" s="7" t="s">
        <v>1066</v>
      </c>
      <c r="J95" s="7" t="s">
        <v>1306</v>
      </c>
      <c r="K95" s="7" t="s">
        <v>1379</v>
      </c>
    </row>
    <row r="96" spans="1:11" outlineLevel="1" x14ac:dyDescent="0.15">
      <c r="A96" s="7" t="s">
        <v>715</v>
      </c>
      <c r="F96" s="7" t="s">
        <v>770</v>
      </c>
      <c r="G96" s="7" t="s">
        <v>843</v>
      </c>
      <c r="H96" s="7" t="s">
        <v>906</v>
      </c>
      <c r="I96" s="7" t="s">
        <v>1067</v>
      </c>
      <c r="J96" s="7" t="s">
        <v>1307</v>
      </c>
      <c r="K96" s="7" t="s">
        <v>1380</v>
      </c>
    </row>
    <row r="97" spans="1:11" outlineLevel="1" x14ac:dyDescent="0.15">
      <c r="A97" s="7" t="s">
        <v>716</v>
      </c>
      <c r="F97" s="7" t="s">
        <v>771</v>
      </c>
      <c r="G97" s="7" t="s">
        <v>844</v>
      </c>
      <c r="H97" s="7" t="s">
        <v>907</v>
      </c>
      <c r="I97" s="7" t="s">
        <v>1068</v>
      </c>
      <c r="J97" s="7" t="s">
        <v>1308</v>
      </c>
      <c r="K97" s="7" t="s">
        <v>1381</v>
      </c>
    </row>
    <row r="98" spans="1:11" outlineLevel="1" x14ac:dyDescent="0.15">
      <c r="A98" s="7" t="s">
        <v>717</v>
      </c>
      <c r="F98" s="7" t="s">
        <v>772</v>
      </c>
      <c r="G98" s="7" t="s">
        <v>845</v>
      </c>
      <c r="H98" s="7" t="s">
        <v>908</v>
      </c>
      <c r="I98" s="7" t="s">
        <v>1069</v>
      </c>
      <c r="J98" s="7" t="s">
        <v>1309</v>
      </c>
      <c r="K98" s="7" t="s">
        <v>1382</v>
      </c>
    </row>
    <row r="99" spans="1:11" outlineLevel="1" x14ac:dyDescent="0.15">
      <c r="A99" s="7" t="s">
        <v>713</v>
      </c>
      <c r="F99" s="7" t="s">
        <v>768</v>
      </c>
      <c r="G99" s="7" t="s">
        <v>841</v>
      </c>
      <c r="H99" s="7" t="s">
        <v>904</v>
      </c>
      <c r="I99" s="7" t="s">
        <v>1065</v>
      </c>
      <c r="J99" s="7" t="s">
        <v>1305</v>
      </c>
      <c r="K99" s="7" t="s">
        <v>1378</v>
      </c>
    </row>
    <row r="100" spans="1:11" outlineLevel="1" x14ac:dyDescent="0.15">
      <c r="A100" s="9" t="s">
        <v>672</v>
      </c>
      <c r="F100" s="14" t="s">
        <v>667</v>
      </c>
      <c r="G100" s="14" t="s">
        <v>667</v>
      </c>
      <c r="H100" s="14" t="s">
        <v>667</v>
      </c>
      <c r="I100" s="14" t="s">
        <v>667</v>
      </c>
      <c r="J100" s="14" t="s">
        <v>667</v>
      </c>
      <c r="K100" s="14" t="s">
        <v>667</v>
      </c>
    </row>
    <row r="101" spans="1:11" x14ac:dyDescent="0.15">
      <c r="A101" s="7" t="s">
        <v>289</v>
      </c>
      <c r="F101" s="8" t="s">
        <v>773</v>
      </c>
      <c r="G101" s="8" t="s">
        <v>846</v>
      </c>
      <c r="H101" s="8" t="s">
        <v>909</v>
      </c>
      <c r="I101" s="8" t="s">
        <v>1070</v>
      </c>
      <c r="J101" s="8" t="s">
        <v>1310</v>
      </c>
      <c r="K101" s="8" t="s">
        <v>1383</v>
      </c>
    </row>
    <row r="102" spans="1:11" x14ac:dyDescent="0.15">
      <c r="A102" s="7" t="s">
        <v>349</v>
      </c>
      <c r="F102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02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02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02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02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02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03" spans="1:11" x14ac:dyDescent="0.15">
      <c r="A103" s="7" t="s">
        <v>349</v>
      </c>
      <c r="F103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03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03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03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03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03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04" spans="1:11" x14ac:dyDescent="0.15">
      <c r="A104" s="7" t="s">
        <v>349</v>
      </c>
      <c r="F104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04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04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04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04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04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05" spans="1:11" x14ac:dyDescent="0.15">
      <c r="A105" s="7" t="s">
        <v>665</v>
      </c>
      <c r="F105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05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05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05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05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05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06" spans="1:11" x14ac:dyDescent="0.15">
      <c r="A106" s="7" t="s">
        <v>665</v>
      </c>
      <c r="F106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06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06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06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06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06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07" spans="1:11" x14ac:dyDescent="0.15">
      <c r="A107" s="7" t="s">
        <v>665</v>
      </c>
      <c r="F107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07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07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07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07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07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08" spans="1:11" x14ac:dyDescent="0.15">
      <c r="A108" s="7" t="s">
        <v>488</v>
      </c>
      <c r="F108" s="7" t="s">
        <v>774</v>
      </c>
      <c r="G108" s="7" t="s">
        <v>847</v>
      </c>
      <c r="H108" s="7" t="s">
        <v>910</v>
      </c>
      <c r="I108" s="7" t="s">
        <v>1071</v>
      </c>
      <c r="J108" s="7" t="s">
        <v>1311</v>
      </c>
      <c r="K108" s="7" t="s">
        <v>1384</v>
      </c>
    </row>
    <row r="109" spans="1:11" s="7" customFormat="1" ht="14.25" x14ac:dyDescent="0.2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1441</v>
      </c>
      <c r="G109" s="24" t="s">
        <v>1443</v>
      </c>
      <c r="H109" s="24" t="s">
        <v>1445</v>
      </c>
      <c r="I109" s="24" t="s">
        <v>1447</v>
      </c>
      <c r="J109" s="24" t="s">
        <v>1449</v>
      </c>
      <c r="K109" s="24" t="s">
        <v>1450</v>
      </c>
    </row>
    <row r="110" spans="1:11" s="7" customFormat="1" x14ac:dyDescent="0.1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1442</v>
      </c>
      <c r="G110" s="7" t="s">
        <v>1444</v>
      </c>
      <c r="H110" s="7" t="s">
        <v>1446</v>
      </c>
      <c r="I110" s="7" t="s">
        <v>1448</v>
      </c>
      <c r="J110" s="7" t="s">
        <v>1427</v>
      </c>
      <c r="K110" s="7" t="s">
        <v>1451</v>
      </c>
    </row>
    <row r="111" spans="1:11" s="7" customFormat="1" ht="14.25" x14ac:dyDescent="0.2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1482</v>
      </c>
      <c r="G111" s="25" t="s">
        <v>1485</v>
      </c>
      <c r="H111" s="25" t="s">
        <v>1488</v>
      </c>
      <c r="I111" s="25" t="s">
        <v>1491</v>
      </c>
      <c r="J111" s="25" t="s">
        <v>1460</v>
      </c>
      <c r="K111" s="25" t="s">
        <v>1496</v>
      </c>
    </row>
    <row r="112" spans="1:11" s="7" customFormat="1" x14ac:dyDescent="0.1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1483</v>
      </c>
      <c r="G112" s="7" t="s">
        <v>1486</v>
      </c>
      <c r="H112" s="7" t="s">
        <v>1489</v>
      </c>
      <c r="I112" s="7" t="s">
        <v>1492</v>
      </c>
      <c r="J112" s="7" t="s">
        <v>1494</v>
      </c>
      <c r="K112" s="7" t="s">
        <v>1497</v>
      </c>
    </row>
    <row r="113" spans="1:11" s="7" customFormat="1" x14ac:dyDescent="0.1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1484</v>
      </c>
      <c r="G113" s="7" t="s">
        <v>1487</v>
      </c>
      <c r="H113" s="7" t="s">
        <v>1490</v>
      </c>
      <c r="I113" s="7" t="s">
        <v>1493</v>
      </c>
      <c r="J113" s="7" t="s">
        <v>1495</v>
      </c>
      <c r="K113" s="7" t="s">
        <v>1498</v>
      </c>
    </row>
    <row r="114" spans="1:11" s="7" customFormat="1" x14ac:dyDescent="0.15">
      <c r="A114" s="7" t="s">
        <v>289</v>
      </c>
      <c r="B114" t="s">
        <v>1501</v>
      </c>
      <c r="C114" s="7" t="s">
        <v>384</v>
      </c>
      <c r="D114" s="7" t="s">
        <v>385</v>
      </c>
      <c r="E114" s="14"/>
      <c r="F114" s="7" t="s">
        <v>1508</v>
      </c>
      <c r="G114" s="7" t="s">
        <v>1509</v>
      </c>
      <c r="H114" s="7" t="s">
        <v>1510</v>
      </c>
      <c r="I114" s="7" t="s">
        <v>1511</v>
      </c>
      <c r="J114" s="7" t="s">
        <v>1512</v>
      </c>
      <c r="K114" s="7" t="s">
        <v>1513</v>
      </c>
    </row>
    <row r="115" spans="1:11" s="7" customFormat="1" x14ac:dyDescent="0.15">
      <c r="A115" s="7" t="s">
        <v>429</v>
      </c>
      <c r="B115" t="s">
        <v>1515</v>
      </c>
      <c r="C115" s="7" t="s">
        <v>384</v>
      </c>
      <c r="D115" s="7" t="s">
        <v>385</v>
      </c>
      <c r="E115" s="14"/>
      <c r="F115" s="26" t="s">
        <v>1529</v>
      </c>
      <c r="G115" s="26" t="s">
        <v>1536</v>
      </c>
      <c r="H115" s="26" t="s">
        <v>1537</v>
      </c>
      <c r="I115" s="26" t="s">
        <v>1538</v>
      </c>
      <c r="J115" s="26" t="s">
        <v>1539</v>
      </c>
      <c r="K115" s="26" t="s">
        <v>1540</v>
      </c>
    </row>
    <row r="116" spans="1:11" s="7" customFormat="1" x14ac:dyDescent="0.15">
      <c r="A116" s="7" t="s">
        <v>1517</v>
      </c>
      <c r="B116" t="s">
        <v>1515</v>
      </c>
      <c r="C116" s="7" t="s">
        <v>384</v>
      </c>
      <c r="D116" s="7" t="s">
        <v>385</v>
      </c>
      <c r="E116" s="14"/>
      <c r="F116" s="26" t="s">
        <v>1523</v>
      </c>
      <c r="G116" s="26" t="s">
        <v>1524</v>
      </c>
      <c r="H116" s="26" t="s">
        <v>1525</v>
      </c>
      <c r="I116" s="26" t="s">
        <v>1526</v>
      </c>
      <c r="J116" s="26" t="s">
        <v>1527</v>
      </c>
      <c r="K116" s="26" t="s">
        <v>1528</v>
      </c>
    </row>
    <row r="117" spans="1:11" s="7" customFormat="1" x14ac:dyDescent="0.1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1550</v>
      </c>
      <c r="G117" s="26" t="s">
        <v>1551</v>
      </c>
      <c r="H117" s="26" t="s">
        <v>1552</v>
      </c>
      <c r="I117" s="26" t="s">
        <v>1553</v>
      </c>
      <c r="J117" s="26" t="s">
        <v>1554</v>
      </c>
      <c r="K117" s="26" t="s">
        <v>1555</v>
      </c>
    </row>
    <row r="118" spans="1:11" s="7" customFormat="1" x14ac:dyDescent="0.1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1576</v>
      </c>
      <c r="G118" s="26" t="s">
        <v>1577</v>
      </c>
      <c r="H118" s="26" t="s">
        <v>1578</v>
      </c>
      <c r="I118" s="26" t="s">
        <v>1579</v>
      </c>
      <c r="J118" s="26" t="s">
        <v>1580</v>
      </c>
      <c r="K118" s="26" t="s">
        <v>1581</v>
      </c>
    </row>
    <row r="119" spans="1:11" s="7" customFormat="1" x14ac:dyDescent="0.1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1590</v>
      </c>
      <c r="G119" s="26" t="s">
        <v>1591</v>
      </c>
      <c r="H119" s="26" t="s">
        <v>1592</v>
      </c>
      <c r="I119" s="26" t="s">
        <v>1593</v>
      </c>
      <c r="J119" s="26" t="s">
        <v>1594</v>
      </c>
      <c r="K119" s="26" t="s">
        <v>1595</v>
      </c>
    </row>
    <row r="120" spans="1:11" s="7" customFormat="1" x14ac:dyDescent="0.1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1604</v>
      </c>
      <c r="G120" s="26" t="s">
        <v>1605</v>
      </c>
      <c r="H120" s="26" t="s">
        <v>1606</v>
      </c>
      <c r="I120" s="26" t="s">
        <v>1607</v>
      </c>
      <c r="J120" s="26" t="s">
        <v>1608</v>
      </c>
      <c r="K120" s="26" t="s">
        <v>1609</v>
      </c>
    </row>
    <row r="121" spans="1:11" s="7" customFormat="1" x14ac:dyDescent="0.15">
      <c r="A121" s="14" t="s">
        <v>1663</v>
      </c>
      <c r="B121" s="14" t="s">
        <v>1662</v>
      </c>
      <c r="C121" s="18">
        <f>'L18 cell MML(eran 8.1)'!C121</f>
        <v>146920</v>
      </c>
      <c r="D121" s="18">
        <f>'L18 cell MML(eran 8.1)'!D121</f>
        <v>1.3333600000000001</v>
      </c>
      <c r="E121" s="18">
        <f>'L18 cell MML(eran 8.1)'!E121</f>
        <v>103.839018</v>
      </c>
      <c r="F121" s="7" t="str">
        <f>"MOD SECTOR: SECTORID=4, LOCATIONNAME="&amp;""""&amp;$C$121&amp;""";"</f>
        <v>MOD SECTOR: SECTORID=4, LOCATIONNAME="146920";</v>
      </c>
      <c r="G121" s="7" t="str">
        <f>"MOD SECTOR: SECTORID=5, LOCATIONNAME="&amp;""""&amp;$C$121&amp;""";"</f>
        <v>MOD SECTOR: SECTORID=5, LOCATIONNAME="146920";</v>
      </c>
      <c r="H121" s="7" t="str">
        <f>"MOD SECTOR: SECTORID=6, LOCATIONNAME="&amp;""""&amp;$C$121&amp;""";"</f>
        <v>MOD SECTOR: SECTORID=6, LOCATIONNAME="146920";</v>
      </c>
      <c r="I121" s="7" t="str">
        <f>"MOD SECTOR: SECTORID=10, LOCATIONNAME="&amp;""""&amp;$C$121&amp;""";"</f>
        <v>MOD SECTOR: SECTORID=10, LOCATIONNAME="146920";</v>
      </c>
      <c r="J121" s="7" t="str">
        <f>"MOD SECTOR: SECTORID=11, LOCATIONNAME="&amp;""""&amp;$C$121&amp;""";"</f>
        <v>MOD SECTOR: SECTORID=11, LOCATIONNAME="146920";</v>
      </c>
      <c r="K121" s="7" t="str">
        <f>"MOD SECTOR: SECTORID=12, LOCATIONNAME="&amp;""""&amp;$C$121&amp;""";"</f>
        <v>MOD SECTOR: SECTORID=12, LOCATIONNAME="146920";</v>
      </c>
    </row>
    <row r="122" spans="1:11" s="7" customFormat="1" x14ac:dyDescent="0.1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s="7" customFormat="1" x14ac:dyDescent="0.1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15">
      <c r="A124" s="7"/>
      <c r="F124" s="7"/>
      <c r="G124" s="7"/>
      <c r="H124" s="7"/>
      <c r="I124" s="7"/>
      <c r="J124" s="7"/>
      <c r="K124" s="7"/>
    </row>
    <row r="125" spans="1:11" s="7" customFormat="1" ht="14.25" x14ac:dyDescent="0.2">
      <c r="A125" s="23" t="s">
        <v>1387</v>
      </c>
      <c r="B125" s="11" t="s">
        <v>1386</v>
      </c>
      <c r="C125" s="7" t="s">
        <v>384</v>
      </c>
      <c r="D125" s="7" t="s">
        <v>385</v>
      </c>
      <c r="F125" s="7" t="s">
        <v>1399</v>
      </c>
      <c r="G125" s="7" t="s">
        <v>1411</v>
      </c>
      <c r="H125" s="7" t="s">
        <v>1414</v>
      </c>
      <c r="I125" s="7" t="s">
        <v>1417</v>
      </c>
      <c r="J125" s="7" t="s">
        <v>1420</v>
      </c>
      <c r="K125" s="7" t="s">
        <v>1423</v>
      </c>
    </row>
    <row r="126" spans="1:11" s="7" customFormat="1" ht="14.25" x14ac:dyDescent="0.2">
      <c r="A126" s="23" t="s">
        <v>1388</v>
      </c>
      <c r="B126" s="11" t="s">
        <v>1386</v>
      </c>
      <c r="C126" s="7" t="s">
        <v>384</v>
      </c>
      <c r="D126" s="7" t="s">
        <v>385</v>
      </c>
      <c r="F126" s="7" t="s">
        <v>1400</v>
      </c>
      <c r="G126" s="7" t="s">
        <v>1412</v>
      </c>
      <c r="H126" s="7" t="s">
        <v>1415</v>
      </c>
      <c r="I126" s="7" t="s">
        <v>1418</v>
      </c>
      <c r="J126" s="7" t="s">
        <v>1421</v>
      </c>
      <c r="K126" s="7" t="s">
        <v>1424</v>
      </c>
    </row>
    <row r="127" spans="1:11" s="7" customFormat="1" ht="14.25" x14ac:dyDescent="0.2">
      <c r="A127" s="23" t="s">
        <v>1389</v>
      </c>
      <c r="B127" s="11" t="s">
        <v>1386</v>
      </c>
      <c r="C127" s="7" t="s">
        <v>384</v>
      </c>
      <c r="D127" s="7" t="s">
        <v>385</v>
      </c>
      <c r="F127" s="7" t="s">
        <v>1401</v>
      </c>
      <c r="G127" s="7" t="s">
        <v>1413</v>
      </c>
      <c r="H127" s="7" t="s">
        <v>1416</v>
      </c>
      <c r="I127" s="7" t="s">
        <v>1419</v>
      </c>
      <c r="J127" s="7" t="s">
        <v>1422</v>
      </c>
      <c r="K127" s="7" t="s">
        <v>1425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170"/>
  <sheetViews>
    <sheetView topLeftCell="A64" workbookViewId="0">
      <selection activeCell="A165" sqref="A165:XFD167"/>
    </sheetView>
  </sheetViews>
  <sheetFormatPr defaultRowHeight="13.5" x14ac:dyDescent="0.15"/>
  <sheetData>
    <row r="2" spans="1:1" x14ac:dyDescent="0.15">
      <c r="A2" t="s">
        <v>94</v>
      </c>
    </row>
    <row r="3" spans="1:1" s="1" customFormat="1" x14ac:dyDescent="0.15">
      <c r="A3" s="5" t="s">
        <v>3</v>
      </c>
    </row>
    <row r="4" spans="1:1" s="2" customFormat="1" x14ac:dyDescent="0.15">
      <c r="A4" s="6" t="s">
        <v>4</v>
      </c>
    </row>
    <row r="5" spans="1:1" s="2" customFormat="1" x14ac:dyDescent="0.15">
      <c r="A5" s="6" t="s">
        <v>95</v>
      </c>
    </row>
    <row r="6" spans="1:1" x14ac:dyDescent="0.15">
      <c r="A6" t="s">
        <v>96</v>
      </c>
    </row>
    <row r="7" spans="1:1" x14ac:dyDescent="0.15">
      <c r="A7" t="s">
        <v>97</v>
      </c>
    </row>
    <row r="9" spans="1:1" x14ac:dyDescent="0.15">
      <c r="A9" t="s">
        <v>98</v>
      </c>
    </row>
    <row r="11" spans="1:1" s="1" customFormat="1" x14ac:dyDescent="0.15">
      <c r="A11" s="5" t="s">
        <v>15</v>
      </c>
    </row>
    <row r="12" spans="1:1" s="1" customFormat="1" x14ac:dyDescent="0.15">
      <c r="A12" s="5" t="s">
        <v>16</v>
      </c>
    </row>
    <row r="13" spans="1:1" s="1" customFormat="1" x14ac:dyDescent="0.15">
      <c r="A13" s="5" t="s">
        <v>17</v>
      </c>
    </row>
    <row r="14" spans="1:1" x14ac:dyDescent="0.15">
      <c r="A14" t="s">
        <v>99</v>
      </c>
    </row>
    <row r="15" spans="1:1" x14ac:dyDescent="0.15">
      <c r="A15" t="s">
        <v>100</v>
      </c>
    </row>
    <row r="16" spans="1:1" x14ac:dyDescent="0.15">
      <c r="A16" t="s">
        <v>101</v>
      </c>
    </row>
    <row r="18" spans="1:1" s="1" customFormat="1" x14ac:dyDescent="0.15">
      <c r="A18" s="5" t="s">
        <v>21</v>
      </c>
    </row>
    <row r="19" spans="1:1" s="1" customFormat="1" x14ac:dyDescent="0.15">
      <c r="A19" s="5" t="s">
        <v>22</v>
      </c>
    </row>
    <row r="20" spans="1:1" x14ac:dyDescent="0.15">
      <c r="A20" t="s">
        <v>102</v>
      </c>
    </row>
    <row r="23" spans="1:1" s="1" customFormat="1" x14ac:dyDescent="0.15">
      <c r="A23" s="5" t="s">
        <v>24</v>
      </c>
    </row>
    <row r="24" spans="1:1" x14ac:dyDescent="0.15">
      <c r="A24" t="s">
        <v>103</v>
      </c>
    </row>
    <row r="25" spans="1:1" s="1" customFormat="1" x14ac:dyDescent="0.15">
      <c r="A25" s="5" t="s">
        <v>235</v>
      </c>
    </row>
    <row r="26" spans="1:1" x14ac:dyDescent="0.15">
      <c r="A26" t="s">
        <v>104</v>
      </c>
    </row>
    <row r="30" spans="1:1" s="1" customFormat="1" x14ac:dyDescent="0.15">
      <c r="A30" s="5" t="s">
        <v>27</v>
      </c>
    </row>
    <row r="32" spans="1:1" x14ac:dyDescent="0.15">
      <c r="A32" t="s">
        <v>105</v>
      </c>
    </row>
    <row r="33" spans="1:1" s="1" customFormat="1" x14ac:dyDescent="0.15">
      <c r="A33" s="5" t="s">
        <v>29</v>
      </c>
    </row>
    <row r="34" spans="1:1" x14ac:dyDescent="0.15">
      <c r="A34" t="s">
        <v>106</v>
      </c>
    </row>
    <row r="36" spans="1:1" s="1" customFormat="1" x14ac:dyDescent="0.15">
      <c r="A36" s="5" t="s">
        <v>40</v>
      </c>
    </row>
    <row r="37" spans="1:1" x14ac:dyDescent="0.15">
      <c r="A37" t="s">
        <v>107</v>
      </c>
    </row>
    <row r="38" spans="1:1" x14ac:dyDescent="0.15">
      <c r="A38" t="s">
        <v>108</v>
      </c>
    </row>
    <row r="39" spans="1:1" x14ac:dyDescent="0.15">
      <c r="A39" t="s">
        <v>109</v>
      </c>
    </row>
    <row r="40" spans="1:1" x14ac:dyDescent="0.15">
      <c r="A40" t="s">
        <v>110</v>
      </c>
    </row>
    <row r="41" spans="1:1" x14ac:dyDescent="0.15">
      <c r="A41" t="s">
        <v>111</v>
      </c>
    </row>
    <row r="42" spans="1:1" x14ac:dyDescent="0.15">
      <c r="A42" t="s">
        <v>112</v>
      </c>
    </row>
    <row r="43" spans="1:1" x14ac:dyDescent="0.15">
      <c r="A43" t="s">
        <v>113</v>
      </c>
    </row>
    <row r="44" spans="1:1" x14ac:dyDescent="0.15">
      <c r="A44" t="s">
        <v>114</v>
      </c>
    </row>
    <row r="45" spans="1:1" x14ac:dyDescent="0.15">
      <c r="A45" t="s">
        <v>115</v>
      </c>
    </row>
    <row r="47" spans="1:1" x14ac:dyDescent="0.15">
      <c r="A47" t="s">
        <v>54</v>
      </c>
    </row>
    <row r="48" spans="1:1" s="1" customFormat="1" x14ac:dyDescent="0.15">
      <c r="A48" s="5" t="s">
        <v>55</v>
      </c>
    </row>
    <row r="49" spans="1:1" s="1" customFormat="1" x14ac:dyDescent="0.15">
      <c r="A49" s="5" t="s">
        <v>58</v>
      </c>
    </row>
    <row r="50" spans="1:1" x14ac:dyDescent="0.15">
      <c r="A50" t="s">
        <v>116</v>
      </c>
    </row>
    <row r="51" spans="1:1" s="1" customFormat="1" x14ac:dyDescent="0.15">
      <c r="A51" s="5" t="s">
        <v>62</v>
      </c>
    </row>
    <row r="52" spans="1:1" x14ac:dyDescent="0.15">
      <c r="A52" t="s">
        <v>117</v>
      </c>
    </row>
    <row r="55" spans="1:1" s="1" customFormat="1" x14ac:dyDescent="0.15">
      <c r="A55" s="5" t="s">
        <v>64</v>
      </c>
    </row>
    <row r="56" spans="1:1" x14ac:dyDescent="0.15">
      <c r="A56" t="s">
        <v>133</v>
      </c>
    </row>
    <row r="57" spans="1:1" s="1" customFormat="1" x14ac:dyDescent="0.15">
      <c r="A57" s="5" t="s">
        <v>66</v>
      </c>
    </row>
    <row r="58" spans="1:1" x14ac:dyDescent="0.15">
      <c r="A58" t="s">
        <v>118</v>
      </c>
    </row>
    <row r="61" spans="1:1" s="1" customFormat="1" x14ac:dyDescent="0.15">
      <c r="A61" s="5" t="s">
        <v>68</v>
      </c>
    </row>
    <row r="62" spans="1:1" x14ac:dyDescent="0.15">
      <c r="A62" t="s">
        <v>69</v>
      </c>
    </row>
    <row r="66" spans="1:1" x14ac:dyDescent="0.15">
      <c r="A66" t="s">
        <v>70</v>
      </c>
    </row>
    <row r="68" spans="1:1" s="1" customFormat="1" x14ac:dyDescent="0.15">
      <c r="A68" s="5" t="s">
        <v>71</v>
      </c>
    </row>
    <row r="69" spans="1:1" s="1" customFormat="1" x14ac:dyDescent="0.15">
      <c r="A69" s="5" t="s">
        <v>134</v>
      </c>
    </row>
    <row r="70" spans="1:1" x14ac:dyDescent="0.15">
      <c r="A70" t="s">
        <v>73</v>
      </c>
    </row>
    <row r="74" spans="1:1" s="1" customFormat="1" x14ac:dyDescent="0.15">
      <c r="A74" s="5" t="s">
        <v>74</v>
      </c>
    </row>
    <row r="76" spans="1:1" s="1" customFormat="1" x14ac:dyDescent="0.15">
      <c r="A76" s="5" t="s">
        <v>75</v>
      </c>
    </row>
    <row r="77" spans="1:1" x14ac:dyDescent="0.15">
      <c r="A77" t="s">
        <v>119</v>
      </c>
    </row>
    <row r="78" spans="1:1" x14ac:dyDescent="0.15">
      <c r="A78" t="s">
        <v>120</v>
      </c>
    </row>
    <row r="80" spans="1:1" s="1" customFormat="1" x14ac:dyDescent="0.15">
      <c r="A80" s="5" t="s">
        <v>78</v>
      </c>
    </row>
    <row r="81" spans="1:1" x14ac:dyDescent="0.15">
      <c r="A81" t="s">
        <v>121</v>
      </c>
    </row>
    <row r="82" spans="1:1" x14ac:dyDescent="0.15">
      <c r="A82" t="s">
        <v>80</v>
      </c>
    </row>
    <row r="84" spans="1:1" s="1" customFormat="1" x14ac:dyDescent="0.15">
      <c r="A84" s="5" t="s">
        <v>81</v>
      </c>
    </row>
    <row r="85" spans="1:1" x14ac:dyDescent="0.15">
      <c r="A85" t="s">
        <v>122</v>
      </c>
    </row>
    <row r="86" spans="1:1" x14ac:dyDescent="0.15">
      <c r="A86" t="s">
        <v>123</v>
      </c>
    </row>
    <row r="88" spans="1:1" s="1" customFormat="1" x14ac:dyDescent="0.15">
      <c r="A88" s="5" t="s">
        <v>78</v>
      </c>
    </row>
    <row r="89" spans="1:1" x14ac:dyDescent="0.15">
      <c r="A89" t="s">
        <v>73</v>
      </c>
    </row>
    <row r="90" spans="1:1" x14ac:dyDescent="0.15">
      <c r="A90" t="s">
        <v>80</v>
      </c>
    </row>
    <row r="96" spans="1:1" s="1" customFormat="1" x14ac:dyDescent="0.15">
      <c r="A96" s="5" t="s">
        <v>84</v>
      </c>
    </row>
    <row r="97" spans="1:1" x14ac:dyDescent="0.15">
      <c r="A97" t="s">
        <v>85</v>
      </c>
    </row>
    <row r="100" spans="1:1" s="1" customFormat="1" x14ac:dyDescent="0.15">
      <c r="A100" s="5" t="s">
        <v>86</v>
      </c>
    </row>
    <row r="101" spans="1:1" x14ac:dyDescent="0.15">
      <c r="A101" t="s">
        <v>124</v>
      </c>
    </row>
    <row r="105" spans="1:1" s="1" customFormat="1" x14ac:dyDescent="0.15">
      <c r="A105" s="5" t="s">
        <v>88</v>
      </c>
    </row>
    <row r="106" spans="1:1" x14ac:dyDescent="0.15">
      <c r="A106" t="s">
        <v>13</v>
      </c>
    </row>
    <row r="107" spans="1:1" x14ac:dyDescent="0.15">
      <c r="A107" t="s">
        <v>14</v>
      </c>
    </row>
    <row r="108" spans="1:1" x14ac:dyDescent="0.15">
      <c r="A108" t="s">
        <v>125</v>
      </c>
    </row>
    <row r="109" spans="1:1" x14ac:dyDescent="0.15">
      <c r="A109" t="s">
        <v>126</v>
      </c>
    </row>
    <row r="110" spans="1:1" x14ac:dyDescent="0.15">
      <c r="A110" t="s">
        <v>127</v>
      </c>
    </row>
    <row r="112" spans="1:1" x14ac:dyDescent="0.15">
      <c r="A112" t="s">
        <v>170</v>
      </c>
    </row>
    <row r="113" spans="1:1" x14ac:dyDescent="0.15">
      <c r="A113" t="s">
        <v>70</v>
      </c>
    </row>
    <row r="114" spans="1:1" s="1" customFormat="1" x14ac:dyDescent="0.15">
      <c r="A114" s="5" t="s">
        <v>171</v>
      </c>
    </row>
    <row r="115" spans="1:1" x14ac:dyDescent="0.15">
      <c r="A115" t="s">
        <v>170</v>
      </c>
    </row>
    <row r="116" spans="1:1" x14ac:dyDescent="0.15">
      <c r="A116" t="s">
        <v>181</v>
      </c>
    </row>
    <row r="117" spans="1:1" x14ac:dyDescent="0.15">
      <c r="A117" t="s">
        <v>182</v>
      </c>
    </row>
    <row r="118" spans="1:1" x14ac:dyDescent="0.15">
      <c r="A118" t="s">
        <v>183</v>
      </c>
    </row>
    <row r="119" spans="1:1" x14ac:dyDescent="0.15">
      <c r="A119" t="s">
        <v>184</v>
      </c>
    </row>
    <row r="120" spans="1:1" x14ac:dyDescent="0.15">
      <c r="A120" t="s">
        <v>185</v>
      </c>
    </row>
    <row r="121" spans="1:1" x14ac:dyDescent="0.15">
      <c r="A121" t="s">
        <v>186</v>
      </c>
    </row>
    <row r="122" spans="1:1" x14ac:dyDescent="0.15">
      <c r="A122" t="s">
        <v>187</v>
      </c>
    </row>
    <row r="123" spans="1:1" x14ac:dyDescent="0.15">
      <c r="A123" t="s">
        <v>188</v>
      </c>
    </row>
    <row r="124" spans="1:1" x14ac:dyDescent="0.15">
      <c r="A124" t="s">
        <v>189</v>
      </c>
    </row>
    <row r="126" spans="1:1" x14ac:dyDescent="0.15">
      <c r="A126" t="s">
        <v>70</v>
      </c>
    </row>
    <row r="127" spans="1:1" s="1" customFormat="1" x14ac:dyDescent="0.15">
      <c r="A127" s="5" t="s">
        <v>193</v>
      </c>
    </row>
    <row r="128" spans="1:1" x14ac:dyDescent="0.15">
      <c r="A128" t="s">
        <v>198</v>
      </c>
    </row>
    <row r="131" spans="1:1" s="1" customFormat="1" x14ac:dyDescent="0.15">
      <c r="A131" s="5" t="s">
        <v>199</v>
      </c>
    </row>
    <row r="132" spans="1:1" s="1" customFormat="1" x14ac:dyDescent="0.15">
      <c r="A132" s="5" t="s">
        <v>218</v>
      </c>
    </row>
    <row r="133" spans="1:1" x14ac:dyDescent="0.15">
      <c r="A133" t="s">
        <v>219</v>
      </c>
    </row>
    <row r="134" spans="1:1" x14ac:dyDescent="0.15">
      <c r="A134" t="s">
        <v>220</v>
      </c>
    </row>
    <row r="135" spans="1:1" x14ac:dyDescent="0.15">
      <c r="A135" t="s">
        <v>221</v>
      </c>
    </row>
    <row r="136" spans="1:1" x14ac:dyDescent="0.15">
      <c r="A136" t="s">
        <v>222</v>
      </c>
    </row>
    <row r="137" spans="1:1" x14ac:dyDescent="0.15">
      <c r="A137" t="s">
        <v>223</v>
      </c>
    </row>
    <row r="138" spans="1:1" x14ac:dyDescent="0.15">
      <c r="A138" t="s">
        <v>224</v>
      </c>
    </row>
    <row r="139" spans="1:1" x14ac:dyDescent="0.15">
      <c r="A139" t="s">
        <v>225</v>
      </c>
    </row>
    <row r="140" spans="1:1" x14ac:dyDescent="0.15">
      <c r="A140" t="s">
        <v>226</v>
      </c>
    </row>
    <row r="141" spans="1:1" x14ac:dyDescent="0.15">
      <c r="A141" t="s">
        <v>227</v>
      </c>
    </row>
    <row r="142" spans="1:1" x14ac:dyDescent="0.15">
      <c r="A142" t="s">
        <v>228</v>
      </c>
    </row>
    <row r="143" spans="1:1" x14ac:dyDescent="0.15">
      <c r="A143" t="s">
        <v>229</v>
      </c>
    </row>
    <row r="144" spans="1:1" x14ac:dyDescent="0.15">
      <c r="A144" t="s">
        <v>230</v>
      </c>
    </row>
    <row r="145" spans="1:1" x14ac:dyDescent="0.15">
      <c r="A145" t="s">
        <v>213</v>
      </c>
    </row>
    <row r="146" spans="1:1" x14ac:dyDescent="0.15">
      <c r="A146" t="s">
        <v>231</v>
      </c>
    </row>
    <row r="147" spans="1:1" x14ac:dyDescent="0.15">
      <c r="A147" t="s">
        <v>232</v>
      </c>
    </row>
    <row r="148" spans="1:1" x14ac:dyDescent="0.15">
      <c r="A148" t="s">
        <v>233</v>
      </c>
    </row>
    <row r="149" spans="1:1" x14ac:dyDescent="0.15">
      <c r="A149" t="s">
        <v>234</v>
      </c>
    </row>
    <row r="152" spans="1:1" s="1" customFormat="1" x14ac:dyDescent="0.15">
      <c r="A152" s="5" t="s">
        <v>240</v>
      </c>
    </row>
    <row r="153" spans="1:1" x14ac:dyDescent="0.15">
      <c r="A153" t="s">
        <v>242</v>
      </c>
    </row>
    <row r="155" spans="1:1" s="1" customFormat="1" x14ac:dyDescent="0.15">
      <c r="A155" s="5" t="s">
        <v>243</v>
      </c>
    </row>
    <row r="156" spans="1:1" x14ac:dyDescent="0.15">
      <c r="A156" t="s">
        <v>247</v>
      </c>
    </row>
    <row r="157" spans="1:1" x14ac:dyDescent="0.15">
      <c r="A157" t="s">
        <v>248</v>
      </c>
    </row>
    <row r="158" spans="1:1" x14ac:dyDescent="0.15">
      <c r="A158" t="s">
        <v>249</v>
      </c>
    </row>
    <row r="161" spans="1:1" s="1" customFormat="1" x14ac:dyDescent="0.15">
      <c r="A161" s="5" t="s">
        <v>250</v>
      </c>
    </row>
    <row r="162" spans="1:1" x14ac:dyDescent="0.15">
      <c r="A162" t="s">
        <v>252</v>
      </c>
    </row>
    <row r="164" spans="1:1" x14ac:dyDescent="0.15">
      <c r="A164" t="s">
        <v>257</v>
      </c>
    </row>
    <row r="165" spans="1:1" s="1" customFormat="1" x14ac:dyDescent="0.15">
      <c r="A165" s="5" t="s">
        <v>258</v>
      </c>
    </row>
    <row r="166" spans="1:1" s="1" customFormat="1" x14ac:dyDescent="0.15">
      <c r="A166" s="5" t="s">
        <v>259</v>
      </c>
    </row>
    <row r="167" spans="1:1" s="1" customFormat="1" x14ac:dyDescent="0.15">
      <c r="A167" s="5" t="s">
        <v>264</v>
      </c>
    </row>
    <row r="168" spans="1:1" x14ac:dyDescent="0.15">
      <c r="A168" t="s">
        <v>265</v>
      </c>
    </row>
    <row r="169" spans="1:1" x14ac:dyDescent="0.15">
      <c r="A169" t="s">
        <v>266</v>
      </c>
    </row>
    <row r="170" spans="1:1" x14ac:dyDescent="0.15">
      <c r="A170" t="s">
        <v>267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5"/>
  <sheetViews>
    <sheetView topLeftCell="A61" workbookViewId="0">
      <selection activeCell="A61" sqref="A61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5" spans="1:1" x14ac:dyDescent="0.15">
      <c r="A5" t="s">
        <v>130</v>
      </c>
    </row>
    <row r="6" spans="1:1" x14ac:dyDescent="0.15">
      <c r="A6" t="s">
        <v>30</v>
      </c>
    </row>
    <row r="7" spans="1:1" x14ac:dyDescent="0.15">
      <c r="A7" t="s">
        <v>31</v>
      </c>
    </row>
    <row r="8" spans="1:1" x14ac:dyDescent="0.15">
      <c r="A8" t="s">
        <v>32</v>
      </c>
    </row>
    <row r="9" spans="1:1" x14ac:dyDescent="0.15">
      <c r="A9" t="s">
        <v>33</v>
      </c>
    </row>
    <row r="10" spans="1:1" x14ac:dyDescent="0.15">
      <c r="A10" t="s">
        <v>34</v>
      </c>
    </row>
    <row r="11" spans="1:1" x14ac:dyDescent="0.15">
      <c r="A11" t="s">
        <v>35</v>
      </c>
    </row>
    <row r="12" spans="1:1" x14ac:dyDescent="0.15">
      <c r="A12" t="s">
        <v>36</v>
      </c>
    </row>
    <row r="13" spans="1:1" x14ac:dyDescent="0.15">
      <c r="A13" t="s">
        <v>37</v>
      </c>
    </row>
    <row r="14" spans="1:1" x14ac:dyDescent="0.15">
      <c r="A14" t="s">
        <v>38</v>
      </c>
    </row>
    <row r="15" spans="1:1" x14ac:dyDescent="0.15">
      <c r="A15" t="s">
        <v>39</v>
      </c>
    </row>
    <row r="17" spans="1:1" x14ac:dyDescent="0.15">
      <c r="A17" t="s">
        <v>50</v>
      </c>
    </row>
    <row r="18" spans="1:1" x14ac:dyDescent="0.15">
      <c r="A18" t="s">
        <v>51</v>
      </c>
    </row>
    <row r="19" spans="1:1" x14ac:dyDescent="0.15">
      <c r="A19" t="s">
        <v>52</v>
      </c>
    </row>
    <row r="20" spans="1:1" x14ac:dyDescent="0.15">
      <c r="A20" t="s">
        <v>53</v>
      </c>
    </row>
    <row r="22" spans="1:1" x14ac:dyDescent="0.15">
      <c r="A22" t="s">
        <v>54</v>
      </c>
    </row>
    <row r="23" spans="1:1" x14ac:dyDescent="0.15">
      <c r="A23" t="s">
        <v>55</v>
      </c>
    </row>
    <row r="25" spans="1:1" x14ac:dyDescent="0.15">
      <c r="A25" t="s">
        <v>56</v>
      </c>
    </row>
    <row r="26" spans="1:1" x14ac:dyDescent="0.15">
      <c r="A26" t="s">
        <v>57</v>
      </c>
    </row>
    <row r="27" spans="1:1" x14ac:dyDescent="0.15">
      <c r="A27" t="s">
        <v>60</v>
      </c>
    </row>
    <row r="28" spans="1:1" x14ac:dyDescent="0.15">
      <c r="A28" t="s">
        <v>61</v>
      </c>
    </row>
    <row r="29" spans="1:1" x14ac:dyDescent="0.15">
      <c r="A29" t="s">
        <v>64</v>
      </c>
    </row>
    <row r="30" spans="1:1" x14ac:dyDescent="0.15">
      <c r="A30" t="s">
        <v>65</v>
      </c>
    </row>
    <row r="31" spans="1:1" x14ac:dyDescent="0.15">
      <c r="A31" t="s">
        <v>66</v>
      </c>
    </row>
    <row r="32" spans="1:1" x14ac:dyDescent="0.15">
      <c r="A32" t="s">
        <v>67</v>
      </c>
    </row>
    <row r="33" spans="1:1" x14ac:dyDescent="0.15">
      <c r="A33" t="s">
        <v>68</v>
      </c>
    </row>
    <row r="34" spans="1:1" x14ac:dyDescent="0.15">
      <c r="A34" t="s">
        <v>69</v>
      </c>
    </row>
    <row r="35" spans="1:1" x14ac:dyDescent="0.15">
      <c r="A35" t="s">
        <v>70</v>
      </c>
    </row>
    <row r="37" spans="1:1" x14ac:dyDescent="0.15">
      <c r="A37" t="s">
        <v>71</v>
      </c>
    </row>
    <row r="38" spans="1:1" x14ac:dyDescent="0.15">
      <c r="A38" t="s">
        <v>72</v>
      </c>
    </row>
    <row r="39" spans="1:1" x14ac:dyDescent="0.15">
      <c r="A39" t="s">
        <v>73</v>
      </c>
    </row>
    <row r="41" spans="1:1" x14ac:dyDescent="0.15">
      <c r="A41" t="s">
        <v>74</v>
      </c>
    </row>
    <row r="43" spans="1:1" x14ac:dyDescent="0.15">
      <c r="A43" t="s">
        <v>131</v>
      </c>
    </row>
    <row r="44" spans="1:1" x14ac:dyDescent="0.15">
      <c r="A44" t="s">
        <v>80</v>
      </c>
    </row>
    <row r="46" spans="1:1" x14ac:dyDescent="0.15">
      <c r="A46" s="7" t="s">
        <v>131</v>
      </c>
    </row>
    <row r="47" spans="1:1" x14ac:dyDescent="0.15">
      <c r="A47" s="7" t="s">
        <v>73</v>
      </c>
    </row>
    <row r="48" spans="1:1" x14ac:dyDescent="0.15">
      <c r="A48" s="7" t="s">
        <v>80</v>
      </c>
    </row>
    <row r="50" spans="1:1" x14ac:dyDescent="0.15">
      <c r="A50" t="s">
        <v>84</v>
      </c>
    </row>
    <row r="51" spans="1:1" x14ac:dyDescent="0.15">
      <c r="A51" t="s">
        <v>85</v>
      </c>
    </row>
    <row r="53" spans="1:1" x14ac:dyDescent="0.15">
      <c r="A53" t="s">
        <v>92</v>
      </c>
    </row>
    <row r="54" spans="1:1" x14ac:dyDescent="0.15">
      <c r="A54" t="s">
        <v>93</v>
      </c>
    </row>
    <row r="56" spans="1:1" x14ac:dyDescent="0.15">
      <c r="A56" t="s">
        <v>170</v>
      </c>
    </row>
    <row r="57" spans="1:1" x14ac:dyDescent="0.15">
      <c r="A57" t="s">
        <v>70</v>
      </c>
    </row>
    <row r="58" spans="1:1" x14ac:dyDescent="0.15">
      <c r="A58" t="s">
        <v>171</v>
      </c>
    </row>
    <row r="59" spans="1:1" x14ac:dyDescent="0.15">
      <c r="A59" t="s">
        <v>170</v>
      </c>
    </row>
    <row r="60" spans="1:1" x14ac:dyDescent="0.15">
      <c r="A60" t="s">
        <v>190</v>
      </c>
    </row>
    <row r="61" spans="1:1" x14ac:dyDescent="0.15">
      <c r="A61" t="s">
        <v>191</v>
      </c>
    </row>
    <row r="62" spans="1:1" x14ac:dyDescent="0.15">
      <c r="A62" t="s">
        <v>192</v>
      </c>
    </row>
    <row r="65" spans="1:1" x14ac:dyDescent="0.15">
      <c r="A65" t="s">
        <v>70</v>
      </c>
    </row>
    <row r="66" spans="1:1" x14ac:dyDescent="0.15">
      <c r="A66" t="s">
        <v>193</v>
      </c>
    </row>
    <row r="67" spans="1:1" x14ac:dyDescent="0.15">
      <c r="A67" t="s">
        <v>194</v>
      </c>
    </row>
    <row r="68" spans="1:1" x14ac:dyDescent="0.15">
      <c r="A68" t="s">
        <v>195</v>
      </c>
    </row>
    <row r="69" spans="1:1" x14ac:dyDescent="0.15">
      <c r="A69" t="s">
        <v>196</v>
      </c>
    </row>
    <row r="71" spans="1:1" x14ac:dyDescent="0.15">
      <c r="A71" t="s">
        <v>253</v>
      </c>
    </row>
    <row r="72" spans="1:1" x14ac:dyDescent="0.15">
      <c r="A72" t="s">
        <v>254</v>
      </c>
    </row>
    <row r="74" spans="1:1" x14ac:dyDescent="0.15">
      <c r="A74" t="s">
        <v>255</v>
      </c>
    </row>
    <row r="75" spans="1:1" x14ac:dyDescent="0.15">
      <c r="A75" t="s">
        <v>256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61"/>
  <sheetViews>
    <sheetView workbookViewId="0">
      <selection activeCell="A36" sqref="A36"/>
    </sheetView>
  </sheetViews>
  <sheetFormatPr defaultRowHeight="13.5" x14ac:dyDescent="0.15"/>
  <sheetData>
    <row r="1" spans="1:1" x14ac:dyDescent="0.15">
      <c r="A1" t="s">
        <v>135</v>
      </c>
    </row>
    <row r="3" spans="1:1" x14ac:dyDescent="0.15">
      <c r="A3" t="s">
        <v>136</v>
      </c>
    </row>
    <row r="4" spans="1:1" x14ac:dyDescent="0.15">
      <c r="A4" t="s">
        <v>137</v>
      </c>
    </row>
    <row r="7" spans="1:1" x14ac:dyDescent="0.15">
      <c r="A7" t="s">
        <v>138</v>
      </c>
    </row>
    <row r="8" spans="1:1" x14ac:dyDescent="0.15">
      <c r="A8" t="s">
        <v>139</v>
      </c>
    </row>
    <row r="9" spans="1:1" x14ac:dyDescent="0.15">
      <c r="A9" t="s">
        <v>140</v>
      </c>
    </row>
    <row r="10" spans="1:1" x14ac:dyDescent="0.15">
      <c r="A10" t="s">
        <v>141</v>
      </c>
    </row>
    <row r="11" spans="1:1" x14ac:dyDescent="0.15">
      <c r="A11" t="s">
        <v>142</v>
      </c>
    </row>
    <row r="12" spans="1:1" x14ac:dyDescent="0.15">
      <c r="A12" t="s">
        <v>143</v>
      </c>
    </row>
    <row r="13" spans="1:1" x14ac:dyDescent="0.15">
      <c r="A13" t="s">
        <v>144</v>
      </c>
    </row>
    <row r="14" spans="1:1" x14ac:dyDescent="0.15">
      <c r="A14" t="s">
        <v>145</v>
      </c>
    </row>
    <row r="15" spans="1:1" x14ac:dyDescent="0.15">
      <c r="A15" t="s">
        <v>146</v>
      </c>
    </row>
    <row r="16" spans="1:1" x14ac:dyDescent="0.15">
      <c r="A16" t="s">
        <v>147</v>
      </c>
    </row>
    <row r="17" spans="1:1" x14ac:dyDescent="0.15">
      <c r="A17" t="s">
        <v>148</v>
      </c>
    </row>
    <row r="18" spans="1:1" x14ac:dyDescent="0.15">
      <c r="A18" t="s">
        <v>149</v>
      </c>
    </row>
    <row r="19" spans="1:1" x14ac:dyDescent="0.15">
      <c r="A19" t="s">
        <v>150</v>
      </c>
    </row>
    <row r="20" spans="1:1" x14ac:dyDescent="0.15">
      <c r="A20" t="s">
        <v>151</v>
      </c>
    </row>
    <row r="21" spans="1:1" x14ac:dyDescent="0.15">
      <c r="A21" t="s">
        <v>152</v>
      </c>
    </row>
    <row r="22" spans="1:1" x14ac:dyDescent="0.15">
      <c r="A22" t="s">
        <v>153</v>
      </c>
    </row>
    <row r="23" spans="1:1" x14ac:dyDescent="0.15">
      <c r="A23" t="s">
        <v>154</v>
      </c>
    </row>
    <row r="24" spans="1:1" x14ac:dyDescent="0.15">
      <c r="A24" t="s">
        <v>155</v>
      </c>
    </row>
    <row r="26" spans="1:1" x14ac:dyDescent="0.15">
      <c r="A26" t="s">
        <v>156</v>
      </c>
    </row>
    <row r="28" spans="1:1" x14ac:dyDescent="0.15">
      <c r="A28" t="s">
        <v>157</v>
      </c>
    </row>
    <row r="29" spans="1:1" x14ac:dyDescent="0.15">
      <c r="A29" t="s">
        <v>158</v>
      </c>
    </row>
    <row r="30" spans="1:1" x14ac:dyDescent="0.15">
      <c r="A30" t="s">
        <v>159</v>
      </c>
    </row>
    <row r="31" spans="1:1" x14ac:dyDescent="0.15">
      <c r="A31" t="s">
        <v>160</v>
      </c>
    </row>
    <row r="32" spans="1:1" x14ac:dyDescent="0.15">
      <c r="A32" t="s">
        <v>161</v>
      </c>
    </row>
    <row r="33" spans="1:1" x14ac:dyDescent="0.15">
      <c r="A33" t="s">
        <v>162</v>
      </c>
    </row>
    <row r="34" spans="1:1" x14ac:dyDescent="0.15">
      <c r="A34" t="s">
        <v>163</v>
      </c>
    </row>
    <row r="36" spans="1:1" x14ac:dyDescent="0.15">
      <c r="A36" t="s">
        <v>164</v>
      </c>
    </row>
    <row r="37" spans="1:1" x14ac:dyDescent="0.15">
      <c r="A37" t="s">
        <v>165</v>
      </c>
    </row>
    <row r="38" spans="1:1" x14ac:dyDescent="0.15">
      <c r="A38" t="s">
        <v>166</v>
      </c>
    </row>
    <row r="39" spans="1:1" x14ac:dyDescent="0.15">
      <c r="A39" t="s">
        <v>167</v>
      </c>
    </row>
    <row r="40" spans="1:1" x14ac:dyDescent="0.15">
      <c r="A40" t="s">
        <v>168</v>
      </c>
    </row>
    <row r="41" spans="1:1" x14ac:dyDescent="0.15">
      <c r="A41" t="s">
        <v>169</v>
      </c>
    </row>
    <row r="49" spans="1:1" x14ac:dyDescent="0.15">
      <c r="A49" t="s">
        <v>135</v>
      </c>
    </row>
    <row r="51" spans="1:1" x14ac:dyDescent="0.15">
      <c r="A51" t="s">
        <v>136</v>
      </c>
    </row>
    <row r="52" spans="1:1" x14ac:dyDescent="0.15">
      <c r="A52" t="s">
        <v>137</v>
      </c>
    </row>
    <row r="53" spans="1:1" x14ac:dyDescent="0.15">
      <c r="A53" t="s">
        <v>236</v>
      </c>
    </row>
    <row r="54" spans="1:1" x14ac:dyDescent="0.15">
      <c r="A54" t="s">
        <v>237</v>
      </c>
    </row>
    <row r="56" spans="1:1" x14ac:dyDescent="0.15">
      <c r="A56" t="s">
        <v>135</v>
      </c>
    </row>
    <row r="58" spans="1:1" x14ac:dyDescent="0.15">
      <c r="A58" t="s">
        <v>136</v>
      </c>
    </row>
    <row r="59" spans="1:1" x14ac:dyDescent="0.15">
      <c r="A59" t="s">
        <v>137</v>
      </c>
    </row>
    <row r="60" spans="1:1" x14ac:dyDescent="0.15">
      <c r="A60" t="s">
        <v>238</v>
      </c>
    </row>
    <row r="61" spans="1:1" x14ac:dyDescent="0.15">
      <c r="A61" t="s">
        <v>239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932"/>
  <sheetViews>
    <sheetView topLeftCell="A70" workbookViewId="0">
      <selection activeCell="A121" sqref="A121"/>
    </sheetView>
  </sheetViews>
  <sheetFormatPr defaultRowHeight="13.5" x14ac:dyDescent="0.15"/>
  <cols>
    <col min="1" max="1" width="76.125" style="7" customWidth="1"/>
  </cols>
  <sheetData>
    <row r="1" spans="1:2" x14ac:dyDescent="0.15">
      <c r="A1" s="4" t="s">
        <v>15</v>
      </c>
    </row>
    <row r="2" spans="1:2" x14ac:dyDescent="0.15">
      <c r="A2" s="5" t="s">
        <v>3</v>
      </c>
    </row>
    <row r="3" spans="1:2" x14ac:dyDescent="0.15">
      <c r="A3" s="6" t="s">
        <v>4</v>
      </c>
    </row>
    <row r="4" spans="1:2" x14ac:dyDescent="0.15">
      <c r="A4" s="6" t="s">
        <v>268</v>
      </c>
      <c r="B4" t="s">
        <v>269</v>
      </c>
    </row>
    <row r="5" spans="1:2" x14ac:dyDescent="0.15">
      <c r="A5" s="7" t="s">
        <v>270</v>
      </c>
      <c r="B5" t="s">
        <v>271</v>
      </c>
    </row>
    <row r="6" spans="1:2" x14ac:dyDescent="0.15">
      <c r="A6" s="7" t="s">
        <v>270</v>
      </c>
      <c r="B6" t="s">
        <v>272</v>
      </c>
    </row>
    <row r="8" spans="1:2" x14ac:dyDescent="0.15">
      <c r="A8" s="7" t="s">
        <v>273</v>
      </c>
      <c r="B8" t="s">
        <v>274</v>
      </c>
    </row>
    <row r="10" spans="1:2" x14ac:dyDescent="0.15">
      <c r="A10" s="5" t="s">
        <v>9</v>
      </c>
    </row>
    <row r="11" spans="1:2" x14ac:dyDescent="0.15">
      <c r="A11" s="8" t="s">
        <v>275</v>
      </c>
      <c r="B11" t="s">
        <v>276</v>
      </c>
    </row>
    <row r="12" spans="1:2" x14ac:dyDescent="0.15">
      <c r="A12" s="8" t="s">
        <v>275</v>
      </c>
      <c r="B12" t="s">
        <v>277</v>
      </c>
    </row>
    <row r="13" spans="1:2" x14ac:dyDescent="0.15">
      <c r="A13" s="7" t="s">
        <v>275</v>
      </c>
      <c r="B13" t="s">
        <v>278</v>
      </c>
    </row>
    <row r="15" spans="1:2" x14ac:dyDescent="0.15">
      <c r="A15" s="5" t="s">
        <v>16</v>
      </c>
    </row>
    <row r="16" spans="1:2" x14ac:dyDescent="0.15">
      <c r="A16" s="5" t="s">
        <v>17</v>
      </c>
    </row>
    <row r="17" spans="1:2" x14ac:dyDescent="0.15">
      <c r="A17" s="7" t="s">
        <v>279</v>
      </c>
      <c r="B17" t="s">
        <v>280</v>
      </c>
    </row>
    <row r="18" spans="1:2" x14ac:dyDescent="0.15">
      <c r="A18" s="8" t="s">
        <v>281</v>
      </c>
      <c r="B18" t="s">
        <v>282</v>
      </c>
    </row>
    <row r="19" spans="1:2" x14ac:dyDescent="0.15">
      <c r="A19" s="8" t="s">
        <v>281</v>
      </c>
      <c r="B19" t="s">
        <v>283</v>
      </c>
    </row>
    <row r="21" spans="1:2" x14ac:dyDescent="0.15">
      <c r="A21" s="5" t="s">
        <v>21</v>
      </c>
    </row>
    <row r="22" spans="1:2" x14ac:dyDescent="0.15">
      <c r="A22" s="5" t="s">
        <v>22</v>
      </c>
    </row>
    <row r="23" spans="1:2" x14ac:dyDescent="0.15">
      <c r="A23" s="8" t="s">
        <v>284</v>
      </c>
      <c r="B23" t="s">
        <v>285</v>
      </c>
    </row>
    <row r="25" spans="1:2" x14ac:dyDescent="0.15">
      <c r="A25" s="5" t="s">
        <v>24</v>
      </c>
    </row>
    <row r="26" spans="1:2" x14ac:dyDescent="0.15">
      <c r="A26" s="8" t="s">
        <v>286</v>
      </c>
      <c r="B26" t="s">
        <v>287</v>
      </c>
    </row>
    <row r="27" spans="1:2" x14ac:dyDescent="0.15">
      <c r="A27" s="5" t="s">
        <v>235</v>
      </c>
    </row>
    <row r="28" spans="1:2" x14ac:dyDescent="0.15">
      <c r="A28" s="7" t="s">
        <v>286</v>
      </c>
      <c r="B28" t="s">
        <v>288</v>
      </c>
    </row>
    <row r="30" spans="1:2" x14ac:dyDescent="0.15">
      <c r="A30" s="5" t="s">
        <v>129</v>
      </c>
    </row>
    <row r="31" spans="1:2" x14ac:dyDescent="0.15">
      <c r="A31" s="8" t="s">
        <v>289</v>
      </c>
      <c r="B31" t="s">
        <v>290</v>
      </c>
    </row>
    <row r="32" spans="1:2" x14ac:dyDescent="0.15">
      <c r="A32" s="5" t="s">
        <v>29</v>
      </c>
    </row>
    <row r="33" spans="1:2" x14ac:dyDescent="0.15">
      <c r="A33" s="7" t="s">
        <v>291</v>
      </c>
      <c r="B33" t="s">
        <v>292</v>
      </c>
    </row>
    <row r="34" spans="1:2" x14ac:dyDescent="0.15">
      <c r="A34" s="8"/>
    </row>
    <row r="35" spans="1:2" x14ac:dyDescent="0.15">
      <c r="A35" s="5" t="s">
        <v>40</v>
      </c>
    </row>
    <row r="36" spans="1:2" x14ac:dyDescent="0.15">
      <c r="A36" s="7" t="s">
        <v>286</v>
      </c>
      <c r="B36" t="s">
        <v>293</v>
      </c>
    </row>
    <row r="37" spans="1:2" x14ac:dyDescent="0.15">
      <c r="A37" s="8" t="s">
        <v>286</v>
      </c>
      <c r="B37" t="s">
        <v>294</v>
      </c>
    </row>
    <row r="38" spans="1:2" x14ac:dyDescent="0.15">
      <c r="A38" s="8" t="s">
        <v>286</v>
      </c>
      <c r="B38" t="s">
        <v>295</v>
      </c>
    </row>
    <row r="39" spans="1:2" x14ac:dyDescent="0.15">
      <c r="A39" s="7" t="s">
        <v>286</v>
      </c>
      <c r="B39" t="s">
        <v>296</v>
      </c>
    </row>
    <row r="40" spans="1:2" x14ac:dyDescent="0.15">
      <c r="A40" s="7" t="s">
        <v>286</v>
      </c>
      <c r="B40" t="s">
        <v>297</v>
      </c>
    </row>
    <row r="41" spans="1:2" x14ac:dyDescent="0.15">
      <c r="A41" s="8" t="s">
        <v>286</v>
      </c>
      <c r="B41" t="s">
        <v>298</v>
      </c>
    </row>
    <row r="42" spans="1:2" x14ac:dyDescent="0.15">
      <c r="A42" s="8" t="s">
        <v>286</v>
      </c>
      <c r="B42" t="s">
        <v>299</v>
      </c>
    </row>
    <row r="43" spans="1:2" x14ac:dyDescent="0.15">
      <c r="A43" s="7" t="s">
        <v>286</v>
      </c>
      <c r="B43" t="s">
        <v>300</v>
      </c>
    </row>
    <row r="44" spans="1:2" x14ac:dyDescent="0.15">
      <c r="A44" s="7" t="s">
        <v>286</v>
      </c>
      <c r="B44" t="s">
        <v>301</v>
      </c>
    </row>
    <row r="45" spans="1:2" x14ac:dyDescent="0.15">
      <c r="A45" s="8"/>
    </row>
    <row r="46" spans="1:2" x14ac:dyDescent="0.15">
      <c r="A46" s="7" t="s">
        <v>54</v>
      </c>
    </row>
    <row r="47" spans="1:2" x14ac:dyDescent="0.15">
      <c r="A47" s="5" t="s">
        <v>55</v>
      </c>
    </row>
    <row r="49" spans="1:2" x14ac:dyDescent="0.15">
      <c r="A49" s="5" t="s">
        <v>58</v>
      </c>
    </row>
    <row r="50" spans="1:2" x14ac:dyDescent="0.15">
      <c r="A50" s="7" t="s">
        <v>302</v>
      </c>
      <c r="B50" t="s">
        <v>303</v>
      </c>
    </row>
    <row r="51" spans="1:2" x14ac:dyDescent="0.15">
      <c r="A51" s="5" t="s">
        <v>62</v>
      </c>
    </row>
    <row r="52" spans="1:2" x14ac:dyDescent="0.15">
      <c r="A52" s="7" t="s">
        <v>304</v>
      </c>
      <c r="B52" t="s">
        <v>305</v>
      </c>
    </row>
    <row r="53" spans="1:2" x14ac:dyDescent="0.15">
      <c r="A53" s="8" t="s">
        <v>70</v>
      </c>
    </row>
    <row r="55" spans="1:2" x14ac:dyDescent="0.15">
      <c r="A55" s="5" t="s">
        <v>74</v>
      </c>
    </row>
    <row r="57" spans="1:2" x14ac:dyDescent="0.15">
      <c r="A57" s="5" t="s">
        <v>75</v>
      </c>
    </row>
    <row r="58" spans="1:2" x14ac:dyDescent="0.15">
      <c r="A58" s="7" t="s">
        <v>289</v>
      </c>
      <c r="B58" t="s">
        <v>306</v>
      </c>
    </row>
    <row r="59" spans="1:2" x14ac:dyDescent="0.15">
      <c r="A59" s="7" t="s">
        <v>279</v>
      </c>
      <c r="B59" t="s">
        <v>307</v>
      </c>
    </row>
    <row r="61" spans="1:2" x14ac:dyDescent="0.15">
      <c r="A61" s="5" t="s">
        <v>78</v>
      </c>
    </row>
    <row r="62" spans="1:2" x14ac:dyDescent="0.15">
      <c r="A62" s="7" t="s">
        <v>289</v>
      </c>
      <c r="B62" t="s">
        <v>308</v>
      </c>
    </row>
    <row r="64" spans="1:2" x14ac:dyDescent="0.15">
      <c r="A64" s="5" t="s">
        <v>81</v>
      </c>
    </row>
    <row r="65" spans="1:2" x14ac:dyDescent="0.15">
      <c r="A65" s="7" t="s">
        <v>309</v>
      </c>
      <c r="B65" t="s">
        <v>310</v>
      </c>
    </row>
    <row r="66" spans="1:2" x14ac:dyDescent="0.15">
      <c r="A66" s="7" t="s">
        <v>279</v>
      </c>
      <c r="B66" t="s">
        <v>311</v>
      </c>
    </row>
    <row r="68" spans="1:2" x14ac:dyDescent="0.15">
      <c r="A68" s="5" t="s">
        <v>86</v>
      </c>
    </row>
    <row r="69" spans="1:2" x14ac:dyDescent="0.15">
      <c r="A69" s="7" t="s">
        <v>312</v>
      </c>
      <c r="B69" t="s">
        <v>313</v>
      </c>
    </row>
    <row r="71" spans="1:2" x14ac:dyDescent="0.15">
      <c r="A71" s="5" t="s">
        <v>88</v>
      </c>
    </row>
    <row r="72" spans="1:2" x14ac:dyDescent="0.15">
      <c r="A72" s="8" t="s">
        <v>275</v>
      </c>
      <c r="B72" t="s">
        <v>276</v>
      </c>
    </row>
    <row r="73" spans="1:2" x14ac:dyDescent="0.15">
      <c r="A73" s="8" t="s">
        <v>275</v>
      </c>
      <c r="B73" t="s">
        <v>277</v>
      </c>
    </row>
    <row r="74" spans="1:2" x14ac:dyDescent="0.15">
      <c r="A74" s="7" t="s">
        <v>314</v>
      </c>
      <c r="B74" t="s">
        <v>315</v>
      </c>
    </row>
    <row r="75" spans="1:2" x14ac:dyDescent="0.15">
      <c r="A75" s="7" t="s">
        <v>314</v>
      </c>
      <c r="B75" t="s">
        <v>316</v>
      </c>
    </row>
    <row r="76" spans="1:2" x14ac:dyDescent="0.15">
      <c r="A76" s="7" t="s">
        <v>275</v>
      </c>
      <c r="B76" t="s">
        <v>317</v>
      </c>
    </row>
    <row r="78" spans="1:2" x14ac:dyDescent="0.15">
      <c r="A78" s="7" t="s">
        <v>170</v>
      </c>
    </row>
    <row r="79" spans="1:2" x14ac:dyDescent="0.15">
      <c r="A79" s="7" t="s">
        <v>70</v>
      </c>
    </row>
    <row r="80" spans="1:2" x14ac:dyDescent="0.15">
      <c r="A80" s="5" t="s">
        <v>171</v>
      </c>
    </row>
    <row r="81" spans="1:2" x14ac:dyDescent="0.15">
      <c r="A81" s="7" t="s">
        <v>170</v>
      </c>
    </row>
    <row r="82" spans="1:2" x14ac:dyDescent="0.15">
      <c r="A82" s="5" t="s">
        <v>172</v>
      </c>
    </row>
    <row r="83" spans="1:2" x14ac:dyDescent="0.15">
      <c r="A83" s="7" t="s">
        <v>318</v>
      </c>
      <c r="B83" t="s">
        <v>319</v>
      </c>
    </row>
    <row r="84" spans="1:2" x14ac:dyDescent="0.15">
      <c r="A84" s="7" t="s">
        <v>273</v>
      </c>
      <c r="B84" t="s">
        <v>320</v>
      </c>
    </row>
    <row r="85" spans="1:2" x14ac:dyDescent="0.15">
      <c r="A85" s="7" t="s">
        <v>321</v>
      </c>
      <c r="B85" t="s">
        <v>322</v>
      </c>
    </row>
    <row r="86" spans="1:2" x14ac:dyDescent="0.15">
      <c r="A86" s="7" t="s">
        <v>289</v>
      </c>
      <c r="B86" t="s">
        <v>323</v>
      </c>
    </row>
    <row r="87" spans="1:2" x14ac:dyDescent="0.15">
      <c r="A87" s="7" t="s">
        <v>289</v>
      </c>
      <c r="B87" t="s">
        <v>324</v>
      </c>
    </row>
    <row r="88" spans="1:2" x14ac:dyDescent="0.15">
      <c r="A88" s="7" t="s">
        <v>279</v>
      </c>
      <c r="B88" t="s">
        <v>325</v>
      </c>
    </row>
    <row r="89" spans="1:2" x14ac:dyDescent="0.15">
      <c r="A89" s="7" t="s">
        <v>309</v>
      </c>
      <c r="B89" t="s">
        <v>326</v>
      </c>
    </row>
    <row r="90" spans="1:2" x14ac:dyDescent="0.15">
      <c r="A90" s="7" t="s">
        <v>309</v>
      </c>
      <c r="B90" t="s">
        <v>327</v>
      </c>
    </row>
    <row r="92" spans="1:2" x14ac:dyDescent="0.15">
      <c r="A92" s="7" t="s">
        <v>70</v>
      </c>
    </row>
    <row r="93" spans="1:2" x14ac:dyDescent="0.15">
      <c r="A93" s="5" t="s">
        <v>193</v>
      </c>
    </row>
    <row r="94" spans="1:2" x14ac:dyDescent="0.15">
      <c r="A94" s="7" t="s">
        <v>279</v>
      </c>
      <c r="B94" t="s">
        <v>328</v>
      </c>
    </row>
    <row r="96" spans="1:2" x14ac:dyDescent="0.15">
      <c r="A96" s="7" t="s">
        <v>170</v>
      </c>
    </row>
    <row r="97" spans="1:2" x14ac:dyDescent="0.15">
      <c r="A97" s="7" t="s">
        <v>70</v>
      </c>
    </row>
    <row r="98" spans="1:2" x14ac:dyDescent="0.15">
      <c r="A98" s="7" t="s">
        <v>170</v>
      </c>
    </row>
    <row r="99" spans="1:2" x14ac:dyDescent="0.15">
      <c r="A99" s="5" t="s">
        <v>199</v>
      </c>
    </row>
    <row r="100" spans="1:2" x14ac:dyDescent="0.15">
      <c r="A100" s="5" t="s">
        <v>200</v>
      </c>
    </row>
    <row r="101" spans="1:2" x14ac:dyDescent="0.15">
      <c r="A101" s="7" t="s">
        <v>281</v>
      </c>
      <c r="B101" t="s">
        <v>329</v>
      </c>
    </row>
    <row r="102" spans="1:2" x14ac:dyDescent="0.15">
      <c r="A102" s="7" t="s">
        <v>330</v>
      </c>
      <c r="B102" t="s">
        <v>331</v>
      </c>
    </row>
    <row r="103" spans="1:2" x14ac:dyDescent="0.15">
      <c r="A103" s="7" t="s">
        <v>286</v>
      </c>
      <c r="B103" t="s">
        <v>332</v>
      </c>
    </row>
    <row r="104" spans="1:2" x14ac:dyDescent="0.15">
      <c r="A104" s="7" t="s">
        <v>286</v>
      </c>
      <c r="B104" t="s">
        <v>333</v>
      </c>
    </row>
    <row r="105" spans="1:2" x14ac:dyDescent="0.15">
      <c r="A105" s="7" t="s">
        <v>286</v>
      </c>
      <c r="B105" t="s">
        <v>334</v>
      </c>
    </row>
    <row r="106" spans="1:2" x14ac:dyDescent="0.15">
      <c r="A106" s="7" t="s">
        <v>286</v>
      </c>
      <c r="B106" t="s">
        <v>335</v>
      </c>
    </row>
    <row r="107" spans="1:2" x14ac:dyDescent="0.15">
      <c r="A107" s="7" t="s">
        <v>286</v>
      </c>
      <c r="B107" t="s">
        <v>336</v>
      </c>
    </row>
    <row r="108" spans="1:2" x14ac:dyDescent="0.15">
      <c r="A108" s="7" t="s">
        <v>286</v>
      </c>
      <c r="B108" t="s">
        <v>337</v>
      </c>
    </row>
    <row r="109" spans="1:2" x14ac:dyDescent="0.15">
      <c r="A109" s="7" t="s">
        <v>286</v>
      </c>
      <c r="B109" t="s">
        <v>338</v>
      </c>
    </row>
    <row r="110" spans="1:2" x14ac:dyDescent="0.15">
      <c r="A110" s="7" t="s">
        <v>286</v>
      </c>
      <c r="B110" t="s">
        <v>339</v>
      </c>
    </row>
    <row r="111" spans="1:2" x14ac:dyDescent="0.15">
      <c r="A111" s="7" t="s">
        <v>286</v>
      </c>
      <c r="B111" t="s">
        <v>340</v>
      </c>
    </row>
    <row r="112" spans="1:2" x14ac:dyDescent="0.15">
      <c r="A112" s="7" t="s">
        <v>304</v>
      </c>
      <c r="B112" t="s">
        <v>341</v>
      </c>
    </row>
    <row r="113" spans="1:2" x14ac:dyDescent="0.15">
      <c r="A113" s="7" t="s">
        <v>342</v>
      </c>
      <c r="B113" t="s">
        <v>343</v>
      </c>
    </row>
    <row r="114" spans="1:2" x14ac:dyDescent="0.15">
      <c r="A114" s="7" t="s">
        <v>344</v>
      </c>
      <c r="B114" t="s">
        <v>325</v>
      </c>
    </row>
    <row r="115" spans="1:2" x14ac:dyDescent="0.15">
      <c r="A115" s="7" t="s">
        <v>344</v>
      </c>
      <c r="B115" t="s">
        <v>345</v>
      </c>
    </row>
    <row r="116" spans="1:2" x14ac:dyDescent="0.15">
      <c r="A116" s="7" t="s">
        <v>344</v>
      </c>
      <c r="B116" t="s">
        <v>346</v>
      </c>
    </row>
    <row r="117" spans="1:2" x14ac:dyDescent="0.15">
      <c r="A117" s="7" t="s">
        <v>291</v>
      </c>
      <c r="B117" t="s">
        <v>347</v>
      </c>
    </row>
    <row r="120" spans="1:2" x14ac:dyDescent="0.15">
      <c r="A120" s="5" t="s">
        <v>240</v>
      </c>
    </row>
    <row r="121" spans="1:2" x14ac:dyDescent="0.15">
      <c r="A121" s="7" t="s">
        <v>289</v>
      </c>
      <c r="B121" t="s">
        <v>348</v>
      </c>
    </row>
    <row r="123" spans="1:2" x14ac:dyDescent="0.15">
      <c r="A123" s="5" t="s">
        <v>243</v>
      </c>
    </row>
    <row r="124" spans="1:2" x14ac:dyDescent="0.15">
      <c r="A124" s="7" t="s">
        <v>349</v>
      </c>
      <c r="B124" t="s">
        <v>350</v>
      </c>
    </row>
    <row r="125" spans="1:2" x14ac:dyDescent="0.15">
      <c r="A125" s="7" t="s">
        <v>349</v>
      </c>
      <c r="B125" t="s">
        <v>351</v>
      </c>
    </row>
    <row r="126" spans="1:2" x14ac:dyDescent="0.15">
      <c r="A126" s="7" t="s">
        <v>349</v>
      </c>
      <c r="B126" t="s">
        <v>352</v>
      </c>
    </row>
    <row r="128" spans="1:2" x14ac:dyDescent="0.15">
      <c r="A128" s="5" t="s">
        <v>250</v>
      </c>
    </row>
    <row r="129" spans="1:2" x14ac:dyDescent="0.15">
      <c r="A129" s="7" t="s">
        <v>353</v>
      </c>
      <c r="B129" t="s">
        <v>354</v>
      </c>
    </row>
    <row r="131" spans="1:2" x14ac:dyDescent="0.15">
      <c r="A131" s="7" t="s">
        <v>257</v>
      </c>
    </row>
    <row r="132" spans="1:2" x14ac:dyDescent="0.15">
      <c r="A132" s="5" t="s">
        <v>258</v>
      </c>
    </row>
    <row r="133" spans="1:2" x14ac:dyDescent="0.15">
      <c r="A133" s="5" t="s">
        <v>259</v>
      </c>
    </row>
    <row r="134" spans="1:2" x14ac:dyDescent="0.15">
      <c r="A134" s="5" t="s">
        <v>260</v>
      </c>
    </row>
    <row r="135" spans="1:2" x14ac:dyDescent="0.15">
      <c r="A135" s="7" t="s">
        <v>355</v>
      </c>
      <c r="B135" t="s">
        <v>356</v>
      </c>
    </row>
    <row r="136" spans="1:2" x14ac:dyDescent="0.15">
      <c r="A136" s="7" t="s">
        <v>357</v>
      </c>
      <c r="B136" t="s">
        <v>358</v>
      </c>
    </row>
    <row r="137" spans="1:2" x14ac:dyDescent="0.15">
      <c r="A137" s="7" t="s">
        <v>359</v>
      </c>
      <c r="B137" t="s">
        <v>360</v>
      </c>
    </row>
    <row r="153" spans="1:1" x14ac:dyDescent="0.15">
      <c r="A153" s="8"/>
    </row>
    <row r="154" spans="1:1" x14ac:dyDescent="0.15">
      <c r="A154" s="8"/>
    </row>
    <row r="201" spans="1:1" x14ac:dyDescent="0.15">
      <c r="A201" s="8"/>
    </row>
    <row r="297" spans="1:1" x14ac:dyDescent="0.15">
      <c r="A297" s="8"/>
    </row>
    <row r="298" spans="1:1" x14ac:dyDescent="0.15">
      <c r="A298" s="8"/>
    </row>
    <row r="344" spans="1:1" x14ac:dyDescent="0.15">
      <c r="A344" s="8"/>
    </row>
    <row r="440" spans="1:1" x14ac:dyDescent="0.15">
      <c r="A440" s="8"/>
    </row>
    <row r="441" spans="1:1" x14ac:dyDescent="0.15">
      <c r="A441" s="8"/>
    </row>
    <row r="487" spans="1:1" x14ac:dyDescent="0.15">
      <c r="A487" s="8"/>
    </row>
    <row r="583" spans="1:1" x14ac:dyDescent="0.15">
      <c r="A583" s="8"/>
    </row>
    <row r="584" spans="1:1" x14ac:dyDescent="0.15">
      <c r="A584" s="8"/>
    </row>
    <row r="629" spans="1:1" x14ac:dyDescent="0.15">
      <c r="A629" s="8"/>
    </row>
    <row r="725" spans="1:1" x14ac:dyDescent="0.15">
      <c r="A725" s="8"/>
    </row>
    <row r="726" spans="1:1" x14ac:dyDescent="0.15">
      <c r="A726" s="8"/>
    </row>
    <row r="772" spans="1:1" x14ac:dyDescent="0.15">
      <c r="A772" s="8"/>
    </row>
    <row r="868" spans="1:1" x14ac:dyDescent="0.15">
      <c r="A868" s="8"/>
    </row>
    <row r="869" spans="1:1" x14ac:dyDescent="0.15">
      <c r="A869" s="8"/>
    </row>
    <row r="1178" spans="1:1" x14ac:dyDescent="0.15">
      <c r="A1178" s="8"/>
    </row>
    <row r="1274" spans="1:1" x14ac:dyDescent="0.15">
      <c r="A1274" s="8"/>
    </row>
    <row r="1275" spans="1:1" x14ac:dyDescent="0.15">
      <c r="A1275" s="8"/>
    </row>
    <row r="1330" spans="1:1" x14ac:dyDescent="0.15">
      <c r="A1330" s="8"/>
    </row>
    <row r="1426" spans="1:1" x14ac:dyDescent="0.15">
      <c r="A1426" s="8"/>
    </row>
    <row r="1427" spans="1:1" x14ac:dyDescent="0.15">
      <c r="A1427" s="8"/>
    </row>
    <row r="1549" spans="1:1" x14ac:dyDescent="0.15">
      <c r="A1549" s="8"/>
    </row>
    <row r="1645" spans="1:1" x14ac:dyDescent="0.15">
      <c r="A1645" s="8"/>
    </row>
    <row r="1647" spans="1:1" x14ac:dyDescent="0.15">
      <c r="A1647" s="8"/>
    </row>
    <row r="1691" spans="1:1" x14ac:dyDescent="0.15">
      <c r="A1691" s="8"/>
    </row>
    <row r="1787" spans="1:1" x14ac:dyDescent="0.15">
      <c r="A1787" s="8"/>
    </row>
    <row r="1789" spans="1:1" x14ac:dyDescent="0.15">
      <c r="A1789" s="8"/>
    </row>
    <row r="1834" spans="1:1" x14ac:dyDescent="0.15">
      <c r="A1834" s="8"/>
    </row>
    <row r="1930" spans="1:1" x14ac:dyDescent="0.15">
      <c r="A1930" s="8"/>
    </row>
    <row r="1932" spans="1:1" x14ac:dyDescent="0.15">
      <c r="A1932" s="8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4"/>
  <sheetViews>
    <sheetView zoomScale="90" zoomScaleNormal="90" workbookViewId="0">
      <pane xSplit="3" ySplit="1" topLeftCell="D30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ColWidth="9.125" defaultRowHeight="13.5" x14ac:dyDescent="0.15"/>
  <cols>
    <col min="1" max="1" width="9.125" style="66"/>
    <col min="2" max="2" width="10.75" style="67" bestFit="1" customWidth="1"/>
    <col min="3" max="3" width="39.375" style="66" customWidth="1"/>
    <col min="4" max="5" width="29.25" style="66" customWidth="1"/>
    <col min="6" max="6" width="20.875" style="66" customWidth="1"/>
    <col min="7" max="7" width="22.75" style="66" bestFit="1" customWidth="1"/>
    <col min="8" max="16384" width="9.125" style="66"/>
  </cols>
  <sheetData>
    <row r="1" spans="1:8" s="64" customFormat="1" x14ac:dyDescent="0.15">
      <c r="A1" s="64" t="s">
        <v>1870</v>
      </c>
      <c r="B1" s="65" t="s">
        <v>929</v>
      </c>
      <c r="C1" s="64" t="s">
        <v>930</v>
      </c>
      <c r="D1" s="64" t="s">
        <v>1799</v>
      </c>
      <c r="E1" s="64" t="s">
        <v>1800</v>
      </c>
      <c r="F1" s="64" t="s">
        <v>1853</v>
      </c>
      <c r="G1" s="64" t="s">
        <v>1797</v>
      </c>
      <c r="H1" s="64" t="s">
        <v>1803</v>
      </c>
    </row>
    <row r="2" spans="1:8" x14ac:dyDescent="0.15">
      <c r="A2" s="66">
        <v>1</v>
      </c>
      <c r="B2" s="67">
        <v>42440</v>
      </c>
      <c r="C2" s="66" t="s">
        <v>931</v>
      </c>
    </row>
    <row r="3" spans="1:8" x14ac:dyDescent="0.15">
      <c r="A3" s="66">
        <v>2</v>
      </c>
      <c r="B3" s="67">
        <v>42468</v>
      </c>
      <c r="C3" s="66" t="s">
        <v>998</v>
      </c>
    </row>
    <row r="4" spans="1:8" x14ac:dyDescent="0.15">
      <c r="A4" s="66">
        <v>3</v>
      </c>
      <c r="B4" s="67">
        <v>42503</v>
      </c>
      <c r="C4" s="66" t="s">
        <v>1074</v>
      </c>
    </row>
    <row r="5" spans="1:8" x14ac:dyDescent="0.15">
      <c r="A5" s="66">
        <v>4</v>
      </c>
      <c r="B5" s="67">
        <v>42523</v>
      </c>
      <c r="C5" s="66" t="s">
        <v>1090</v>
      </c>
    </row>
    <row r="6" spans="1:8" x14ac:dyDescent="0.15">
      <c r="A6" s="66">
        <v>5</v>
      </c>
      <c r="B6" s="67">
        <v>42524</v>
      </c>
      <c r="C6" s="66" t="s">
        <v>1096</v>
      </c>
    </row>
    <row r="7" spans="1:8" x14ac:dyDescent="0.15">
      <c r="A7" s="66">
        <v>6</v>
      </c>
      <c r="B7" s="67">
        <v>42542</v>
      </c>
      <c r="C7" s="66" t="s">
        <v>1385</v>
      </c>
    </row>
    <row r="8" spans="1:8" x14ac:dyDescent="0.15">
      <c r="A8" s="66">
        <v>7</v>
      </c>
      <c r="B8" s="67">
        <v>42600</v>
      </c>
      <c r="C8" s="66" t="s">
        <v>1452</v>
      </c>
    </row>
    <row r="9" spans="1:8" x14ac:dyDescent="0.15">
      <c r="A9" s="66">
        <v>8</v>
      </c>
      <c r="B9" s="67">
        <v>42608</v>
      </c>
      <c r="C9" s="66" t="s">
        <v>1456</v>
      </c>
    </row>
    <row r="10" spans="1:8" x14ac:dyDescent="0.15">
      <c r="A10" s="66">
        <v>9</v>
      </c>
      <c r="B10" s="67">
        <v>42613</v>
      </c>
      <c r="C10" s="66" t="s">
        <v>1500</v>
      </c>
    </row>
    <row r="11" spans="1:8" x14ac:dyDescent="0.15">
      <c r="A11" s="66">
        <v>10</v>
      </c>
      <c r="B11" s="67">
        <v>42613</v>
      </c>
      <c r="C11" s="66" t="s">
        <v>1499</v>
      </c>
    </row>
    <row r="12" spans="1:8" x14ac:dyDescent="0.15">
      <c r="A12" s="66">
        <v>11</v>
      </c>
      <c r="B12" s="67">
        <v>42634</v>
      </c>
      <c r="C12" s="66" t="s">
        <v>1514</v>
      </c>
    </row>
    <row r="13" spans="1:8" x14ac:dyDescent="0.15">
      <c r="A13" s="66">
        <v>12</v>
      </c>
      <c r="B13" s="67">
        <v>42647</v>
      </c>
      <c r="C13" s="66" t="s">
        <v>1541</v>
      </c>
    </row>
    <row r="14" spans="1:8" x14ac:dyDescent="0.15">
      <c r="A14" s="66">
        <v>13</v>
      </c>
      <c r="B14" s="67">
        <v>42654</v>
      </c>
      <c r="C14" s="66" t="s">
        <v>1542</v>
      </c>
    </row>
    <row r="15" spans="1:8" x14ac:dyDescent="0.15">
      <c r="A15" s="66">
        <v>14</v>
      </c>
      <c r="B15" s="67">
        <v>42685</v>
      </c>
      <c r="C15" s="66" t="s">
        <v>1557</v>
      </c>
    </row>
    <row r="16" spans="1:8" x14ac:dyDescent="0.15">
      <c r="A16" s="66">
        <v>15</v>
      </c>
      <c r="B16" s="67">
        <v>42692</v>
      </c>
      <c r="C16" s="66" t="s">
        <v>1561</v>
      </c>
    </row>
    <row r="17" spans="1:8" x14ac:dyDescent="0.15">
      <c r="A17" s="66">
        <v>16</v>
      </c>
      <c r="B17" s="67">
        <v>42703</v>
      </c>
      <c r="C17" s="66" t="s">
        <v>1564</v>
      </c>
    </row>
    <row r="18" spans="1:8" x14ac:dyDescent="0.15">
      <c r="A18" s="66">
        <v>17</v>
      </c>
      <c r="B18" s="67">
        <v>42718</v>
      </c>
      <c r="C18" s="66" t="s">
        <v>1567</v>
      </c>
    </row>
    <row r="19" spans="1:8" x14ac:dyDescent="0.15">
      <c r="A19" s="66">
        <v>18</v>
      </c>
      <c r="B19" s="67">
        <v>42719</v>
      </c>
      <c r="C19" s="66" t="s">
        <v>1582</v>
      </c>
    </row>
    <row r="20" spans="1:8" x14ac:dyDescent="0.15">
      <c r="A20" s="66">
        <v>19</v>
      </c>
      <c r="B20" s="67">
        <v>42774</v>
      </c>
      <c r="C20" s="66" t="s">
        <v>1596</v>
      </c>
    </row>
    <row r="21" spans="1:8" x14ac:dyDescent="0.15">
      <c r="A21" s="66">
        <v>20</v>
      </c>
      <c r="B21" s="67">
        <v>42775</v>
      </c>
      <c r="C21" s="66" t="s">
        <v>1610</v>
      </c>
    </row>
    <row r="22" spans="1:8" x14ac:dyDescent="0.15">
      <c r="A22" s="66">
        <v>21</v>
      </c>
      <c r="B22" s="67">
        <v>42797</v>
      </c>
      <c r="C22" s="66" t="s">
        <v>1615</v>
      </c>
    </row>
    <row r="23" spans="1:8" x14ac:dyDescent="0.15">
      <c r="A23" s="66">
        <v>22</v>
      </c>
      <c r="B23" s="67">
        <v>42810</v>
      </c>
      <c r="C23" s="66" t="s">
        <v>1661</v>
      </c>
    </row>
    <row r="24" spans="1:8" x14ac:dyDescent="0.15">
      <c r="A24" s="66">
        <v>23</v>
      </c>
      <c r="B24" s="67">
        <v>42897</v>
      </c>
      <c r="C24" s="66" t="s">
        <v>1689</v>
      </c>
    </row>
    <row r="25" spans="1:8" x14ac:dyDescent="0.15">
      <c r="A25" s="66">
        <v>24</v>
      </c>
      <c r="B25" s="67">
        <v>42936</v>
      </c>
      <c r="C25" s="66" t="s">
        <v>1717</v>
      </c>
    </row>
    <row r="26" spans="1:8" x14ac:dyDescent="0.15">
      <c r="A26" s="66">
        <v>25</v>
      </c>
      <c r="B26" s="67">
        <v>42951</v>
      </c>
      <c r="C26" s="66" t="s">
        <v>1741</v>
      </c>
    </row>
    <row r="27" spans="1:8" x14ac:dyDescent="0.15">
      <c r="A27" s="66">
        <v>26</v>
      </c>
      <c r="B27" s="67">
        <v>42982</v>
      </c>
      <c r="C27" s="66" t="s">
        <v>1742</v>
      </c>
    </row>
    <row r="28" spans="1:8" x14ac:dyDescent="0.15">
      <c r="A28" s="66">
        <v>27</v>
      </c>
      <c r="B28" s="67">
        <v>42999</v>
      </c>
      <c r="C28" s="66" t="s">
        <v>1774</v>
      </c>
    </row>
    <row r="29" spans="1:8" x14ac:dyDescent="0.15">
      <c r="A29" s="66">
        <v>28</v>
      </c>
      <c r="B29" s="67">
        <v>43004</v>
      </c>
      <c r="C29" s="66" t="s">
        <v>1794</v>
      </c>
    </row>
    <row r="30" spans="1:8" x14ac:dyDescent="0.15">
      <c r="A30" s="69">
        <v>29</v>
      </c>
      <c r="B30" s="70">
        <v>43012</v>
      </c>
      <c r="C30" s="69" t="s">
        <v>1802</v>
      </c>
      <c r="D30" s="69" t="s">
        <v>191</v>
      </c>
      <c r="E30" s="69" t="s">
        <v>1801</v>
      </c>
      <c r="F30" s="69" t="s">
        <v>1872</v>
      </c>
      <c r="G30" s="69" t="s">
        <v>1873</v>
      </c>
      <c r="H30" s="69" t="s">
        <v>1804</v>
      </c>
    </row>
    <row r="31" spans="1:8" x14ac:dyDescent="0.15">
      <c r="A31" s="69">
        <v>30</v>
      </c>
      <c r="B31" s="70">
        <v>43012</v>
      </c>
      <c r="C31" s="69" t="s">
        <v>1874</v>
      </c>
      <c r="D31" s="69" t="s">
        <v>1805</v>
      </c>
      <c r="E31" s="69" t="s">
        <v>1868</v>
      </c>
      <c r="F31" s="69" t="s">
        <v>1855</v>
      </c>
      <c r="G31" s="69" t="s">
        <v>1798</v>
      </c>
      <c r="H31" s="69" t="s">
        <v>1804</v>
      </c>
    </row>
    <row r="32" spans="1:8" x14ac:dyDescent="0.15">
      <c r="A32" s="69">
        <v>31</v>
      </c>
      <c r="B32" s="70">
        <v>43012</v>
      </c>
      <c r="C32" s="69" t="s">
        <v>1854</v>
      </c>
      <c r="D32" s="69" t="s">
        <v>1848</v>
      </c>
      <c r="E32" s="68" t="s">
        <v>1824</v>
      </c>
      <c r="F32" s="71" t="s">
        <v>1924</v>
      </c>
      <c r="G32" s="69" t="s">
        <v>1849</v>
      </c>
      <c r="H32" s="69" t="s">
        <v>1804</v>
      </c>
    </row>
    <row r="33" spans="1:8" x14ac:dyDescent="0.15">
      <c r="A33" s="69">
        <v>32</v>
      </c>
      <c r="B33" s="70">
        <v>43012</v>
      </c>
      <c r="C33" s="69" t="s">
        <v>1856</v>
      </c>
      <c r="D33" s="69" t="s">
        <v>1875</v>
      </c>
      <c r="E33" s="69" t="s">
        <v>914</v>
      </c>
      <c r="F33" s="69" t="s">
        <v>1864</v>
      </c>
      <c r="G33" s="69" t="s">
        <v>1849</v>
      </c>
      <c r="H33" s="69" t="s">
        <v>1804</v>
      </c>
    </row>
    <row r="34" spans="1:8" x14ac:dyDescent="0.15">
      <c r="A34" s="69">
        <v>33</v>
      </c>
      <c r="B34" s="70">
        <v>43012</v>
      </c>
      <c r="C34" s="69" t="s">
        <v>1856</v>
      </c>
      <c r="D34" s="69" t="s">
        <v>1876</v>
      </c>
      <c r="E34" s="69" t="s">
        <v>1861</v>
      </c>
      <c r="F34" s="69" t="s">
        <v>1865</v>
      </c>
      <c r="G34" s="69" t="s">
        <v>1849</v>
      </c>
      <c r="H34" s="69" t="s">
        <v>1804</v>
      </c>
    </row>
    <row r="35" spans="1:8" x14ac:dyDescent="0.15">
      <c r="A35" s="69">
        <v>34</v>
      </c>
      <c r="B35" s="70">
        <v>43012</v>
      </c>
      <c r="C35" s="69" t="s">
        <v>1856</v>
      </c>
      <c r="D35" s="69" t="s">
        <v>1859</v>
      </c>
      <c r="E35" s="69" t="s">
        <v>1862</v>
      </c>
      <c r="F35" s="69" t="s">
        <v>1866</v>
      </c>
      <c r="G35" s="69" t="s">
        <v>1849</v>
      </c>
      <c r="H35" s="69" t="s">
        <v>1804</v>
      </c>
    </row>
    <row r="36" spans="1:8" x14ac:dyDescent="0.15">
      <c r="A36" s="69">
        <v>35</v>
      </c>
      <c r="B36" s="70">
        <v>43012</v>
      </c>
      <c r="C36" s="69" t="s">
        <v>1856</v>
      </c>
      <c r="D36" s="69" t="s">
        <v>1860</v>
      </c>
      <c r="E36" s="69" t="s">
        <v>1863</v>
      </c>
      <c r="F36" s="69" t="s">
        <v>1867</v>
      </c>
      <c r="G36" s="69" t="s">
        <v>1849</v>
      </c>
      <c r="H36" s="69" t="s">
        <v>1804</v>
      </c>
    </row>
    <row r="37" spans="1:8" x14ac:dyDescent="0.15">
      <c r="A37" s="69">
        <v>36</v>
      </c>
      <c r="B37" s="70">
        <v>43012</v>
      </c>
      <c r="C37" s="69" t="s">
        <v>1857</v>
      </c>
      <c r="D37" s="69" t="s">
        <v>1665</v>
      </c>
      <c r="E37" s="69" t="s">
        <v>962</v>
      </c>
      <c r="F37" s="69" t="s">
        <v>1858</v>
      </c>
      <c r="G37" s="69" t="s">
        <v>1849</v>
      </c>
      <c r="H37" s="69" t="s">
        <v>1804</v>
      </c>
    </row>
    <row r="38" spans="1:8" x14ac:dyDescent="0.15">
      <c r="A38" s="69">
        <v>37</v>
      </c>
      <c r="B38" s="70">
        <v>43012</v>
      </c>
      <c r="C38" s="70" t="s">
        <v>409</v>
      </c>
      <c r="D38" s="70" t="s">
        <v>1892</v>
      </c>
      <c r="E38" s="70" t="s">
        <v>1921</v>
      </c>
      <c r="F38" s="69" t="s">
        <v>1895</v>
      </c>
      <c r="G38" s="69" t="s">
        <v>1849</v>
      </c>
      <c r="H38" s="69" t="s">
        <v>1804</v>
      </c>
    </row>
    <row r="39" spans="1:8" x14ac:dyDescent="0.15">
      <c r="A39" s="69">
        <v>38</v>
      </c>
      <c r="B39" s="70">
        <v>43012</v>
      </c>
      <c r="C39" s="70" t="s">
        <v>983</v>
      </c>
      <c r="D39" s="70" t="s">
        <v>1893</v>
      </c>
      <c r="E39" s="70" t="s">
        <v>1922</v>
      </c>
      <c r="F39" s="69" t="s">
        <v>1895</v>
      </c>
      <c r="G39" s="69" t="s">
        <v>1849</v>
      </c>
      <c r="H39" s="69" t="s">
        <v>1804</v>
      </c>
    </row>
    <row r="40" spans="1:8" x14ac:dyDescent="0.15">
      <c r="A40" s="69">
        <v>39</v>
      </c>
      <c r="B40" s="70">
        <v>43012</v>
      </c>
      <c r="C40" s="70" t="s">
        <v>408</v>
      </c>
      <c r="D40" s="70" t="s">
        <v>1894</v>
      </c>
      <c r="E40" s="70" t="s">
        <v>1923</v>
      </c>
      <c r="F40" s="69" t="s">
        <v>1895</v>
      </c>
      <c r="G40" s="69" t="s">
        <v>1849</v>
      </c>
      <c r="H40" s="69" t="s">
        <v>1804</v>
      </c>
    </row>
    <row r="41" spans="1:8" x14ac:dyDescent="0.15">
      <c r="A41" s="69">
        <v>40</v>
      </c>
      <c r="B41" s="70">
        <v>43012</v>
      </c>
      <c r="C41" s="70" t="s">
        <v>1904</v>
      </c>
      <c r="D41" s="69" t="s">
        <v>1903</v>
      </c>
      <c r="E41" s="69" t="s">
        <v>1902</v>
      </c>
      <c r="F41" s="69" t="s">
        <v>1905</v>
      </c>
      <c r="G41" s="69" t="s">
        <v>1798</v>
      </c>
      <c r="H41" s="69" t="s">
        <v>1804</v>
      </c>
    </row>
    <row r="42" spans="1:8" x14ac:dyDescent="0.15">
      <c r="A42" s="69">
        <v>41</v>
      </c>
      <c r="B42" s="70">
        <v>43012</v>
      </c>
      <c r="C42" s="70" t="s">
        <v>1920</v>
      </c>
      <c r="D42" s="69"/>
      <c r="E42" s="70" t="s">
        <v>1919</v>
      </c>
      <c r="F42" s="7" t="s">
        <v>1918</v>
      </c>
      <c r="G42" s="69" t="s">
        <v>1849</v>
      </c>
      <c r="H42" s="69" t="s">
        <v>1804</v>
      </c>
    </row>
    <row r="43" spans="1:8" x14ac:dyDescent="0.15">
      <c r="A43" s="66">
        <v>42</v>
      </c>
      <c r="B43" s="67">
        <v>43019</v>
      </c>
      <c r="C43" s="66" t="s">
        <v>1925</v>
      </c>
      <c r="D43" s="66" t="s">
        <v>466</v>
      </c>
      <c r="E43" s="66" t="s">
        <v>1926</v>
      </c>
      <c r="F43" s="66" t="s">
        <v>1927</v>
      </c>
      <c r="G43" s="69" t="s">
        <v>1849</v>
      </c>
    </row>
    <row r="44" spans="1:8" x14ac:dyDescent="0.15">
      <c r="C44" s="66" t="s">
        <v>1929</v>
      </c>
      <c r="E44" s="66" t="s">
        <v>1928</v>
      </c>
      <c r="G44" s="69" t="s">
        <v>1849</v>
      </c>
    </row>
  </sheetData>
  <autoFilter ref="A1:H41"/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0" sqref="C10"/>
    </sheetView>
  </sheetViews>
  <sheetFormatPr defaultColWidth="9.125" defaultRowHeight="12.75" x14ac:dyDescent="0.2"/>
  <cols>
    <col min="1" max="1" width="67.625" style="35" customWidth="1"/>
    <col min="2" max="2" width="6.75" style="35" customWidth="1"/>
    <col min="3" max="3" width="62.25" style="35" customWidth="1"/>
    <col min="4" max="4" width="7.375" style="41" customWidth="1"/>
    <col min="5" max="16384" width="9.125" style="35"/>
  </cols>
  <sheetData>
    <row r="1" spans="1:4" ht="25.5" x14ac:dyDescent="0.2">
      <c r="A1" s="35" t="s">
        <v>1806</v>
      </c>
      <c r="B1" s="35" t="s">
        <v>1807</v>
      </c>
      <c r="C1" s="35" t="s">
        <v>1808</v>
      </c>
      <c r="D1" s="41" t="s">
        <v>1809</v>
      </c>
    </row>
    <row r="2" spans="1:4" x14ac:dyDescent="0.2">
      <c r="A2" s="42" t="s">
        <v>1810</v>
      </c>
      <c r="B2" s="42" t="s">
        <v>1811</v>
      </c>
      <c r="C2" s="42" t="s">
        <v>1812</v>
      </c>
      <c r="D2" s="36" t="s">
        <v>1850</v>
      </c>
    </row>
    <row r="3" spans="1:4" x14ac:dyDescent="0.2">
      <c r="A3" s="42" t="s">
        <v>1814</v>
      </c>
      <c r="B3" s="42" t="s">
        <v>1815</v>
      </c>
      <c r="C3" s="42" t="s">
        <v>912</v>
      </c>
      <c r="D3" s="36" t="s">
        <v>1816</v>
      </c>
    </row>
    <row r="4" spans="1:4" x14ac:dyDescent="0.2">
      <c r="A4" s="42" t="s">
        <v>1817</v>
      </c>
      <c r="B4" s="42" t="s">
        <v>1815</v>
      </c>
      <c r="C4" s="42" t="s">
        <v>1818</v>
      </c>
      <c r="D4" s="36" t="s">
        <v>1816</v>
      </c>
    </row>
    <row r="5" spans="1:4" ht="135" x14ac:dyDescent="0.2">
      <c r="A5" s="44" t="s">
        <v>1819</v>
      </c>
      <c r="B5" s="42" t="s">
        <v>1820</v>
      </c>
      <c r="C5" s="42" t="s">
        <v>1821</v>
      </c>
      <c r="D5" s="37" t="s">
        <v>1902</v>
      </c>
    </row>
    <row r="6" spans="1:4" x14ac:dyDescent="0.2">
      <c r="A6" s="42" t="s">
        <v>1822</v>
      </c>
      <c r="B6" s="42" t="s">
        <v>1823</v>
      </c>
      <c r="C6" s="42" t="s">
        <v>1824</v>
      </c>
      <c r="D6" s="36" t="s">
        <v>1850</v>
      </c>
    </row>
    <row r="7" spans="1:4" ht="33.75" x14ac:dyDescent="0.2">
      <c r="A7" s="44" t="s">
        <v>1825</v>
      </c>
      <c r="B7" s="42" t="s">
        <v>1811</v>
      </c>
      <c r="C7" s="44" t="s">
        <v>1826</v>
      </c>
      <c r="D7" s="36" t="s">
        <v>1850</v>
      </c>
    </row>
    <row r="8" spans="1:4" x14ac:dyDescent="0.2">
      <c r="A8" s="42" t="s">
        <v>1831</v>
      </c>
      <c r="B8" s="42" t="s">
        <v>1832</v>
      </c>
      <c r="C8" s="42" t="s">
        <v>1821</v>
      </c>
      <c r="D8" s="36" t="s">
        <v>1850</v>
      </c>
    </row>
    <row r="9" spans="1:4" ht="17.25" customHeight="1" x14ac:dyDescent="0.2">
      <c r="A9" s="44" t="s">
        <v>1833</v>
      </c>
      <c r="B9" s="42" t="s">
        <v>1811</v>
      </c>
      <c r="C9" s="44" t="s">
        <v>1834</v>
      </c>
      <c r="D9" s="36" t="s">
        <v>1850</v>
      </c>
    </row>
    <row r="10" spans="1:4" ht="45" x14ac:dyDescent="0.2">
      <c r="A10" s="44" t="s">
        <v>1839</v>
      </c>
      <c r="B10" s="42" t="s">
        <v>1811</v>
      </c>
      <c r="C10" s="44" t="s">
        <v>1840</v>
      </c>
      <c r="D10" s="36" t="s">
        <v>1850</v>
      </c>
    </row>
    <row r="11" spans="1:4" x14ac:dyDescent="0.2">
      <c r="A11" s="42" t="s">
        <v>1842</v>
      </c>
      <c r="B11" s="42" t="s">
        <v>1832</v>
      </c>
      <c r="C11" s="42" t="s">
        <v>1843</v>
      </c>
      <c r="D11" s="36" t="s">
        <v>1850</v>
      </c>
    </row>
    <row r="12" spans="1:4" x14ac:dyDescent="0.2">
      <c r="A12" s="42" t="s">
        <v>1844</v>
      </c>
      <c r="B12" s="42" t="s">
        <v>1815</v>
      </c>
      <c r="C12" s="42" t="s">
        <v>922</v>
      </c>
      <c r="D12" s="36" t="s">
        <v>1850</v>
      </c>
    </row>
    <row r="13" spans="1:4" ht="14.25" x14ac:dyDescent="0.2">
      <c r="A13" s="42" t="s">
        <v>1845</v>
      </c>
      <c r="B13" s="42" t="s">
        <v>1815</v>
      </c>
      <c r="C13" s="40" t="s">
        <v>1863</v>
      </c>
      <c r="D13" s="36" t="s">
        <v>1850</v>
      </c>
    </row>
    <row r="14" spans="1:4" x14ac:dyDescent="0.2">
      <c r="A14" s="42" t="s">
        <v>1846</v>
      </c>
      <c r="B14" s="42" t="s">
        <v>1815</v>
      </c>
      <c r="C14" s="42" t="s">
        <v>1847</v>
      </c>
      <c r="D14" s="36" t="s">
        <v>1850</v>
      </c>
    </row>
    <row r="15" spans="1:4" x14ac:dyDescent="0.2">
      <c r="A15" s="43"/>
      <c r="B15" s="43"/>
      <c r="C15" s="43"/>
    </row>
    <row r="16" spans="1:4" x14ac:dyDescent="0.2">
      <c r="A16" s="43"/>
      <c r="B16" s="43"/>
      <c r="C16" s="43"/>
    </row>
    <row r="17" spans="1:3" x14ac:dyDescent="0.2">
      <c r="A17" s="43"/>
      <c r="B17" s="43"/>
      <c r="C17" s="43"/>
    </row>
  </sheetData>
  <autoFilter ref="A1:D14"/>
  <phoneticPr fontId="19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D2" sqref="D1:D1048576"/>
    </sheetView>
  </sheetViews>
  <sheetFormatPr defaultColWidth="9.125" defaultRowHeight="12.75" x14ac:dyDescent="0.2"/>
  <cols>
    <col min="1" max="1" width="27" style="25" bestFit="1" customWidth="1"/>
    <col min="2" max="16384" width="9.125" style="25"/>
  </cols>
  <sheetData>
    <row r="1" spans="1:6" ht="12.75" customHeight="1" x14ac:dyDescent="0.2">
      <c r="A1" s="45"/>
      <c r="B1" s="72" t="s">
        <v>1891</v>
      </c>
      <c r="C1" s="72"/>
      <c r="D1" s="72"/>
      <c r="E1" s="72"/>
      <c r="F1" s="72"/>
    </row>
    <row r="2" spans="1:6" s="62" customFormat="1" ht="15" x14ac:dyDescent="0.25">
      <c r="A2" s="56" t="s">
        <v>1877</v>
      </c>
      <c r="B2" s="57" t="s">
        <v>1890</v>
      </c>
      <c r="C2" s="58">
        <v>1</v>
      </c>
      <c r="D2" s="59">
        <v>4</v>
      </c>
      <c r="E2" s="60" t="s">
        <v>1889</v>
      </c>
      <c r="F2" s="61">
        <v>5</v>
      </c>
    </row>
    <row r="3" spans="1:6" x14ac:dyDescent="0.2">
      <c r="A3" s="46" t="s">
        <v>1878</v>
      </c>
      <c r="B3" s="47">
        <v>0</v>
      </c>
      <c r="C3" s="48">
        <v>1</v>
      </c>
      <c r="D3" s="49">
        <v>2</v>
      </c>
      <c r="E3" s="50">
        <v>3</v>
      </c>
      <c r="F3" s="51">
        <v>4</v>
      </c>
    </row>
    <row r="4" spans="1:6" x14ac:dyDescent="0.2">
      <c r="A4" s="46" t="s">
        <v>1879</v>
      </c>
      <c r="B4" s="47" t="s">
        <v>1880</v>
      </c>
      <c r="C4" s="48" t="s">
        <v>1813</v>
      </c>
      <c r="D4" s="49" t="s">
        <v>1813</v>
      </c>
      <c r="E4" s="50" t="s">
        <v>1813</v>
      </c>
      <c r="F4" s="51" t="s">
        <v>1813</v>
      </c>
    </row>
    <row r="5" spans="1:6" x14ac:dyDescent="0.2">
      <c r="A5" s="46" t="s">
        <v>1881</v>
      </c>
      <c r="B5" s="47"/>
      <c r="C5" s="48" t="s">
        <v>1827</v>
      </c>
      <c r="D5" s="49" t="s">
        <v>1835</v>
      </c>
      <c r="E5" s="50" t="s">
        <v>1835</v>
      </c>
      <c r="F5" s="51" t="s">
        <v>1835</v>
      </c>
    </row>
    <row r="6" spans="1:6" x14ac:dyDescent="0.2">
      <c r="A6" s="46" t="s">
        <v>1882</v>
      </c>
      <c r="B6" s="47"/>
      <c r="C6" s="48" t="s">
        <v>1827</v>
      </c>
      <c r="D6" s="49" t="s">
        <v>1827</v>
      </c>
      <c r="E6" s="50" t="s">
        <v>1836</v>
      </c>
      <c r="F6" s="51" t="s">
        <v>1836</v>
      </c>
    </row>
    <row r="7" spans="1:6" x14ac:dyDescent="0.2">
      <c r="A7" s="46" t="s">
        <v>1883</v>
      </c>
      <c r="B7" s="47"/>
      <c r="C7" s="48" t="s">
        <v>1828</v>
      </c>
      <c r="D7" s="49" t="s">
        <v>1828</v>
      </c>
      <c r="E7" s="50" t="s">
        <v>1828</v>
      </c>
      <c r="F7" s="51" t="s">
        <v>1828</v>
      </c>
    </row>
    <row r="8" spans="1:6" x14ac:dyDescent="0.2">
      <c r="A8" s="46" t="s">
        <v>1884</v>
      </c>
      <c r="B8" s="47"/>
      <c r="C8" s="52" t="s">
        <v>1829</v>
      </c>
      <c r="D8" s="49" t="s">
        <v>1838</v>
      </c>
      <c r="E8" s="50" t="s">
        <v>1829</v>
      </c>
      <c r="F8" s="51" t="s">
        <v>1841</v>
      </c>
    </row>
    <row r="9" spans="1:6" x14ac:dyDescent="0.2">
      <c r="A9" s="46" t="s">
        <v>1885</v>
      </c>
      <c r="B9" s="47"/>
      <c r="C9" s="48" t="s">
        <v>1830</v>
      </c>
      <c r="D9" s="49" t="s">
        <v>1837</v>
      </c>
      <c r="E9" s="50" t="s">
        <v>1837</v>
      </c>
      <c r="F9" s="51" t="s">
        <v>1837</v>
      </c>
    </row>
    <row r="10" spans="1:6" x14ac:dyDescent="0.2">
      <c r="A10" s="46" t="s">
        <v>1886</v>
      </c>
      <c r="B10" s="47"/>
      <c r="C10" s="48"/>
      <c r="D10" s="49" t="s">
        <v>1887</v>
      </c>
      <c r="E10" s="50" t="s">
        <v>1838</v>
      </c>
      <c r="F10" s="51" t="s">
        <v>1838</v>
      </c>
    </row>
    <row r="11" spans="1:6" x14ac:dyDescent="0.2">
      <c r="A11" s="46" t="s">
        <v>1888</v>
      </c>
      <c r="B11" s="47"/>
      <c r="C11" s="48"/>
      <c r="D11" s="49">
        <v>2</v>
      </c>
      <c r="E11" s="50">
        <v>1</v>
      </c>
      <c r="F11" s="51">
        <v>1</v>
      </c>
    </row>
    <row r="14" spans="1:6" ht="14.25" x14ac:dyDescent="0.2">
      <c r="A14" s="53"/>
      <c r="B14" s="7"/>
    </row>
    <row r="15" spans="1:6" ht="14.25" x14ac:dyDescent="0.2">
      <c r="A15" s="53"/>
      <c r="B15" s="7"/>
    </row>
    <row r="16" spans="1:6" ht="14.25" x14ac:dyDescent="0.2">
      <c r="A16" s="53"/>
      <c r="B16" s="7"/>
    </row>
    <row r="17" spans="1:2" ht="14.25" x14ac:dyDescent="0.2">
      <c r="A17" s="53"/>
      <c r="B17" s="7"/>
    </row>
    <row r="18" spans="1:2" ht="14.25" x14ac:dyDescent="0.2">
      <c r="A18" s="53"/>
      <c r="B18" s="7"/>
    </row>
    <row r="19" spans="1:2" ht="14.25" x14ac:dyDescent="0.2">
      <c r="A19" s="53"/>
      <c r="B19" s="7"/>
    </row>
    <row r="20" spans="1:2" ht="14.25" x14ac:dyDescent="0.2">
      <c r="A20" s="53"/>
      <c r="B20" s="7"/>
    </row>
    <row r="21" spans="1:2" ht="14.25" x14ac:dyDescent="0.2">
      <c r="A21" s="53"/>
      <c r="B21" s="7"/>
    </row>
    <row r="22" spans="1:2" ht="14.25" x14ac:dyDescent="0.2">
      <c r="A22" s="53"/>
      <c r="B22" s="7"/>
    </row>
  </sheetData>
  <mergeCells count="1">
    <mergeCell ref="B1:F1"/>
  </mergeCells>
  <phoneticPr fontId="19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5"/>
  <sheetViews>
    <sheetView zoomScale="85" zoomScaleNormal="85" workbookViewId="0">
      <pane xSplit="1" ySplit="3" topLeftCell="C16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defaultColWidth="9.125" defaultRowHeight="13.5" x14ac:dyDescent="0.15"/>
  <cols>
    <col min="1" max="1" width="43.625" style="7" customWidth="1"/>
    <col min="2" max="2" width="61.625" style="7" customWidth="1"/>
    <col min="3" max="3" width="4.125" style="7" customWidth="1"/>
    <col min="4" max="4" width="20.25" style="7" customWidth="1"/>
    <col min="5" max="5" width="23.75" style="7" customWidth="1"/>
    <col min="6" max="8" width="26.125" style="7" customWidth="1"/>
    <col min="9" max="16384" width="9.125" style="7"/>
  </cols>
  <sheetData>
    <row r="1" spans="1:11" x14ac:dyDescent="0.15">
      <c r="F1" s="30"/>
      <c r="G1" s="30"/>
      <c r="H1" s="30"/>
      <c r="I1" s="31" t="s">
        <v>1721</v>
      </c>
      <c r="J1" s="31" t="s">
        <v>1720</v>
      </c>
      <c r="K1" s="31" t="s">
        <v>1719</v>
      </c>
    </row>
    <row r="2" spans="1:11" x14ac:dyDescent="0.15">
      <c r="F2" s="32"/>
      <c r="G2" s="30"/>
      <c r="H2" s="30"/>
      <c r="I2" s="30">
        <v>103.333333212344</v>
      </c>
      <c r="J2" s="30">
        <v>1.3333312334555001</v>
      </c>
      <c r="K2" s="30">
        <v>56790</v>
      </c>
    </row>
    <row r="3" spans="1:11" x14ac:dyDescent="0.15">
      <c r="B3" s="7" t="s">
        <v>390</v>
      </c>
      <c r="C3" s="7" t="s">
        <v>361</v>
      </c>
      <c r="D3" s="7" t="s">
        <v>362</v>
      </c>
      <c r="E3" s="7" t="s">
        <v>405</v>
      </c>
      <c r="F3" s="7" t="s">
        <v>439</v>
      </c>
      <c r="G3" s="18" t="s">
        <v>1718</v>
      </c>
      <c r="H3" s="18" t="s">
        <v>1795</v>
      </c>
    </row>
    <row r="4" spans="1:11" s="33" customFormat="1" ht="14.25" customHeight="1" x14ac:dyDescent="0.15">
      <c r="A4" s="33" t="s">
        <v>376</v>
      </c>
      <c r="B4" s="33" t="s">
        <v>430</v>
      </c>
      <c r="C4" s="33" t="s">
        <v>384</v>
      </c>
      <c r="D4" s="33" t="s">
        <v>385</v>
      </c>
      <c r="E4" s="33" t="s">
        <v>1796</v>
      </c>
      <c r="F4" s="33" t="s">
        <v>191</v>
      </c>
      <c r="G4" s="33" t="s">
        <v>191</v>
      </c>
    </row>
    <row r="5" spans="1:11" x14ac:dyDescent="0.15">
      <c r="A5" s="7" t="s">
        <v>381</v>
      </c>
      <c r="B5" s="7" t="s">
        <v>440</v>
      </c>
      <c r="C5" s="7" t="s">
        <v>384</v>
      </c>
      <c r="D5" s="7" t="s">
        <v>385</v>
      </c>
      <c r="E5" s="7" t="s">
        <v>481</v>
      </c>
      <c r="F5" s="8" t="s">
        <v>482</v>
      </c>
      <c r="G5" s="8" t="s">
        <v>1702</v>
      </c>
      <c r="H5" s="8" t="s">
        <v>1702</v>
      </c>
    </row>
    <row r="6" spans="1:11" x14ac:dyDescent="0.15">
      <c r="A6" s="7" t="s">
        <v>377</v>
      </c>
      <c r="B6" s="7" t="s">
        <v>441</v>
      </c>
      <c r="C6" s="7" t="s">
        <v>384</v>
      </c>
      <c r="D6" s="7" t="s">
        <v>385</v>
      </c>
      <c r="F6" s="7" t="s">
        <v>442</v>
      </c>
      <c r="G6" s="7" t="s">
        <v>442</v>
      </c>
      <c r="H6" s="7" t="s">
        <v>442</v>
      </c>
    </row>
    <row r="7" spans="1:11" ht="18" customHeight="1" x14ac:dyDescent="0.15">
      <c r="A7" s="7" t="s">
        <v>378</v>
      </c>
      <c r="B7" s="7" t="s">
        <v>410</v>
      </c>
      <c r="C7" s="7" t="s">
        <v>400</v>
      </c>
      <c r="D7" s="7" t="s">
        <v>419</v>
      </c>
      <c r="F7" s="22" t="s">
        <v>53</v>
      </c>
      <c r="G7" s="22" t="s">
        <v>911</v>
      </c>
      <c r="H7" s="22" t="s">
        <v>911</v>
      </c>
    </row>
    <row r="8" spans="1:11" x14ac:dyDescent="0.15">
      <c r="A8" s="7" t="s">
        <v>378</v>
      </c>
      <c r="C8" s="7" t="s">
        <v>400</v>
      </c>
      <c r="D8" s="7" t="s">
        <v>420</v>
      </c>
      <c r="F8" s="22" t="s">
        <v>69</v>
      </c>
      <c r="G8" s="22" t="s">
        <v>912</v>
      </c>
      <c r="H8" s="22" t="s">
        <v>912</v>
      </c>
    </row>
    <row r="9" spans="1:11" ht="17.25" customHeight="1" x14ac:dyDescent="0.15">
      <c r="A9" s="7" t="s">
        <v>378</v>
      </c>
      <c r="B9" s="7" t="s">
        <v>430</v>
      </c>
      <c r="C9" s="7" t="s">
        <v>400</v>
      </c>
      <c r="D9" s="7" t="s">
        <v>490</v>
      </c>
      <c r="E9" s="7" t="s">
        <v>443</v>
      </c>
      <c r="F9" s="22" t="s">
        <v>196</v>
      </c>
      <c r="G9" s="22" t="s">
        <v>913</v>
      </c>
      <c r="H9" s="22" t="s">
        <v>913</v>
      </c>
    </row>
    <row r="10" spans="1:11" ht="17.25" customHeight="1" x14ac:dyDescent="0.15">
      <c r="F10" s="22"/>
      <c r="G10" s="22" t="s">
        <v>932</v>
      </c>
      <c r="H10" s="34"/>
    </row>
    <row r="11" spans="1:11" ht="17.25" customHeight="1" x14ac:dyDescent="0.15">
      <c r="F11" s="22"/>
      <c r="G11" s="22" t="s">
        <v>933</v>
      </c>
      <c r="H11" s="34"/>
    </row>
    <row r="12" spans="1:11" x14ac:dyDescent="0.15">
      <c r="A12" s="7" t="s">
        <v>414</v>
      </c>
      <c r="B12" s="7" t="s">
        <v>415</v>
      </c>
      <c r="F12" s="7" t="s">
        <v>31</v>
      </c>
      <c r="G12" s="7" t="s">
        <v>31</v>
      </c>
      <c r="H12" s="7" t="s">
        <v>31</v>
      </c>
    </row>
    <row r="13" spans="1:11" x14ac:dyDescent="0.15">
      <c r="A13" s="7" t="s">
        <v>342</v>
      </c>
      <c r="B13" s="7" t="s">
        <v>413</v>
      </c>
      <c r="E13" s="15" t="s">
        <v>475</v>
      </c>
      <c r="F13" s="7" t="s">
        <v>444</v>
      </c>
      <c r="G13" s="7" t="s">
        <v>444</v>
      </c>
      <c r="H13" s="7" t="s">
        <v>444</v>
      </c>
    </row>
    <row r="14" spans="1:11" x14ac:dyDescent="0.15">
      <c r="A14" s="7" t="s">
        <v>342</v>
      </c>
      <c r="B14" s="7" t="s">
        <v>445</v>
      </c>
      <c r="E14" s="15" t="s">
        <v>475</v>
      </c>
      <c r="F14" s="7" t="s">
        <v>406</v>
      </c>
      <c r="G14" s="7" t="s">
        <v>406</v>
      </c>
      <c r="H14" s="7" t="s">
        <v>406</v>
      </c>
    </row>
    <row r="15" spans="1:11" x14ac:dyDescent="0.15">
      <c r="A15" s="7" t="s">
        <v>411</v>
      </c>
      <c r="B15" s="7" t="s">
        <v>412</v>
      </c>
      <c r="E15" s="14"/>
      <c r="F15" s="15" t="s">
        <v>57</v>
      </c>
      <c r="G15" s="15" t="s">
        <v>57</v>
      </c>
      <c r="H15" s="15" t="s">
        <v>57</v>
      </c>
    </row>
    <row r="16" spans="1:11" x14ac:dyDescent="0.15">
      <c r="A16" s="7" t="s">
        <v>416</v>
      </c>
      <c r="B16" s="7" t="s">
        <v>417</v>
      </c>
      <c r="E16" s="14"/>
      <c r="F16" s="7" t="s">
        <v>39</v>
      </c>
      <c r="G16" s="7" t="s">
        <v>39</v>
      </c>
      <c r="H16" s="7" t="s">
        <v>39</v>
      </c>
    </row>
    <row r="17" spans="1:8" x14ac:dyDescent="0.15">
      <c r="A17" s="7" t="s">
        <v>371</v>
      </c>
      <c r="B17" s="7" t="s">
        <v>455</v>
      </c>
      <c r="F17" s="7" t="s">
        <v>254</v>
      </c>
      <c r="G17" s="7" t="s">
        <v>254</v>
      </c>
      <c r="H17" s="7" t="s">
        <v>254</v>
      </c>
    </row>
    <row r="18" spans="1:8" x14ac:dyDescent="0.15">
      <c r="A18" s="7" t="s">
        <v>375</v>
      </c>
      <c r="B18" s="7" t="s">
        <v>456</v>
      </c>
      <c r="F18" s="7" t="s">
        <v>256</v>
      </c>
      <c r="G18" s="7" t="s">
        <v>256</v>
      </c>
      <c r="H18" s="7" t="s">
        <v>256</v>
      </c>
    </row>
    <row r="19" spans="1:8" x14ac:dyDescent="0.15">
      <c r="A19" s="7" t="s">
        <v>416</v>
      </c>
      <c r="E19" s="7" t="s">
        <v>483</v>
      </c>
      <c r="F19" s="7" t="s">
        <v>85</v>
      </c>
      <c r="G19" s="7" t="s">
        <v>85</v>
      </c>
      <c r="H19" s="7" t="s">
        <v>85</v>
      </c>
    </row>
    <row r="20" spans="1:8" x14ac:dyDescent="0.15">
      <c r="A20" s="7" t="s">
        <v>416</v>
      </c>
      <c r="F20" s="14" t="s">
        <v>1</v>
      </c>
      <c r="G20" s="14" t="s">
        <v>1</v>
      </c>
      <c r="H20" s="14" t="s">
        <v>1</v>
      </c>
    </row>
    <row r="21" spans="1:8" x14ac:dyDescent="0.15">
      <c r="A21" s="7" t="s">
        <v>416</v>
      </c>
      <c r="F21" s="14" t="s">
        <v>2</v>
      </c>
      <c r="G21" s="14" t="s">
        <v>2</v>
      </c>
      <c r="H21" s="14" t="s">
        <v>2</v>
      </c>
    </row>
    <row r="22" spans="1:8" x14ac:dyDescent="0.15">
      <c r="A22" s="7" t="s">
        <v>480</v>
      </c>
      <c r="F22" s="7" t="s">
        <v>479</v>
      </c>
      <c r="G22" s="7" t="s">
        <v>479</v>
      </c>
      <c r="H22" s="7" t="s">
        <v>479</v>
      </c>
    </row>
    <row r="23" spans="1:8" x14ac:dyDescent="0.15">
      <c r="A23" s="7" t="s">
        <v>1454</v>
      </c>
      <c r="B23" s="7" t="s">
        <v>1455</v>
      </c>
      <c r="F23" s="7" t="s">
        <v>1453</v>
      </c>
      <c r="G23" s="7" t="s">
        <v>1453</v>
      </c>
      <c r="H23" s="7" t="s">
        <v>1453</v>
      </c>
    </row>
    <row r="24" spans="1:8" x14ac:dyDescent="0.15">
      <c r="A24" s="7" t="s">
        <v>1454</v>
      </c>
      <c r="B24" s="7" t="s">
        <v>1457</v>
      </c>
      <c r="F24" s="7" t="s">
        <v>1458</v>
      </c>
      <c r="G24" s="7" t="s">
        <v>1458</v>
      </c>
      <c r="H24" s="7" t="s">
        <v>1902</v>
      </c>
    </row>
    <row r="25" spans="1:8" x14ac:dyDescent="0.15">
      <c r="A25" s="7" t="s">
        <v>377</v>
      </c>
      <c r="B25" s="7" t="s">
        <v>1559</v>
      </c>
      <c r="E25" s="7" t="s">
        <v>1560</v>
      </c>
      <c r="F25" s="7" t="s">
        <v>1558</v>
      </c>
      <c r="G25" s="7" t="s">
        <v>1558</v>
      </c>
      <c r="H25" s="7" t="s">
        <v>1558</v>
      </c>
    </row>
    <row r="26" spans="1:8" x14ac:dyDescent="0.15">
      <c r="A26" s="7" t="s">
        <v>1454</v>
      </c>
      <c r="B26" s="7" t="s">
        <v>1563</v>
      </c>
      <c r="F26" s="7" t="s">
        <v>1562</v>
      </c>
      <c r="G26" s="7" t="s">
        <v>1562</v>
      </c>
      <c r="H26" s="7" t="s">
        <v>1562</v>
      </c>
    </row>
    <row r="27" spans="1:8" x14ac:dyDescent="0.15">
      <c r="A27" s="7" t="s">
        <v>377</v>
      </c>
      <c r="B27" s="7" t="s">
        <v>1565</v>
      </c>
      <c r="F27" s="7" t="s">
        <v>1566</v>
      </c>
      <c r="G27" s="7" t="s">
        <v>1566</v>
      </c>
      <c r="H27" s="7" t="s">
        <v>1566</v>
      </c>
    </row>
    <row r="28" spans="1:8" x14ac:dyDescent="0.15">
      <c r="A28" s="7" t="s">
        <v>1611</v>
      </c>
      <c r="B28" s="7" t="s">
        <v>1612</v>
      </c>
      <c r="E28" s="7" t="s">
        <v>1613</v>
      </c>
      <c r="F28" s="7" t="s">
        <v>1614</v>
      </c>
      <c r="G28" s="7" t="s">
        <v>1614</v>
      </c>
      <c r="H28" s="7" t="s">
        <v>1614</v>
      </c>
    </row>
    <row r="29" spans="1:8" x14ac:dyDescent="0.15">
      <c r="A29" s="10" t="s">
        <v>380</v>
      </c>
      <c r="F29" s="14" t="s">
        <v>639</v>
      </c>
      <c r="G29" s="14" t="s">
        <v>639</v>
      </c>
      <c r="H29" s="14" t="s">
        <v>639</v>
      </c>
    </row>
    <row r="30" spans="1:8" x14ac:dyDescent="0.15">
      <c r="F30" s="7" t="s">
        <v>642</v>
      </c>
      <c r="G30" s="7" t="s">
        <v>642</v>
      </c>
      <c r="H30" s="7" t="s">
        <v>642</v>
      </c>
    </row>
    <row r="31" spans="1:8" x14ac:dyDescent="0.15">
      <c r="E31" s="7" t="s">
        <v>486</v>
      </c>
      <c r="F31" s="7" t="s">
        <v>643</v>
      </c>
      <c r="G31" s="7" t="s">
        <v>643</v>
      </c>
      <c r="H31" s="7" t="s">
        <v>643</v>
      </c>
    </row>
    <row r="32" spans="1:8" x14ac:dyDescent="0.15">
      <c r="E32" s="7" t="s">
        <v>486</v>
      </c>
      <c r="F32" s="7" t="s">
        <v>644</v>
      </c>
      <c r="G32" s="7" t="s">
        <v>644</v>
      </c>
      <c r="H32" s="7" t="s">
        <v>644</v>
      </c>
    </row>
    <row r="33" spans="5:8" x14ac:dyDescent="0.15">
      <c r="E33" s="7" t="s">
        <v>486</v>
      </c>
      <c r="F33" s="7" t="s">
        <v>645</v>
      </c>
      <c r="G33" s="7" t="s">
        <v>645</v>
      </c>
      <c r="H33" s="7" t="s">
        <v>645</v>
      </c>
    </row>
    <row r="34" spans="5:8" x14ac:dyDescent="0.15">
      <c r="E34" s="7" t="s">
        <v>486</v>
      </c>
      <c r="F34" s="7" t="s">
        <v>646</v>
      </c>
      <c r="G34" s="7" t="s">
        <v>646</v>
      </c>
      <c r="H34" s="7" t="s">
        <v>646</v>
      </c>
    </row>
    <row r="35" spans="5:8" x14ac:dyDescent="0.15">
      <c r="E35" s="7" t="s">
        <v>486</v>
      </c>
      <c r="F35" s="7" t="s">
        <v>647</v>
      </c>
      <c r="G35" s="7" t="s">
        <v>647</v>
      </c>
      <c r="H35" s="7" t="s">
        <v>647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Cell level, L18</vt:lpstr>
      <vt:lpstr>Cell level, L26</vt:lpstr>
      <vt:lpstr>eNB level</vt:lpstr>
      <vt:lpstr>CA sites script</vt:lpstr>
      <vt:lpstr>L18 cell MML temp</vt:lpstr>
      <vt:lpstr>Change History</vt:lpstr>
      <vt:lpstr>eran12.1</vt:lpstr>
      <vt:lpstr>M1 DRX Setting</vt:lpstr>
      <vt:lpstr>eNodeb MML</vt:lpstr>
      <vt:lpstr>L18 cell MML(eran 12.1)</vt:lpstr>
      <vt:lpstr>L26 cell MML(eran12.1)</vt:lpstr>
      <vt:lpstr>L18 cell MML(eran 11.1)</vt:lpstr>
      <vt:lpstr>L26 cell MML(eran11.1)</vt:lpstr>
      <vt:lpstr>L18 cell MML(eran 7.0)</vt:lpstr>
      <vt:lpstr>L18 cell MML(eran 8.1)</vt:lpstr>
      <vt:lpstr>L26 cell MML(eran 7.0)</vt:lpstr>
      <vt:lpstr>L26 cell MML(eran 8.1)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lin.xuzheng</dc:creator>
  <cp:lastModifiedBy>Zhang Yuance</cp:lastModifiedBy>
  <dcterms:created xsi:type="dcterms:W3CDTF">2016-01-22T01:22:30Z</dcterms:created>
  <dcterms:modified xsi:type="dcterms:W3CDTF">2017-12-21T04:26:43Z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(3)uXLgoc5fM1MnLcPnYsr6BZR7exRECNvVWudaKonvA2W46wWHp0OO1t1mvURVCKO9osQyd6Yl
BczYtiN1KdDtfFFOy0VWrkJwrKIiA8945Jrz82fLL2zR+1J2w0M1ZE0oJfz3Pi9tLLkgcapC
GnfX4WJY2ILkHirzOMfrvOs6XgJboBf5Z5aQsTEeI1xwHuX72wqHcHDVOv9id9eQAPCPzbRR
RWl2rn1B8PhcTyXuVo</vt:lpwstr>
  </property>
  <property fmtid="{D5CDD505-2E9C-101B-9397-08002B2CF9AE}" pid="3" name="_2015_ms_pID_7253431">
    <vt:lpwstr>P4iV9IQiGSv8FdC1jT0QjUcnsRkaiDwvZ5U7247nvebXlLrrzMCy6Z
dPwZmYtqJkuZJoPyajptkOiK+eDXaL/PNd73NyeZpHqheNFw9gLivpkbHaL+MR1/mzgLaBRq
9lY/jRthHc1VGM791m7bIaXlCfjIv3yMdft5O/RFHdJVqgTC2+gYgoVYK45Qxyc8sPbLA29B
perubzC0Ag1I7BfrCP76soHuMzp9lou8Ksh0</vt:lpwstr>
  </property>
  <property fmtid="{D5CDD505-2E9C-101B-9397-08002B2CF9AE}" pid="4" name="_2015_ms_pID_7253432">
    <vt:lpwstr>uR0f8LuNUQg4LyzpyEMw1TRad7cSpFcwGZsW
9A8LYK156HRAZdQZV+Yk3qj/se5Fqg==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1513830250</vt:lpwstr>
  </property>
</Properties>
</file>