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Hub\academicblog\static\uploads\TA\Basic_Actuarial_Science\Life_Reserving\"/>
    </mc:Choice>
  </mc:AlternateContent>
  <xr:revisionPtr revIDLastSave="0" documentId="13_ncr:1_{0FF778EF-BC0A-4AC2-8368-063C94A44E22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Tabelle1" sheetId="1" r:id="rId1"/>
  </sheets>
  <definedNames>
    <definedName name="i">Tabelle1!$B$4</definedName>
    <definedName name="Insu_dur">Tabelle1!$B$1</definedName>
    <definedName name="Net_Premium">Tabelle1!$J$8</definedName>
    <definedName name="Pay_dur">Tabelle1!$B$2</definedName>
    <definedName name="SA">Tabelle1!$B$3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17" i="1"/>
  <c r="E22" i="1"/>
  <c r="D22" i="1"/>
  <c r="E21" i="1"/>
  <c r="D21" i="1"/>
  <c r="E20" i="1"/>
  <c r="D20" i="1"/>
  <c r="C20" i="1"/>
  <c r="E19" i="1"/>
  <c r="D19" i="1"/>
  <c r="C19" i="1"/>
  <c r="E18" i="1"/>
  <c r="D18" i="1"/>
  <c r="C18" i="1"/>
  <c r="F17" i="1"/>
  <c r="E17" i="1"/>
  <c r="D17" i="1"/>
  <c r="C17" i="1"/>
  <c r="G17" i="1" s="1"/>
  <c r="C9" i="1"/>
  <c r="C10" i="1"/>
  <c r="C11" i="1"/>
  <c r="C8" i="1"/>
  <c r="G8" i="1" s="1"/>
  <c r="H9" i="1"/>
  <c r="H10" i="1"/>
  <c r="H11" i="1"/>
  <c r="H12" i="1"/>
  <c r="H13" i="1"/>
  <c r="H8" i="1"/>
  <c r="F8" i="1"/>
  <c r="E9" i="1"/>
  <c r="E10" i="1"/>
  <c r="E11" i="1"/>
  <c r="E12" i="1"/>
  <c r="E13" i="1"/>
  <c r="E8" i="1"/>
  <c r="D9" i="1"/>
  <c r="D10" i="1"/>
  <c r="D11" i="1"/>
  <c r="D12" i="1"/>
  <c r="D13" i="1"/>
  <c r="D8" i="1"/>
  <c r="F18" i="1" l="1"/>
  <c r="F9" i="1"/>
  <c r="F10" i="1" s="1"/>
  <c r="F11" i="1" s="1"/>
  <c r="F12" i="1" s="1"/>
  <c r="F19" i="1"/>
  <c r="G18" i="1"/>
  <c r="G9" i="1" l="1"/>
  <c r="G19" i="1"/>
  <c r="F20" i="1"/>
  <c r="G11" i="1"/>
  <c r="G10" i="1"/>
  <c r="I8" i="1" s="1"/>
  <c r="J8" i="1" s="1"/>
  <c r="I17" i="1" l="1"/>
  <c r="I18" i="1" s="1"/>
  <c r="I19" i="1" s="1"/>
  <c r="I20" i="1" s="1"/>
  <c r="F21" i="1"/>
  <c r="G20" i="1"/>
</calcChain>
</file>

<file path=xl/sharedStrings.xml><?xml version="1.0" encoding="utf-8"?>
<sst xmlns="http://schemas.openxmlformats.org/spreadsheetml/2006/main" count="21" uniqueCount="16">
  <si>
    <t>年龄</t>
  </si>
  <si>
    <t>死亡率</t>
  </si>
  <si>
    <t>保障期</t>
    <phoneticPr fontId="1" type="noConversion"/>
  </si>
  <si>
    <t>缴费期</t>
    <phoneticPr fontId="1" type="noConversion"/>
  </si>
  <si>
    <t>保额</t>
    <phoneticPr fontId="1" type="noConversion"/>
  </si>
  <si>
    <t>折现因子</t>
    <phoneticPr fontId="1" type="noConversion"/>
  </si>
  <si>
    <t>利率</t>
    <phoneticPr fontId="1" type="noConversion"/>
  </si>
  <si>
    <t>年末给付死亡责任</t>
    <phoneticPr fontId="1" type="noConversion"/>
  </si>
  <si>
    <t>年末给付满期责任</t>
    <phoneticPr fontId="1" type="noConversion"/>
  </si>
  <si>
    <t>总保险责任</t>
    <phoneticPr fontId="1" type="noConversion"/>
  </si>
  <si>
    <t>净保费</t>
    <phoneticPr fontId="1" type="noConversion"/>
  </si>
  <si>
    <t>生存人数</t>
  </si>
  <si>
    <t>是否需要缴交保费</t>
  </si>
  <si>
    <t>历年末准备金</t>
  </si>
  <si>
    <t>计算均衡净保费：</t>
  </si>
  <si>
    <t>计算历年末准备金：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</si>
</sst>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0000_);[Red]\(0.000000\)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 "/>
      <family val="1"/>
      <charset val="134"/>
    </font>
    <font>
      <b/>
      <sz val="11"/>
      <color theme="1"/>
      <name val="Times New Roman "/>
      <charset val="134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</xdr:colOff>
          <xdr:row>6</xdr:row>
          <xdr:rowOff>22860</xdr:rowOff>
        </xdr:from>
        <xdr:to>
          <xdr:col>5</xdr:col>
          <xdr:colOff>754380</xdr:colOff>
          <xdr:row>6</xdr:row>
          <xdr:rowOff>205740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205740</xdr:colOff>
          <xdr:row>6</xdr:row>
          <xdr:rowOff>7620</xdr:rowOff>
        </xdr:from>
        <xdr:to>
          <xdr:col>6</xdr:col>
          <xdr:colOff>510540</xdr:colOff>
          <xdr:row>6</xdr:row>
          <xdr:rowOff>213360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</xdr:colOff>
          <xdr:row>15</xdr:row>
          <xdr:rowOff>0</xdr:rowOff>
        </xdr:from>
        <xdr:to>
          <xdr:col>5</xdr:col>
          <xdr:colOff>762000</xdr:colOff>
          <xdr:row>16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15</xdr:row>
          <xdr:rowOff>0</xdr:rowOff>
        </xdr:from>
        <xdr:to>
          <xdr:col>6</xdr:col>
          <xdr:colOff>487680</xdr:colOff>
          <xdr:row>15</xdr:row>
          <xdr:rowOff>175260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L10" sqref="L10"/>
    </sheetView>
  </sheetViews>
  <sheetFormatPr defaultRowHeight="15"/>
  <cols>
    <col min="1" max="2" width="9.77734375" style="1" customWidth="1"/>
    <col min="3" max="4" width="18.33203125" bestFit="1" customWidth="1"/>
    <col min="5" max="5" width="17.33203125" customWidth="1"/>
    <col min="6" max="6" width="11.5546875" customWidth="1"/>
    <col min="7" max="7" width="10" bestFit="1" customWidth="1"/>
    <col min="8" max="8" width="17.21875" bestFit="1" customWidth="1"/>
    <col min="9" max="9" width="13.109375" bestFit="1" customWidth="1"/>
    <col min="10" max="10" width="10.33203125" customWidth="1"/>
  </cols>
  <sheetData>
    <row r="1" spans="1:10">
      <c r="A1" s="3" t="s">
        <v>2</v>
      </c>
      <c r="B1" s="3">
        <v>4</v>
      </c>
    </row>
    <row r="2" spans="1:10">
      <c r="A2" s="3" t="s">
        <v>3</v>
      </c>
      <c r="B2" s="3">
        <v>2</v>
      </c>
    </row>
    <row r="3" spans="1:10">
      <c r="A3" s="3" t="s">
        <v>4</v>
      </c>
      <c r="B3" s="3">
        <v>10000</v>
      </c>
    </row>
    <row r="4" spans="1:10">
      <c r="A4" s="3" t="s">
        <v>6</v>
      </c>
      <c r="B4" s="4">
        <v>0.02</v>
      </c>
    </row>
    <row r="6" spans="1:10">
      <c r="A6" s="10" t="s">
        <v>14</v>
      </c>
    </row>
    <row r="7" spans="1:10" ht="18" customHeight="1">
      <c r="A7" s="11" t="s">
        <v>0</v>
      </c>
      <c r="B7" s="11" t="s">
        <v>11</v>
      </c>
      <c r="C7" s="11" t="s">
        <v>1</v>
      </c>
      <c r="D7" s="11" t="s">
        <v>7</v>
      </c>
      <c r="E7" s="11" t="s">
        <v>8</v>
      </c>
      <c r="F7" s="11"/>
      <c r="G7" s="11"/>
      <c r="H7" s="11" t="s">
        <v>5</v>
      </c>
      <c r="I7" s="11" t="s">
        <v>9</v>
      </c>
      <c r="J7" s="11" t="s">
        <v>10</v>
      </c>
    </row>
    <row r="8" spans="1:10">
      <c r="A8" s="2">
        <v>30</v>
      </c>
      <c r="B8" s="2">
        <v>100</v>
      </c>
      <c r="C8" s="2">
        <f>(B8-B9)/B8</f>
        <v>0.01</v>
      </c>
      <c r="D8" s="2">
        <f t="shared" ref="D8:D13" si="0">IF(A8&lt;A$8+Insu_dur,SA,0)</f>
        <v>10000</v>
      </c>
      <c r="E8" s="2">
        <f t="shared" ref="E8:E13" si="1">IF(A8=A$8+Insu_dur-1,SA,0)</f>
        <v>0</v>
      </c>
      <c r="F8" s="3">
        <f>1</f>
        <v>1</v>
      </c>
      <c r="G8" s="7">
        <f>C8</f>
        <v>0.01</v>
      </c>
      <c r="H8" s="2">
        <f t="shared" ref="H8:H13" si="2">(1+i)^(-A8+30)</f>
        <v>1</v>
      </c>
      <c r="I8" s="5">
        <f>SUMPRODUCT(D8:D12,G8:G12,H9:H13)+SUMPRODUCT(E8:E12,F9:F13,H9:H13)</f>
        <v>9257.1166769472184</v>
      </c>
      <c r="J8" s="9">
        <f ca="1">ROUND(I8/SUMPRODUCT(F8:OFFSET(F8,Pay_dur-1,0),H8:OFFSET(H8,Pay_dur-1,0)),2)</f>
        <v>4697.6400000000003</v>
      </c>
    </row>
    <row r="9" spans="1:10">
      <c r="A9" s="2">
        <v>31</v>
      </c>
      <c r="B9" s="2">
        <v>99</v>
      </c>
      <c r="C9" s="2">
        <f t="shared" ref="C9:C11" si="3">(B9-B10)/B9</f>
        <v>2.0202020202020204E-2</v>
      </c>
      <c r="D9" s="2">
        <f t="shared" si="0"/>
        <v>10000</v>
      </c>
      <c r="E9" s="2">
        <f t="shared" si="1"/>
        <v>0</v>
      </c>
      <c r="F9" s="6">
        <f t="shared" ref="F9:F12" si="4">F8*(1-C8)</f>
        <v>0.99</v>
      </c>
      <c r="G9" s="7">
        <f>F9*C9</f>
        <v>0.02</v>
      </c>
      <c r="H9" s="2">
        <f t="shared" si="2"/>
        <v>0.98039215686274506</v>
      </c>
    </row>
    <row r="10" spans="1:10">
      <c r="A10" s="2">
        <v>32</v>
      </c>
      <c r="B10" s="2">
        <v>97</v>
      </c>
      <c r="C10" s="2">
        <f t="shared" si="3"/>
        <v>3.0927835051546393E-2</v>
      </c>
      <c r="D10" s="2">
        <f t="shared" si="0"/>
        <v>10000</v>
      </c>
      <c r="E10" s="2">
        <f t="shared" si="1"/>
        <v>0</v>
      </c>
      <c r="F10" s="6">
        <f t="shared" si="4"/>
        <v>0.97</v>
      </c>
      <c r="G10" s="7">
        <f>F10*C10</f>
        <v>0.03</v>
      </c>
      <c r="H10" s="2">
        <f t="shared" si="2"/>
        <v>0.96116878123798544</v>
      </c>
    </row>
    <row r="11" spans="1:10">
      <c r="A11" s="2">
        <v>33</v>
      </c>
      <c r="B11" s="2">
        <v>94</v>
      </c>
      <c r="C11" s="2">
        <f t="shared" si="3"/>
        <v>4.2553191489361701E-2</v>
      </c>
      <c r="D11" s="2">
        <f t="shared" si="0"/>
        <v>10000</v>
      </c>
      <c r="E11" s="2">
        <f t="shared" si="1"/>
        <v>10000</v>
      </c>
      <c r="F11" s="6">
        <f t="shared" si="4"/>
        <v>0.94</v>
      </c>
      <c r="G11" s="7">
        <f>F11*C11</f>
        <v>3.9999999999999994E-2</v>
      </c>
      <c r="H11" s="2">
        <f t="shared" si="2"/>
        <v>0.94232233454704462</v>
      </c>
    </row>
    <row r="12" spans="1:10">
      <c r="A12" s="2">
        <v>34</v>
      </c>
      <c r="B12" s="2">
        <v>90</v>
      </c>
      <c r="C12" s="2"/>
      <c r="D12" s="2">
        <f t="shared" si="0"/>
        <v>0</v>
      </c>
      <c r="E12" s="2">
        <f t="shared" si="1"/>
        <v>0</v>
      </c>
      <c r="F12" s="6">
        <f t="shared" si="4"/>
        <v>0.9</v>
      </c>
      <c r="G12" s="7"/>
      <c r="H12" s="2">
        <f t="shared" si="2"/>
        <v>0.9238454260265142</v>
      </c>
    </row>
    <row r="13" spans="1:10">
      <c r="A13" s="2">
        <v>35</v>
      </c>
      <c r="B13" s="2"/>
      <c r="C13" s="2"/>
      <c r="D13" s="2">
        <f t="shared" si="0"/>
        <v>0</v>
      </c>
      <c r="E13" s="2">
        <f t="shared" si="1"/>
        <v>0</v>
      </c>
      <c r="F13" s="6"/>
      <c r="G13" s="7"/>
      <c r="H13" s="2">
        <f t="shared" si="2"/>
        <v>0.90573080982991594</v>
      </c>
    </row>
    <row r="15" spans="1:10">
      <c r="A15" s="10" t="s">
        <v>15</v>
      </c>
    </row>
    <row r="16" spans="1:10" ht="14.4">
      <c r="A16" s="11" t="s">
        <v>0</v>
      </c>
      <c r="B16" s="11" t="s">
        <v>11</v>
      </c>
      <c r="C16" s="11" t="s">
        <v>1</v>
      </c>
      <c r="D16" s="11" t="s">
        <v>7</v>
      </c>
      <c r="E16" s="11" t="s">
        <v>8</v>
      </c>
      <c r="F16" s="11"/>
      <c r="G16" s="11"/>
      <c r="H16" s="11" t="s">
        <v>12</v>
      </c>
      <c r="I16" s="11" t="s">
        <v>13</v>
      </c>
    </row>
    <row r="17" spans="1:9">
      <c r="A17" s="2">
        <v>30</v>
      </c>
      <c r="B17" s="2">
        <v>100</v>
      </c>
      <c r="C17" s="2">
        <f>(B17-B18)/B17</f>
        <v>0.01</v>
      </c>
      <c r="D17" s="2">
        <f t="shared" ref="D17:D22" si="5">IF(A17&lt;A$8+Insu_dur,SA,0)</f>
        <v>10000</v>
      </c>
      <c r="E17" s="2">
        <f t="shared" ref="E17:E22" si="6">IF(A17=A$8+Insu_dur-1,SA,0)</f>
        <v>0</v>
      </c>
      <c r="F17" s="3">
        <f>1</f>
        <v>1</v>
      </c>
      <c r="G17" s="7">
        <f>C17</f>
        <v>0.01</v>
      </c>
      <c r="H17" s="2">
        <f>IF(A17&gt;30+Pay_dur-1,0,1)</f>
        <v>1</v>
      </c>
      <c r="I17" s="8">
        <f ca="1">ROUND(((IF(A17=30,0,I16)*B17+Net_Premium*B17*H17)*(1+i)-(B17-B18)*SA)/B18,2)</f>
        <v>4738.9799999999996</v>
      </c>
    </row>
    <row r="18" spans="1:9">
      <c r="A18" s="2">
        <v>31</v>
      </c>
      <c r="B18" s="2">
        <v>99</v>
      </c>
      <c r="C18" s="2">
        <f t="shared" ref="C18:C20" si="7">(B18-B19)/B18</f>
        <v>2.0202020202020204E-2</v>
      </c>
      <c r="D18" s="2">
        <f t="shared" si="5"/>
        <v>10000</v>
      </c>
      <c r="E18" s="2">
        <f t="shared" si="6"/>
        <v>0</v>
      </c>
      <c r="F18" s="6">
        <f t="shared" ref="F18:F21" si="8">F17*(1-C17)</f>
        <v>0.99</v>
      </c>
      <c r="G18" s="7">
        <f>F18*C18</f>
        <v>0.02</v>
      </c>
      <c r="H18" s="2">
        <f>IF(A18&gt;30+Pay_dur-1,0,1)</f>
        <v>1</v>
      </c>
      <c r="I18" s="8">
        <f ca="1">ROUND(((IF(A18=30,0,I17)*B18+Net_Premium*B18*H18)*(1+i)-(B18-B19)*SA)/B19,2)</f>
        <v>9617.6299999999992</v>
      </c>
    </row>
    <row r="19" spans="1:9">
      <c r="A19" s="2">
        <v>32</v>
      </c>
      <c r="B19" s="2">
        <v>97</v>
      </c>
      <c r="C19" s="2">
        <f t="shared" si="7"/>
        <v>3.0927835051546393E-2</v>
      </c>
      <c r="D19" s="2">
        <f t="shared" si="5"/>
        <v>10000</v>
      </c>
      <c r="E19" s="2">
        <f t="shared" si="6"/>
        <v>0</v>
      </c>
      <c r="F19" s="6">
        <f t="shared" si="8"/>
        <v>0.97</v>
      </c>
      <c r="G19" s="7">
        <f>F19*C19</f>
        <v>0.03</v>
      </c>
      <c r="H19" s="2">
        <f>IF(A19&gt;30+Pay_dur-1,0,1)</f>
        <v>0</v>
      </c>
      <c r="I19" s="8">
        <f ca="1">ROUND(((IF(A19=30,0,I18)*B19+Net_Premium*B19*H19)*(1+i)-(B19-B20)*SA)/B20,2)</f>
        <v>9803.92</v>
      </c>
    </row>
    <row r="20" spans="1:9">
      <c r="A20" s="2">
        <v>33</v>
      </c>
      <c r="B20" s="2">
        <v>94</v>
      </c>
      <c r="C20" s="2">
        <f t="shared" si="7"/>
        <v>4.2553191489361701E-2</v>
      </c>
      <c r="D20" s="2">
        <f t="shared" si="5"/>
        <v>10000</v>
      </c>
      <c r="E20" s="2">
        <f t="shared" si="6"/>
        <v>10000</v>
      </c>
      <c r="F20" s="6">
        <f t="shared" si="8"/>
        <v>0.94</v>
      </c>
      <c r="G20" s="7">
        <f>F20*C20</f>
        <v>3.9999999999999994E-2</v>
      </c>
      <c r="H20" s="2">
        <f>IF(A20&gt;30+Pay_dur-1,0,1)</f>
        <v>0</v>
      </c>
      <c r="I20" s="8">
        <f ca="1">ROUND(((IF(A20=30,0,I19)*B20+Net_Premium*B20*H20)*(1+i)-(B20-B21)*SA)/B21,2)</f>
        <v>10000</v>
      </c>
    </row>
    <row r="21" spans="1:9">
      <c r="A21" s="2">
        <v>34</v>
      </c>
      <c r="B21" s="2">
        <v>90</v>
      </c>
      <c r="C21" s="2"/>
      <c r="D21" s="2">
        <f t="shared" si="5"/>
        <v>0</v>
      </c>
      <c r="E21" s="2">
        <f t="shared" si="6"/>
        <v>0</v>
      </c>
      <c r="F21" s="6">
        <f t="shared" si="8"/>
        <v>0.9</v>
      </c>
      <c r="G21" s="7"/>
      <c r="H21" s="7"/>
      <c r="I21" s="2"/>
    </row>
    <row r="22" spans="1:9">
      <c r="A22" s="2">
        <v>35</v>
      </c>
      <c r="B22" s="2"/>
      <c r="C22" s="2"/>
      <c r="D22" s="2">
        <f t="shared" si="5"/>
        <v>0</v>
      </c>
      <c r="E22" s="2">
        <f t="shared" si="6"/>
        <v>0</v>
      </c>
      <c r="F22" s="6"/>
      <c r="G22" s="7"/>
      <c r="H22" s="7"/>
      <c r="I22" s="2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AxMath" shapeId="1028" r:id="rId4">
          <objectPr defaultSize="0" r:id="rId5">
            <anchor moveWithCells="1">
              <from>
                <xdr:col>5</xdr:col>
                <xdr:colOff>53340</xdr:colOff>
                <xdr:row>6</xdr:row>
                <xdr:rowOff>22860</xdr:rowOff>
              </from>
              <to>
                <xdr:col>5</xdr:col>
                <xdr:colOff>754380</xdr:colOff>
                <xdr:row>6</xdr:row>
                <xdr:rowOff>205740</xdr:rowOff>
              </to>
            </anchor>
          </objectPr>
        </oleObject>
      </mc:Choice>
      <mc:Fallback>
        <oleObject progId="Equation.AxMath" shapeId="1028" r:id="rId4"/>
      </mc:Fallback>
    </mc:AlternateContent>
    <mc:AlternateContent xmlns:mc="http://schemas.openxmlformats.org/markup-compatibility/2006">
      <mc:Choice Requires="x14">
        <oleObject progId="Equation.AxMath" shapeId="1029" r:id="rId6">
          <objectPr defaultSize="0" autoPict="0" r:id="rId7">
            <anchor moveWithCells="1">
              <from>
                <xdr:col>6</xdr:col>
                <xdr:colOff>205740</xdr:colOff>
                <xdr:row>6</xdr:row>
                <xdr:rowOff>7620</xdr:rowOff>
              </from>
              <to>
                <xdr:col>6</xdr:col>
                <xdr:colOff>510540</xdr:colOff>
                <xdr:row>6</xdr:row>
                <xdr:rowOff>213360</xdr:rowOff>
              </to>
            </anchor>
          </objectPr>
        </oleObject>
      </mc:Choice>
      <mc:Fallback>
        <oleObject progId="Equation.AxMath" shapeId="1029" r:id="rId6"/>
      </mc:Fallback>
    </mc:AlternateContent>
    <mc:AlternateContent xmlns:mc="http://schemas.openxmlformats.org/markup-compatibility/2006">
      <mc:Choice Requires="x14">
        <oleObject progId="Equation.AxMath" shapeId="1032" r:id="rId8">
          <objectPr defaultSize="0" r:id="rId5">
            <anchor moveWithCells="1">
              <from>
                <xdr:col>5</xdr:col>
                <xdr:colOff>60960</xdr:colOff>
                <xdr:row>15</xdr:row>
                <xdr:rowOff>0</xdr:rowOff>
              </from>
              <to>
                <xdr:col>5</xdr:col>
                <xdr:colOff>762000</xdr:colOff>
                <xdr:row>16</xdr:row>
                <xdr:rowOff>0</xdr:rowOff>
              </to>
            </anchor>
          </objectPr>
        </oleObject>
      </mc:Choice>
      <mc:Fallback>
        <oleObject progId="Equation.AxMath" shapeId="1032" r:id="rId8"/>
      </mc:Fallback>
    </mc:AlternateContent>
    <mc:AlternateContent xmlns:mc="http://schemas.openxmlformats.org/markup-compatibility/2006">
      <mc:Choice Requires="x14">
        <oleObject progId="Equation.AxMath" shapeId="1033" r:id="rId9">
          <objectPr defaultSize="0" r:id="rId7">
            <anchor moveWithCells="1">
              <from>
                <xdr:col>6</xdr:col>
                <xdr:colOff>228600</xdr:colOff>
                <xdr:row>15</xdr:row>
                <xdr:rowOff>0</xdr:rowOff>
              </from>
              <to>
                <xdr:col>6</xdr:col>
                <xdr:colOff>487680</xdr:colOff>
                <xdr:row>15</xdr:row>
                <xdr:rowOff>175260</xdr:rowOff>
              </to>
            </anchor>
          </objectPr>
        </oleObject>
      </mc:Choice>
      <mc:Fallback>
        <oleObject progId="Equation.AxMath" shapeId="1033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Tabelle1</vt:lpstr>
      <vt:lpstr>i</vt:lpstr>
      <vt:lpstr>Insu_dur</vt:lpstr>
      <vt:lpstr>Net_Premium</vt:lpstr>
      <vt:lpstr>Pay_dur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2024-05-13T03:06:18Z</dcterms:modified>
</cp:coreProperties>
</file>