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 Series\Day-5 17-8-2024\"/>
    </mc:Choice>
  </mc:AlternateContent>
  <xr:revisionPtr revIDLastSave="0" documentId="13_ncr:1_{FD1ED20A-72CD-43CC-95AA-8F58BE024EE0}" xr6:coauthVersionLast="47" xr6:coauthVersionMax="47" xr10:uidLastSave="{00000000-0000-0000-0000-000000000000}"/>
  <bookViews>
    <workbookView xWindow="-108" yWindow="-108" windowWidth="23256" windowHeight="13176" xr2:uid="{26D4546B-D2A1-4444-8EAF-A6228F96F0C1}"/>
  </bookViews>
  <sheets>
    <sheet name="INDEX MATCH" sheetId="1" r:id="rId1"/>
    <sheet name="With Table Data" sheetId="3" r:id="rId2"/>
  </sheets>
  <definedNames>
    <definedName name="_xlnm._FilterDatabase" localSheetId="0" hidden="1">'INDEX MATCH'!$N$56:$O$72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3" l="1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5" i="3"/>
  <c r="I5" i="3"/>
  <c r="M10" i="1"/>
  <c r="G9" i="1"/>
  <c r="G6" i="1"/>
  <c r="G7" i="1"/>
  <c r="G8" i="1"/>
  <c r="G10" i="1"/>
  <c r="G11" i="1"/>
  <c r="G12" i="1"/>
  <c r="G13" i="1"/>
  <c r="G14" i="1"/>
  <c r="G15" i="1"/>
  <c r="N5" i="1" s="1"/>
  <c r="G16" i="1"/>
  <c r="G17" i="1"/>
  <c r="G18" i="1"/>
  <c r="G19" i="1"/>
  <c r="G20" i="1"/>
  <c r="N6" i="1" s="1"/>
  <c r="G5" i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M20" i="3"/>
  <c r="M19" i="3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5" i="1" a="1"/>
  <c r="K5" i="1" s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<sst xmlns="http://schemas.openxmlformats.org/spreadsheetml/2006/main" count="214" uniqueCount="50">
  <si>
    <t>INDEX+MATCH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</si>
  <si>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</si>
  <si>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</si>
  <si>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</si>
  <si>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</si>
  <si>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</si>
  <si>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</si>
  <si>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</si>
  <si>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</si>
  <si>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</si>
  <si>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</si>
  <si>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</si>
  <si>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</si>
  <si>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</si>
  <si>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</si>
  <si>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</si>
  <si>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</si>
  <si>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</si>
  <si>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</si>
  <si>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</si>
  <si>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</si>
  <si>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</si>
  <si>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</si>
  <si>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</si>
  <si>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</si>
  <si>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</si>
  <si>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</si>
  <si>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</si>
  <si>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 %</t>
  </si>
  <si>
    <t>Bonus Details</t>
  </si>
  <si>
    <t>Names &amp; Emails</t>
  </si>
  <si>
    <t>b.faughny@awesome.ch</t>
  </si>
  <si>
    <t>d.crosswaite@awesome.ch</t>
  </si>
  <si>
    <t>g.cockshoot@awesome.ch</t>
  </si>
  <si>
    <t>c.advani@awesome.ch</t>
  </si>
  <si>
    <t>h.augar@awesome.ch</t>
  </si>
  <si>
    <t>j.morforth@awesome.ch</t>
  </si>
  <si>
    <t>d.strutley@awesome.ch</t>
  </si>
  <si>
    <t>r.blaksland@awesome.ch</t>
  </si>
  <si>
    <t>b.moffet@awesome.ch</t>
  </si>
  <si>
    <t>o.sorrel@awesome.ch</t>
  </si>
  <si>
    <t>m.obreen@awesome.ch</t>
  </si>
  <si>
    <t>Email ID</t>
  </si>
  <si>
    <t>Bonus 1</t>
  </si>
  <si>
    <t>Bonus 2</t>
  </si>
  <si>
    <t>Bonus 1%</t>
  </si>
  <si>
    <t>Bonus 2%</t>
  </si>
  <si>
    <t>Email</t>
  </si>
  <si>
    <t>Bonus</t>
  </si>
  <si>
    <t>Bonus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</si>
</sst>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[$-409]dd\-mmm\-yy;@"/>
    <numFmt numFmtId="165" formatCode="&quot;$&quot;#,##0"/>
    <numFmt numFmtId="166" formatCode="_(&quot;$&quot;* #,##0_);_(&quot;$&quot;* \(#,##0\);_(&quot;$&quot;* &quot;-&quot;??_);_(@_)"/>
    <numFmt numFmtId="167" formatCode="&quot;$&quot;#,##0.00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15" fontId="0" fillId="0" borderId="0" xfId="0" applyNumberFormat="1" applyAlignment="1">
      <alignment horizontal="center"/>
    </xf>
    <xf numFmtId="166" fontId="0" fillId="0" borderId="0" xfId="1" applyNumberFormat="1" applyFont="1"/>
    <xf numFmtId="0" fontId="0" fillId="0" borderId="0" xfId="0" applyAlignment="1">
      <alignment horizontal="right"/>
    </xf>
    <xf numFmtId="0" fontId="0" fillId="3" borderId="3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  <xf numFmtId="6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9" fontId="0" fillId="0" borderId="0" xfId="2" applyFont="1"/>
    <xf numFmtId="0" fontId="3" fillId="3" borderId="1" xfId="0" applyFont="1" applyFill="1" applyBorder="1" applyAlignment="1">
      <alignment horizontal="left"/>
    </xf>
    <xf numFmtId="0" fontId="4" fillId="0" borderId="4" xfId="0" applyFont="1" applyBorder="1"/>
    <xf numFmtId="9" fontId="0" fillId="0" borderId="2" xfId="2" applyFont="1" applyBorder="1"/>
    <xf numFmtId="9" fontId="0" fillId="0" borderId="3" xfId="2" applyFont="1" applyBorder="1"/>
    <xf numFmtId="0" fontId="3" fillId="4" borderId="1" xfId="0" applyFont="1" applyFill="1" applyBorder="1"/>
    <xf numFmtId="9" fontId="3" fillId="4" borderId="1" xfId="2" applyFon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167" fontId="0" fillId="0" borderId="3" xfId="0" applyNumberFormat="1" applyBorder="1"/>
    <xf numFmtId="0" fontId="0" fillId="0" borderId="4" xfId="0" applyBorder="1"/>
    <xf numFmtId="0" fontId="0" fillId="0" borderId="0" xfId="0"/>
    <xf numFmtId="0" fontId="3" fillId="3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20" formatCode="d\-mmm\-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708660</xdr:colOff>
      <xdr:row>0</xdr:row>
      <xdr:rowOff>0</xdr:rowOff>
    </xdr:from>
    <xdr:to>
      <xdr:col>6</xdr:col>
      <xdr:colOff>1038659</xdr:colOff>
      <xdr:row>1</xdr:row>
      <xdr:rowOff>30398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3124200" y="0"/>
          <a:ext cx="2364539" cy="69333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224E4E-A1B9-4F67-8EF2-A4192E0E3FD3}" name="Table2" displayName="Table2" ref="M18:N19" totalsRowShown="0">
  <autoFilter ref="M18:N19" xr:uid="{9B224E4E-A1B9-4F67-8EF2-A4192E0E3FD3}"/>
  <tableColumns count="2">
    <tableColumn id="1" xr3:uid="{3C4BA404-4306-4F36-A38F-2F4E5793D224}" name="Name"/>
    <tableColumn id="2" xr3:uid="{F7952619-AB19-4003-B445-881F5289673E}" name="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0086E-F672-4F1C-BAE5-DF69B5BAAFAB}" name="staff" displayName="staff" ref="C4:K20" totalsRowShown="0">
  <tableColumns count="9">
    <tableColumn id="1" xr3:uid="{E9AD2A35-5B8E-4C10-A658-B5F5E0323660}" name="Name"/>
    <tableColumn id="2" xr3:uid="{BE1E52E1-571B-4808-B941-8F2681B2A6CB}" name="Gender"/>
    <tableColumn id="3" xr3:uid="{CED8DA2E-AFB4-4DE1-9D80-273ED48B742F}" name="Department"/>
    <tableColumn id="4" xr3:uid="{54423B9C-2A8B-40E2-8596-E4D8B5B21124}" name="Date Joined" dataDxfId="3"/>
    <tableColumn id="5" xr3:uid="{AAC6AE02-545B-4BED-826B-F6869A383115}" name="Salary" dataDxfId="2" dataCellStyle="Currency"/>
    <tableColumn id="8" xr3:uid="{028DBDE2-9AA9-40F7-9D9B-06740C72EA18}" name="Bonus" dataDxfId="1" dataCellStyle="Currency">
      <calculatedColumnFormula>INDEX($M$5:$M$8,MATCH(staff[[#This Row],[Department]],$N$5:$N$8,0))</calculatedColumnFormula>
    </tableColumn>
    <tableColumn id="6" xr3:uid="{D27E5A53-67A2-4D85-8C3B-61389582CA71}" name="Bonus 1" dataCellStyle="Percent">
      <calculatedColumnFormula>INDEX($M$5:$M$8,MATCH(staff[[#This Row],[Department]],$N$5:$N$8,0))</calculatedColumnFormula>
    </tableColumn>
    <tableColumn id="9" xr3:uid="{BAB33C5C-6849-4DC9-A53D-3CD3C76E0FFB}" name="Bonus 12" dataDxfId="0" dataCellStyle="Percent"/>
    <tableColumn id="7" xr3:uid="{FF1E93C7-519E-4CFD-B579-6C4152DA9CBC}" name="Bonus 2" dataCellStyle="Percent">
      <calculatedColumnFormula>INDEX($N$14:$O$17,MATCH(staff[[#This Row],[Department]],$M$14:$M$17,0),
MATCH(staff[[#This Row],[Gender]],$N$13:$O$13,0))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AA26"/>
  <sheetViews>
    <sheetView showGridLines="0" tabSelected="1" topLeftCell="C13" zoomScaleNormal="100" workbookViewId="0">
      <selection activeCell="J5" sqref="J5"/>
    </sheetView>
  </sheetViews>
  <sheetFormatPr defaultRowHeight="14.4" x14ac:dyDescent="0.3"/>
  <cols>
    <col min="1" max="1" width="1.6640625" customWidth="1"/>
    <col min="2" max="2" width="3.6640625" customWidth="1"/>
    <col min="3" max="3" width="21" customWidth="1"/>
    <col min="5" max="5" width="13.33203125" customWidth="1"/>
    <col min="6" max="8" width="16.33203125" customWidth="1"/>
    <col min="9" max="9" width="10.33203125" customWidth="1"/>
    <col min="10" max="10" width="13.88671875" customWidth="1"/>
    <col min="11" max="11" width="25.6640625" bestFit="1" customWidth="1"/>
    <col min="12" max="12" width="17.6640625" customWidth="1"/>
    <col min="13" max="13" width="12.5546875" bestFit="1" customWidth="1"/>
    <col min="14" max="14" width="14.44140625" customWidth="1"/>
    <col min="15" max="15" width="8.44140625" bestFit="1" customWidth="1"/>
    <col min="16" max="16" width="12.5546875" customWidth="1"/>
    <col min="18" max="18" width="12.44140625" customWidth="1"/>
    <col min="19" max="19" width="10.33203125" customWidth="1"/>
    <col min="25" max="25" width="12.5546875" bestFit="1" customWidth="1"/>
  </cols>
  <sheetData>
    <row r="1" spans="1:27" s="2" customFormat="1" ht="52.5" customHeight="1" x14ac:dyDescent="0.3">
      <c r="A1" s="1"/>
      <c r="C1" s="3" t="s">
        <v>0</v>
      </c>
    </row>
    <row r="3" spans="1:27" x14ac:dyDescent="0.3">
      <c r="Z3" s="36"/>
      <c r="AA3" s="36"/>
    </row>
    <row r="4" spans="1:27" x14ac:dyDescent="0.3">
      <c r="C4" s="4" t="s">
        <v>1</v>
      </c>
      <c r="D4" s="4" t="s">
        <v>2</v>
      </c>
      <c r="E4" s="4" t="s">
        <v>3</v>
      </c>
      <c r="F4" s="5" t="s">
        <v>4</v>
      </c>
      <c r="G4" s="5" t="s">
        <v>4</v>
      </c>
      <c r="H4" s="5"/>
      <c r="I4" s="5" t="s">
        <v>5</v>
      </c>
      <c r="J4" s="12" t="s">
        <v>28</v>
      </c>
      <c r="K4" s="12" t="s">
        <v>42</v>
      </c>
      <c r="M4" s="9" t="s">
        <v>1</v>
      </c>
      <c r="N4" s="21" t="s">
        <v>4</v>
      </c>
      <c r="P4" s="25" t="s">
        <v>30</v>
      </c>
      <c r="S4" s="4" t="s">
        <v>3</v>
      </c>
      <c r="T4" s="14" t="s">
        <v>7</v>
      </c>
      <c r="V4" s="29" t="s">
        <v>3</v>
      </c>
      <c r="W4" s="30" t="s">
        <v>2</v>
      </c>
      <c r="X4" s="30" t="s">
        <v>28</v>
      </c>
    </row>
    <row r="5" spans="1:27" x14ac:dyDescent="0.3">
      <c r="C5" s="6" t="s">
        <v>6</v>
      </c>
      <c r="D5" s="6" t="s">
        <v>7</v>
      </c>
      <c r="E5" s="6" t="s">
        <v>8</v>
      </c>
      <c r="F5" s="7">
        <v>43744</v>
      </c>
      <c r="G5" s="6" t="str">
        <f>TEXT(F5, "dd/mm/yyyy")</f>
        <v>06/10/2019</v>
      </c>
      <c r="H5" s="6"/>
      <c r="I5" s="8">
        <v>75000</v>
      </c>
      <c r="J5" s="27">
        <f t="array" ref="J5">INDEX($X$5:$X$12,MATCH(1,($V$5:$V$12=E5)*($W$5:$W$12=D5),0))</f>
        <v>0.05</v>
      </c>
      <c r="K5" s="6" t="str" cm="1">
        <f t="array" ref="K5">IFERROR(INDEX($P$5:$P$26,MATCH(C5,$P$5:$P$26,0)+1),"No email ID")</f>
        <v>b.faughny@awesome.ch</v>
      </c>
      <c r="M5" s="9" t="s">
        <v>22</v>
      </c>
      <c r="N5" s="20" t="str">
        <f>INDEX(G5:G20, MATCH(M5, C5:C20,0))</f>
        <v>29/09/2017</v>
      </c>
      <c r="P5" t="s">
        <v>22</v>
      </c>
      <c r="S5" s="6" t="s">
        <v>16</v>
      </c>
      <c r="T5" s="15">
        <v>0.04</v>
      </c>
      <c r="V5" s="9" t="s">
        <v>16</v>
      </c>
      <c r="W5" s="13" t="s">
        <v>7</v>
      </c>
      <c r="X5" s="16">
        <v>0.04</v>
      </c>
    </row>
    <row r="6" spans="1:27" x14ac:dyDescent="0.3">
      <c r="C6" s="9" t="s">
        <v>9</v>
      </c>
      <c r="D6" s="9" t="s">
        <v>10</v>
      </c>
      <c r="E6" s="9" t="s">
        <v>11</v>
      </c>
      <c r="F6" s="10">
        <v>43601</v>
      </c>
      <c r="G6" s="6" t="str">
        <f t="shared" ref="G6:G20" si="0">TEXT(F6, "dd/mm/yyyy")</f>
        <v>16/05/2019</v>
      </c>
      <c r="H6" s="35"/>
      <c r="I6" s="11">
        <v>90700</v>
      </c>
      <c r="J6" s="28">
        <f t="array" ref="J6">INDEX($X$5:$X$12,MATCH(1,($V$5:$V$12=E6)*($W$5:$W$12=D6),0))</f>
        <v>0.05</v>
      </c>
      <c r="K6" s="9" t="str" cm="1">
        <f t="array" ref="K6">IFERROR(INDEX($P$5:$P$26,MATCH(C6,$P$5:$P$26,0)+1),"No email ID")</f>
        <v>d.crosswaite@awesome.ch</v>
      </c>
      <c r="M6" s="9" t="s">
        <v>27</v>
      </c>
      <c r="N6" s="20" t="str">
        <f>INDEX(G6:G21, MATCH(M6, C6:C21,0))</f>
        <v>02/06/2019</v>
      </c>
      <c r="P6" s="26" t="s">
        <v>36</v>
      </c>
      <c r="S6" s="9" t="s">
        <v>8</v>
      </c>
      <c r="T6" s="16">
        <v>0.05</v>
      </c>
      <c r="V6" s="9" t="s">
        <v>8</v>
      </c>
      <c r="W6" s="13" t="s">
        <v>7</v>
      </c>
      <c r="X6" s="16">
        <v>0.05</v>
      </c>
    </row>
    <row r="7" spans="1:27" x14ac:dyDescent="0.3">
      <c r="C7" s="9" t="s">
        <v>12</v>
      </c>
      <c r="D7" s="9" t="s">
        <v>10</v>
      </c>
      <c r="E7" s="9" t="s">
        <v>11</v>
      </c>
      <c r="F7" s="10">
        <v>43476</v>
      </c>
      <c r="G7" s="6" t="str">
        <f t="shared" si="0"/>
        <v>11/01/2019</v>
      </c>
      <c r="H7" s="35"/>
      <c r="I7" s="11">
        <v>48950</v>
      </c>
      <c r="J7" s="28">
        <f t="array" ref="J7">INDEX($X$5:$X$12,MATCH(1,($V$5:$V$12=E7)*($W$5:$W$12=D7),0))</f>
        <v>0.05</v>
      </c>
      <c r="K7" s="9" t="str" cm="1">
        <f t="array" ref="K7">IFERROR(INDEX($P$5:$P$26,MATCH(C7,$P$5:$P$26,0)+1),"No email ID")</f>
        <v>g.cockshoot@awesome.ch</v>
      </c>
      <c r="P7" t="s">
        <v>9</v>
      </c>
      <c r="S7" s="9" t="s">
        <v>14</v>
      </c>
      <c r="T7" s="16">
        <v>0.03</v>
      </c>
      <c r="V7" s="9" t="s">
        <v>14</v>
      </c>
      <c r="W7" s="13" t="s">
        <v>7</v>
      </c>
      <c r="X7" s="16">
        <v>0.03</v>
      </c>
    </row>
    <row r="8" spans="1:27" x14ac:dyDescent="0.3">
      <c r="C8" s="9" t="s">
        <v>13</v>
      </c>
      <c r="D8" s="9" t="s">
        <v>10</v>
      </c>
      <c r="E8" s="9" t="s">
        <v>14</v>
      </c>
      <c r="F8" s="10">
        <v>43351</v>
      </c>
      <c r="G8" s="6" t="str">
        <f>TEXT(F8, "dd/mm/yyyy")</f>
        <v>08/09/2018</v>
      </c>
      <c r="H8" s="35"/>
      <c r="I8" s="11">
        <v>74550</v>
      </c>
      <c r="J8" s="28">
        <f t="array" ref="J8">INDEX($X$5:$X$12,MATCH(1,($V$5:$V$12=E8)*($W$5:$W$12=D8),0))</f>
        <v>0.04</v>
      </c>
      <c r="K8" s="9" t="str" cm="1">
        <f t="array" ref="K8">IFERROR(INDEX($P$5:$P$26,MATCH(C8,$P$5:$P$26,0)+1),"No email ID")</f>
        <v>No email ID</v>
      </c>
      <c r="P8" s="26" t="s">
        <v>32</v>
      </c>
      <c r="S8" s="9" t="s">
        <v>11</v>
      </c>
      <c r="T8" s="16">
        <v>0.06</v>
      </c>
      <c r="V8" s="9" t="s">
        <v>11</v>
      </c>
      <c r="W8" s="13" t="s">
        <v>7</v>
      </c>
      <c r="X8" s="16">
        <v>0.06</v>
      </c>
    </row>
    <row r="9" spans="1:27" x14ac:dyDescent="0.3">
      <c r="C9" s="9" t="s">
        <v>15</v>
      </c>
      <c r="D9" s="9" t="s">
        <v>10</v>
      </c>
      <c r="E9" s="9" t="s">
        <v>16</v>
      </c>
      <c r="F9" s="10">
        <v>43560</v>
      </c>
      <c r="G9" s="6" t="str">
        <f t="shared" si="0"/>
        <v>05/04/2019</v>
      </c>
      <c r="H9" s="35"/>
      <c r="I9" s="11">
        <v>59810</v>
      </c>
      <c r="J9" s="28">
        <f t="array" ref="J9">INDEX($X$5:$X$12,MATCH(1,($V$5:$V$12=E9)*($W$5:$W$12=D9),0))</f>
        <v>0.03</v>
      </c>
      <c r="K9" s="9" t="str" cm="1">
        <f t="array" ref="K9">IFERROR(INDEX($P$5:$P$26,MATCH(C9,$P$5:$P$26,0)+1),"No email ID")</f>
        <v>c.advani@awesome.ch</v>
      </c>
      <c r="M9" s="9" t="s">
        <v>5</v>
      </c>
      <c r="N9" s="31" t="s">
        <v>1</v>
      </c>
      <c r="P9" t="s">
        <v>6</v>
      </c>
      <c r="V9" s="9" t="s">
        <v>16</v>
      </c>
      <c r="W9" s="13" t="s">
        <v>10</v>
      </c>
      <c r="X9" s="16">
        <v>0.03</v>
      </c>
    </row>
    <row r="10" spans="1:27" x14ac:dyDescent="0.3">
      <c r="C10" s="9" t="s">
        <v>17</v>
      </c>
      <c r="D10" s="9" t="s">
        <v>10</v>
      </c>
      <c r="E10" s="9" t="s">
        <v>11</v>
      </c>
      <c r="F10" s="10">
        <v>43424</v>
      </c>
      <c r="G10" s="6" t="str">
        <f t="shared" si="0"/>
        <v>20/11/2018</v>
      </c>
      <c r="H10" s="35"/>
      <c r="I10" s="11">
        <v>107700</v>
      </c>
      <c r="J10" s="28">
        <f t="array" ref="J10">INDEX($X$5:$X$12,MATCH(1,($V$5:$V$12=E10)*($W$5:$W$12=D10),0))</f>
        <v>0.05</v>
      </c>
      <c r="K10" s="9" t="str" cm="1">
        <f t="array" ref="K10">IFERROR(INDEX($P$5:$P$26,MATCH(C10,$P$5:$P$26,0)+1),"No email ID")</f>
        <v>No email ID</v>
      </c>
      <c r="M10" s="34">
        <f>INDEX(I5:I20, MATCH(C11, C5:C20, 0))</f>
        <v>88050</v>
      </c>
      <c r="N10" s="31" t="s">
        <v>18</v>
      </c>
      <c r="P10" s="26" t="s">
        <v>31</v>
      </c>
      <c r="V10" s="9" t="s">
        <v>8</v>
      </c>
      <c r="W10" s="13" t="s">
        <v>10</v>
      </c>
      <c r="X10" s="16">
        <v>0.04</v>
      </c>
    </row>
    <row r="11" spans="1:27" x14ac:dyDescent="0.3">
      <c r="C11" s="9" t="s">
        <v>18</v>
      </c>
      <c r="D11" s="9" t="s">
        <v>10</v>
      </c>
      <c r="E11" s="9" t="s">
        <v>11</v>
      </c>
      <c r="F11" s="10">
        <v>43303</v>
      </c>
      <c r="G11" s="6" t="str">
        <f t="shared" si="0"/>
        <v>22/07/2018</v>
      </c>
      <c r="H11" s="35"/>
      <c r="I11" s="11">
        <v>88050</v>
      </c>
      <c r="J11" s="28">
        <f t="array" ref="J11">INDEX($X$5:$X$12,MATCH(1,($V$5:$V$12=E11)*($W$5:$W$12=D11),0))</f>
        <v>0.05</v>
      </c>
      <c r="K11" s="9" t="str" cm="1">
        <f t="array" ref="K11">IFERROR(INDEX($P$5:$P$26,MATCH(C11,$P$5:$P$26,0)+1),"No email ID")</f>
        <v>No email ID</v>
      </c>
      <c r="M11" s="34"/>
      <c r="P11" t="s">
        <v>25</v>
      </c>
      <c r="S11" s="14" t="s">
        <v>28</v>
      </c>
      <c r="T11" s="4" t="s">
        <v>3</v>
      </c>
      <c r="V11" s="9" t="s">
        <v>14</v>
      </c>
      <c r="W11" s="13" t="s">
        <v>10</v>
      </c>
      <c r="X11" s="16">
        <v>0.04</v>
      </c>
    </row>
    <row r="12" spans="1:27" x14ac:dyDescent="0.3">
      <c r="C12" s="9" t="s">
        <v>19</v>
      </c>
      <c r="D12" s="9" t="s">
        <v>10</v>
      </c>
      <c r="E12" s="9" t="s">
        <v>11</v>
      </c>
      <c r="F12" s="10">
        <v>43238</v>
      </c>
      <c r="G12" s="6" t="str">
        <f t="shared" si="0"/>
        <v>18/05/2018</v>
      </c>
      <c r="H12" s="35"/>
      <c r="I12" s="11">
        <v>69120</v>
      </c>
      <c r="J12" s="28">
        <f t="array" ref="J12">INDEX($X$5:$X$12,MATCH(1,($V$5:$V$12=E12)*($W$5:$W$12=D12),0))</f>
        <v>0.05</v>
      </c>
      <c r="K12" s="9" t="str" cm="1">
        <f t="array" ref="K12">IFERROR(INDEX($P$5:$P$26,MATCH(C12,$P$5:$P$26,0)+1),"No email ID")</f>
        <v>No email ID</v>
      </c>
      <c r="P12" s="26" t="s">
        <v>38</v>
      </c>
      <c r="S12" s="15">
        <v>0.03</v>
      </c>
      <c r="T12" s="6" t="s">
        <v>16</v>
      </c>
      <c r="V12" s="9" t="s">
        <v>11</v>
      </c>
      <c r="W12" s="13" t="s">
        <v>10</v>
      </c>
      <c r="X12" s="16">
        <v>0.05</v>
      </c>
    </row>
    <row r="13" spans="1:27" x14ac:dyDescent="0.3">
      <c r="C13" s="9" t="s">
        <v>20</v>
      </c>
      <c r="D13" s="9" t="s">
        <v>7</v>
      </c>
      <c r="E13" s="9" t="s">
        <v>11</v>
      </c>
      <c r="F13" s="10">
        <v>43628</v>
      </c>
      <c r="G13" s="6" t="str">
        <f t="shared" si="0"/>
        <v>12/06/2019</v>
      </c>
      <c r="H13" s="35"/>
      <c r="I13" s="11">
        <v>58100</v>
      </c>
      <c r="J13" s="28">
        <f t="array" ref="J13">INDEX($X$5:$X$12,MATCH(1,($V$5:$V$12=E13)*($W$5:$W$12=D13),0))</f>
        <v>0.06</v>
      </c>
      <c r="K13" s="9" t="str" cm="1">
        <f t="array" ref="K13">IFERROR(INDEX($P$5:$P$26,MATCH(C13,$P$5:$P$26,0)+1),"No email ID")</f>
        <v>No email ID</v>
      </c>
      <c r="M13" s="9"/>
      <c r="N13" s="22"/>
      <c r="P13" t="s">
        <v>15</v>
      </c>
      <c r="S13" s="16">
        <v>0.04</v>
      </c>
      <c r="T13" s="9" t="s">
        <v>8</v>
      </c>
    </row>
    <row r="14" spans="1:27" x14ac:dyDescent="0.3">
      <c r="C14" s="9" t="s">
        <v>21</v>
      </c>
      <c r="D14" s="9" t="s">
        <v>7</v>
      </c>
      <c r="E14" s="9" t="s">
        <v>16</v>
      </c>
      <c r="F14" s="10">
        <v>43355</v>
      </c>
      <c r="G14" s="6" t="str">
        <f t="shared" si="0"/>
        <v>12/09/2018</v>
      </c>
      <c r="H14" s="35"/>
      <c r="I14" s="11">
        <v>67910</v>
      </c>
      <c r="J14" s="28">
        <f t="array" ref="J14">INDEX($X$5:$X$12,MATCH(1,($V$5:$V$12=E14)*($W$5:$W$12=D14),0))</f>
        <v>0.04</v>
      </c>
      <c r="K14" s="9" t="str" cm="1">
        <f t="array" ref="K14">IFERROR(INDEX($P$5:$P$26,MATCH(C14,$P$5:$P$26,0)+1),"No email ID")</f>
        <v>h.augar@awesome.ch</v>
      </c>
      <c r="M14" s="9"/>
      <c r="N14" s="23"/>
      <c r="P14" s="26" t="s">
        <v>34</v>
      </c>
      <c r="S14" s="16">
        <v>0.04</v>
      </c>
      <c r="T14" s="9" t="s">
        <v>14</v>
      </c>
    </row>
    <row r="15" spans="1:27" x14ac:dyDescent="0.3">
      <c r="C15" s="9" t="s">
        <v>22</v>
      </c>
      <c r="D15" s="9" t="s">
        <v>10</v>
      </c>
      <c r="E15" s="9" t="s">
        <v>16</v>
      </c>
      <c r="F15" s="10">
        <v>43007</v>
      </c>
      <c r="G15" s="6" t="str">
        <f t="shared" si="0"/>
        <v>29/09/2017</v>
      </c>
      <c r="H15" s="35"/>
      <c r="I15" s="11">
        <v>48170</v>
      </c>
      <c r="J15" s="28">
        <f t="array" ref="J15">INDEX($X$5:$X$12,MATCH(1,($V$5:$V$12=E15)*($W$5:$W$12=D15),0))</f>
        <v>0.03</v>
      </c>
      <c r="K15" s="9" t="str" cm="1">
        <f t="array" ref="K15">IFERROR(INDEX($P$5:$P$26,MATCH(C15,$P$5:$P$26,0)+1),"No email ID")</f>
        <v>j.morforth@awesome.ch</v>
      </c>
      <c r="P15" t="s">
        <v>23</v>
      </c>
      <c r="S15" s="16">
        <v>0.05</v>
      </c>
      <c r="T15" s="9" t="s">
        <v>11</v>
      </c>
    </row>
    <row r="16" spans="1:27" x14ac:dyDescent="0.3">
      <c r="C16" s="9" t="s">
        <v>23</v>
      </c>
      <c r="D16" s="9" t="s">
        <v>7</v>
      </c>
      <c r="E16" s="9" t="s">
        <v>11</v>
      </c>
      <c r="F16" s="10">
        <v>43110</v>
      </c>
      <c r="G16" s="6" t="str">
        <f t="shared" si="0"/>
        <v>10/01/2018</v>
      </c>
      <c r="H16" s="35"/>
      <c r="I16" s="11">
        <v>41980</v>
      </c>
      <c r="J16" s="28">
        <f t="array" ref="J16">INDEX($X$5:$X$12,MATCH(1,($V$5:$V$12=E16)*($W$5:$W$12=D16),0))</f>
        <v>0.06</v>
      </c>
      <c r="K16" s="9" t="str" cm="1">
        <f t="array" ref="K16">IFERROR(INDEX($P$5:$P$26,MATCH(C16,$P$5:$P$26,0)+1),"No email ID")</f>
        <v>d.strutley@awesome.ch</v>
      </c>
      <c r="P16" s="26" t="s">
        <v>37</v>
      </c>
    </row>
    <row r="17" spans="3:21" x14ac:dyDescent="0.3">
      <c r="C17" s="9" t="s">
        <v>24</v>
      </c>
      <c r="D17" s="9" t="s">
        <v>7</v>
      </c>
      <c r="E17" s="9" t="s">
        <v>16</v>
      </c>
      <c r="F17" s="10">
        <v>43282</v>
      </c>
      <c r="G17" s="6" t="str">
        <f t="shared" si="0"/>
        <v>01/07/2018</v>
      </c>
      <c r="H17" s="35"/>
      <c r="I17" s="11">
        <v>65920</v>
      </c>
      <c r="J17" s="28">
        <f t="array" ref="J17">INDEX($X$5:$X$12,MATCH(1,($V$5:$V$12=E17)*($W$5:$W$12=D17),0))</f>
        <v>0.04</v>
      </c>
      <c r="K17" s="9" t="str" cm="1">
        <f t="array" ref="K17">IFERROR(INDEX($P$5:$P$26,MATCH(C17,$P$5:$P$26,0)+1),"No email ID")</f>
        <v>m.obreen@awesome.ch</v>
      </c>
      <c r="P17" t="s">
        <v>21</v>
      </c>
    </row>
    <row r="18" spans="3:21" x14ac:dyDescent="0.3">
      <c r="C18" s="9" t="s">
        <v>25</v>
      </c>
      <c r="D18" s="9" t="s">
        <v>7</v>
      </c>
      <c r="E18" s="9" t="s">
        <v>14</v>
      </c>
      <c r="F18" s="10">
        <v>43342</v>
      </c>
      <c r="G18" s="6" t="str">
        <f t="shared" si="0"/>
        <v>30/08/2018</v>
      </c>
      <c r="H18" s="35"/>
      <c r="I18" s="11">
        <v>109160</v>
      </c>
      <c r="J18" s="28">
        <f t="array" ref="J18">INDEX($X$5:$X$12,MATCH(1,($V$5:$V$12=E18)*($W$5:$W$12=D18),0))</f>
        <v>0.03</v>
      </c>
      <c r="K18" s="9" t="str" cm="1">
        <f t="array" ref="K18">IFERROR(INDEX($P$5:$P$26,MATCH(C18,$P$5:$P$26,0)+1),"No email ID")</f>
        <v>r.blaksland@awesome.ch</v>
      </c>
      <c r="M18" t="s">
        <v>1</v>
      </c>
      <c r="N18" t="s">
        <v>47</v>
      </c>
      <c r="P18" s="26" t="s">
        <v>35</v>
      </c>
      <c r="S18" s="4" t="s">
        <v>3</v>
      </c>
      <c r="T18" s="14" t="s">
        <v>2</v>
      </c>
      <c r="U18" s="14" t="s">
        <v>28</v>
      </c>
    </row>
    <row r="19" spans="3:21" x14ac:dyDescent="0.3">
      <c r="C19" s="9" t="s">
        <v>26</v>
      </c>
      <c r="D19" s="9" t="s">
        <v>7</v>
      </c>
      <c r="E19" s="9" t="s">
        <v>16</v>
      </c>
      <c r="F19" s="10">
        <v>43151</v>
      </c>
      <c r="G19" s="6" t="str">
        <f t="shared" si="0"/>
        <v>20/02/2018</v>
      </c>
      <c r="H19" s="35"/>
      <c r="I19" s="11">
        <v>75970</v>
      </c>
      <c r="J19" s="28">
        <f t="array" ref="J19">INDEX($X$5:$X$12,MATCH(1,($V$5:$V$12=E19)*($W$5:$W$12=D19),0))</f>
        <v>0.04</v>
      </c>
      <c r="K19" s="9" t="str" cm="1">
        <f t="array" ref="K19">IFERROR(INDEX($P$5:$P$26,MATCH(C19,$P$5:$P$26,0)+1),"No email ID")</f>
        <v>b.moffet@awesome.ch</v>
      </c>
      <c r="M19" t="s">
        <v>17</v>
      </c>
      <c r="P19" t="s">
        <v>12</v>
      </c>
      <c r="S19" s="9" t="s">
        <v>16</v>
      </c>
      <c r="T19" s="13" t="s">
        <v>7</v>
      </c>
      <c r="U19" s="16">
        <v>0.04</v>
      </c>
    </row>
    <row r="20" spans="3:21" x14ac:dyDescent="0.3">
      <c r="C20" s="9" t="s">
        <v>27</v>
      </c>
      <c r="D20" s="9" t="s">
        <v>7</v>
      </c>
      <c r="E20" s="9" t="s">
        <v>16</v>
      </c>
      <c r="F20" s="10">
        <v>43618</v>
      </c>
      <c r="G20" s="6" t="str">
        <f t="shared" si="0"/>
        <v>02/06/2019</v>
      </c>
      <c r="H20" s="35"/>
      <c r="I20" s="11">
        <v>58940</v>
      </c>
      <c r="J20" s="28">
        <f t="array" ref="J20">INDEX($X$5:$X$12,MATCH(1,($V$5:$V$12=E20)*($W$5:$W$12=D20),0))</f>
        <v>0.04</v>
      </c>
      <c r="K20" s="9" t="str" cm="1">
        <f t="array" ref="K20">IFERROR(INDEX($P$5:$P$26,MATCH(C20,$P$5:$P$26,0)+1),"No email ID")</f>
        <v>o.sorrel@awesome.ch</v>
      </c>
      <c r="P20" s="26" t="s">
        <v>33</v>
      </c>
      <c r="S20" s="9" t="s">
        <v>8</v>
      </c>
      <c r="T20" s="13" t="s">
        <v>7</v>
      </c>
      <c r="U20" s="16">
        <v>0.05</v>
      </c>
    </row>
    <row r="21" spans="3:21" x14ac:dyDescent="0.3">
      <c r="P21" t="s">
        <v>27</v>
      </c>
      <c r="S21" s="9" t="s">
        <v>14</v>
      </c>
      <c r="T21" s="13" t="s">
        <v>7</v>
      </c>
      <c r="U21" s="16">
        <v>0.03</v>
      </c>
    </row>
    <row r="22" spans="3:21" x14ac:dyDescent="0.3">
      <c r="P22" s="26" t="s">
        <v>40</v>
      </c>
      <c r="S22" s="9" t="s">
        <v>11</v>
      </c>
      <c r="T22" s="13" t="s">
        <v>7</v>
      </c>
      <c r="U22" s="16">
        <v>0.06</v>
      </c>
    </row>
    <row r="23" spans="3:21" x14ac:dyDescent="0.3">
      <c r="P23" t="s">
        <v>24</v>
      </c>
      <c r="S23" s="9" t="s">
        <v>16</v>
      </c>
      <c r="T23" s="13" t="s">
        <v>10</v>
      </c>
      <c r="U23" s="16">
        <v>0.03</v>
      </c>
    </row>
    <row r="24" spans="3:21" x14ac:dyDescent="0.3">
      <c r="P24" s="26" t="s">
        <v>41</v>
      </c>
      <c r="S24" s="9" t="s">
        <v>8</v>
      </c>
      <c r="T24" s="13" t="s">
        <v>10</v>
      </c>
      <c r="U24" s="16">
        <v>0.04</v>
      </c>
    </row>
    <row r="25" spans="3:21" x14ac:dyDescent="0.3">
      <c r="M25" t="s">
        <v>3</v>
      </c>
      <c r="N25" t="s">
        <v>5</v>
      </c>
      <c r="P25" t="s">
        <v>26</v>
      </c>
      <c r="S25" s="9" t="s">
        <v>14</v>
      </c>
      <c r="T25" s="13" t="s">
        <v>10</v>
      </c>
      <c r="U25" s="16">
        <v>0.04</v>
      </c>
    </row>
    <row r="26" spans="3:21" x14ac:dyDescent="0.3">
      <c r="P26" s="26" t="s">
        <v>39</v>
      </c>
      <c r="S26" s="9" t="s">
        <v>11</v>
      </c>
      <c r="T26" s="13" t="s">
        <v>10</v>
      </c>
      <c r="U26" s="16">
        <v>0.05</v>
      </c>
    </row>
  </sheetData>
  <mergeCells count="1">
    <mergeCell ref="Z3:AA3"/>
  </mergeCells>
  <hyperlinks>
    <hyperlink ref="P20" r:id="rId1" xr:uid="{D24D2BEB-F4B4-4914-BC34-3A021CFA8F04}"/>
    <hyperlink ref="P22" r:id="rId2" xr:uid="{448499E5-E585-4195-B528-28556AFF3503}"/>
    <hyperlink ref="P26" r:id="rId3" xr:uid="{B54C189B-C86B-44E1-93EA-F81B3688874A}"/>
  </hyperlinks>
  <pageMargins left="0.7" right="0.7" top="0.75" bottom="0.75" header="0.3" footer="0.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925A-BF56-4D08-9889-8F61D9934933}">
  <dimension ref="A1:O20"/>
  <sheetViews>
    <sheetView showGridLines="0" topLeftCell="E25" zoomScale="145" zoomScaleNormal="145" workbookViewId="0">
      <selection activeCell="E43" sqref="E43"/>
    </sheetView>
  </sheetViews>
  <sheetFormatPr defaultRowHeight="14.4" x14ac:dyDescent="0.3"/>
  <cols>
    <col min="1" max="1" width="1.6640625" customWidth="1"/>
    <col min="2" max="2" width="3.6640625" customWidth="1"/>
    <col min="3" max="3" width="11.6640625" customWidth="1"/>
    <col min="4" max="4" width="18.109375" customWidth="1"/>
    <col min="5" max="5" width="13.33203125" customWidth="1"/>
    <col min="6" max="6" width="16.33203125" customWidth="1"/>
    <col min="7" max="7" width="12.88671875" bestFit="1" customWidth="1"/>
    <col min="8" max="8" width="9.109375" customWidth="1"/>
    <col min="10" max="10" width="11" customWidth="1"/>
    <col min="11" max="12" width="12.5546875" bestFit="1" customWidth="1"/>
    <col min="13" max="13" width="12.44140625" customWidth="1"/>
    <col min="14" max="14" width="10.33203125" customWidth="1"/>
    <col min="20" max="20" width="12.5546875" bestFit="1" customWidth="1"/>
  </cols>
  <sheetData>
    <row r="1" spans="1:15" s="2" customFormat="1" ht="52.5" customHeight="1" x14ac:dyDescent="0.3">
      <c r="A1" s="1"/>
      <c r="C1" s="3" t="s">
        <v>29</v>
      </c>
    </row>
    <row r="4" spans="1:15" x14ac:dyDescent="0.3">
      <c r="C4" t="s">
        <v>1</v>
      </c>
      <c r="D4" t="s">
        <v>2</v>
      </c>
      <c r="E4" t="s">
        <v>3</v>
      </c>
      <c r="F4" s="17" t="s">
        <v>4</v>
      </c>
      <c r="G4" s="19" t="s">
        <v>5</v>
      </c>
      <c r="H4" s="19" t="s">
        <v>48</v>
      </c>
      <c r="I4" s="19" t="s">
        <v>43</v>
      </c>
      <c r="J4" s="19" t="s">
        <v>49</v>
      </c>
      <c r="K4" s="19" t="s">
        <v>44</v>
      </c>
      <c r="M4" s="14" t="s">
        <v>45</v>
      </c>
      <c r="N4" s="4" t="s">
        <v>3</v>
      </c>
    </row>
    <row r="5" spans="1:15" x14ac:dyDescent="0.3">
      <c r="C5" t="s">
        <v>6</v>
      </c>
      <c r="D5" t="s">
        <v>7</v>
      </c>
      <c r="E5" t="s">
        <v>8</v>
      </c>
      <c r="F5" s="17">
        <v>43744</v>
      </c>
      <c r="G5" s="18">
        <v>75000</v>
      </c>
      <c r="H5" s="24">
        <f>INDEX($M$5:$M$8,MATCH(staff[[#This Row],[Department]],$N$5:$N$8,0))</f>
        <v>0.04</v>
      </c>
      <c r="I5" s="24">
        <f>INDEX($M$5:$M$8,MATCH(staff[[#This Row],[Department]],$N$5:$N$8,0))</f>
        <v>0.04</v>
      </c>
      <c r="J5" s="24"/>
      <c r="K5" s="24">
        <f>INDEX($N$14:$O$17,MATCH(staff[[#This Row],[Department]],$M$14:$M$17,0),
MATCH(staff[[#This Row],[Gender]],$N$13:$O$13,0))</f>
        <v>0.05</v>
      </c>
      <c r="M5" s="15">
        <v>0.03</v>
      </c>
      <c r="N5" s="6" t="s">
        <v>16</v>
      </c>
    </row>
    <row r="6" spans="1:15" x14ac:dyDescent="0.3">
      <c r="C6" t="s">
        <v>9</v>
      </c>
      <c r="D6" t="s">
        <v>10</v>
      </c>
      <c r="E6" t="s">
        <v>11</v>
      </c>
      <c r="F6" s="17">
        <v>43601</v>
      </c>
      <c r="G6" s="18">
        <v>90700</v>
      </c>
      <c r="H6" s="24">
        <f>INDEX($M$5:$M$8,MATCH(staff[[#This Row],[Department]],$N$5:$N$8,0))</f>
        <v>0.05</v>
      </c>
      <c r="I6" s="24">
        <f>INDEX($M$5:$M$8,MATCH(staff[[#This Row],[Department]],$N$5:$N$8,0))</f>
        <v>0.05</v>
      </c>
      <c r="J6" s="24"/>
      <c r="K6" s="24">
        <f>INDEX($N$14:$O$17,MATCH(staff[[#This Row],[Department]],$M$14:$M$17,0),
MATCH(staff[[#This Row],[Gender]],$N$13:$O$13,0))</f>
        <v>0.05</v>
      </c>
      <c r="M6" s="16">
        <v>0.04</v>
      </c>
      <c r="N6" s="9" t="s">
        <v>8</v>
      </c>
    </row>
    <row r="7" spans="1:15" x14ac:dyDescent="0.3">
      <c r="C7" t="s">
        <v>12</v>
      </c>
      <c r="D7" t="s">
        <v>10</v>
      </c>
      <c r="E7" t="s">
        <v>11</v>
      </c>
      <c r="F7" s="17">
        <v>43476</v>
      </c>
      <c r="G7" s="18">
        <v>48950</v>
      </c>
      <c r="H7" s="24">
        <f>INDEX($M$5:$M$8,MATCH(staff[[#This Row],[Department]],$N$5:$N$8,0))</f>
        <v>0.05</v>
      </c>
      <c r="I7" s="24">
        <f>INDEX($M$5:$M$8,MATCH(staff[[#This Row],[Department]],$N$5:$N$8,0))</f>
        <v>0.05</v>
      </c>
      <c r="J7" s="24"/>
      <c r="K7" s="24">
        <f>INDEX($N$14:$O$17,MATCH(staff[[#This Row],[Department]],$M$14:$M$17,0),
MATCH(staff[[#This Row],[Gender]],$N$13:$O$13,0))</f>
        <v>0.05</v>
      </c>
      <c r="M7" s="16">
        <v>0.04</v>
      </c>
      <c r="N7" s="9" t="s">
        <v>14</v>
      </c>
    </row>
    <row r="8" spans="1:15" x14ac:dyDescent="0.3">
      <c r="C8" t="s">
        <v>13</v>
      </c>
      <c r="D8" t="s">
        <v>10</v>
      </c>
      <c r="E8" t="s">
        <v>14</v>
      </c>
      <c r="F8" s="17">
        <v>43351</v>
      </c>
      <c r="G8" s="18">
        <v>74550</v>
      </c>
      <c r="H8" s="24">
        <f>INDEX($M$5:$M$8,MATCH(staff[[#This Row],[Department]],$N$5:$N$8,0))</f>
        <v>0.04</v>
      </c>
      <c r="I8" s="24">
        <f>INDEX($M$5:$M$8,MATCH(staff[[#This Row],[Department]],$N$5:$N$8,0))</f>
        <v>0.04</v>
      </c>
      <c r="J8" s="24"/>
      <c r="K8" s="24">
        <f>INDEX($N$14:$O$17,MATCH(staff[[#This Row],[Department]],$M$14:$M$17,0),
MATCH(staff[[#This Row],[Gender]],$N$13:$O$13,0))</f>
        <v>0.03</v>
      </c>
      <c r="M8" s="16">
        <v>0.05</v>
      </c>
      <c r="N8" s="9" t="s">
        <v>11</v>
      </c>
    </row>
    <row r="9" spans="1:15" x14ac:dyDescent="0.3">
      <c r="C9" t="s">
        <v>15</v>
      </c>
      <c r="D9" t="s">
        <v>10</v>
      </c>
      <c r="E9" t="s">
        <v>16</v>
      </c>
      <c r="F9" s="17">
        <v>43560</v>
      </c>
      <c r="G9" s="18">
        <v>59810</v>
      </c>
      <c r="H9" s="24">
        <f>INDEX($M$5:$M$8,MATCH(staff[[#This Row],[Department]],$N$5:$N$8,0))</f>
        <v>0.03</v>
      </c>
      <c r="I9" s="24">
        <f>INDEX($M$5:$M$8,MATCH(staff[[#This Row],[Department]],$N$5:$N$8,0))</f>
        <v>0.03</v>
      </c>
      <c r="J9" s="24"/>
      <c r="K9" s="24">
        <f>INDEX($N$14:$O$17,MATCH(staff[[#This Row],[Department]],$M$14:$M$17,0),
MATCH(staff[[#This Row],[Gender]],$N$13:$O$13,0))</f>
        <v>0.03</v>
      </c>
    </row>
    <row r="10" spans="1:15" x14ac:dyDescent="0.3">
      <c r="C10" t="s">
        <v>17</v>
      </c>
      <c r="D10" t="s">
        <v>10</v>
      </c>
      <c r="E10" t="s">
        <v>11</v>
      </c>
      <c r="F10" s="17">
        <v>43424</v>
      </c>
      <c r="G10" s="18">
        <v>107700</v>
      </c>
      <c r="H10" s="24">
        <f>INDEX($M$5:$M$8,MATCH(staff[[#This Row],[Department]],$N$5:$N$8,0))</f>
        <v>0.05</v>
      </c>
      <c r="I10" s="24">
        <f>INDEX($M$5:$M$8,MATCH(staff[[#This Row],[Department]],$N$5:$N$8,0))</f>
        <v>0.05</v>
      </c>
      <c r="J10" s="24"/>
      <c r="K10" s="24">
        <f>INDEX($N$14:$O$17,MATCH(staff[[#This Row],[Department]],$M$14:$M$17,0),
MATCH(staff[[#This Row],[Gender]],$N$13:$O$13,0))</f>
        <v>0.05</v>
      </c>
    </row>
    <row r="11" spans="1:15" x14ac:dyDescent="0.3">
      <c r="C11" t="s">
        <v>18</v>
      </c>
      <c r="D11" t="s">
        <v>10</v>
      </c>
      <c r="E11" t="s">
        <v>11</v>
      </c>
      <c r="F11" s="17">
        <v>43303</v>
      </c>
      <c r="G11" s="18">
        <v>88050</v>
      </c>
      <c r="H11" s="24">
        <f>INDEX($M$5:$M$8,MATCH(staff[[#This Row],[Department]],$N$5:$N$8,0))</f>
        <v>0.05</v>
      </c>
      <c r="I11" s="24">
        <f>INDEX($M$5:$M$8,MATCH(staff[[#This Row],[Department]],$N$5:$N$8,0))</f>
        <v>0.05</v>
      </c>
      <c r="J11" s="24"/>
      <c r="K11" s="24">
        <f>INDEX($N$14:$O$17,MATCH(staff[[#This Row],[Department]],$M$14:$M$17,0),
MATCH(staff[[#This Row],[Gender]],$N$13:$O$13,0))</f>
        <v>0.05</v>
      </c>
    </row>
    <row r="12" spans="1:15" x14ac:dyDescent="0.3">
      <c r="C12" t="s">
        <v>19</v>
      </c>
      <c r="D12" t="s">
        <v>10</v>
      </c>
      <c r="E12" t="s">
        <v>11</v>
      </c>
      <c r="F12" s="17">
        <v>43238</v>
      </c>
      <c r="G12" s="18">
        <v>69120</v>
      </c>
      <c r="H12" s="24">
        <f>INDEX($M$5:$M$8,MATCH(staff[[#This Row],[Department]],$N$5:$N$8,0))</f>
        <v>0.05</v>
      </c>
      <c r="I12" s="24">
        <f>INDEX($M$5:$M$8,MATCH(staff[[#This Row],[Department]],$N$5:$N$8,0))</f>
        <v>0.05</v>
      </c>
      <c r="J12" s="24"/>
      <c r="K12" s="24">
        <f>INDEX($N$14:$O$17,MATCH(staff[[#This Row],[Department]],$M$14:$M$17,0),
MATCH(staff[[#This Row],[Gender]],$N$13:$O$13,0))</f>
        <v>0.05</v>
      </c>
      <c r="N12" s="37" t="s">
        <v>46</v>
      </c>
      <c r="O12" s="37"/>
    </row>
    <row r="13" spans="1:15" x14ac:dyDescent="0.3">
      <c r="C13" t="s">
        <v>20</v>
      </c>
      <c r="D13" t="s">
        <v>7</v>
      </c>
      <c r="E13" t="s">
        <v>11</v>
      </c>
      <c r="F13" s="17">
        <v>43628</v>
      </c>
      <c r="G13" s="18">
        <v>58100</v>
      </c>
      <c r="H13" s="24">
        <f>INDEX($M$5:$M$8,MATCH(staff[[#This Row],[Department]],$N$5:$N$8,0))</f>
        <v>0.05</v>
      </c>
      <c r="I13" s="24">
        <f>INDEX($M$5:$M$8,MATCH(staff[[#This Row],[Department]],$N$5:$N$8,0))</f>
        <v>0.05</v>
      </c>
      <c r="J13" s="24"/>
      <c r="K13" s="24">
        <f>INDEX($N$14:$O$17,MATCH(staff[[#This Row],[Department]],$M$14:$M$17,0),
MATCH(staff[[#This Row],[Gender]],$N$13:$O$13,0))</f>
        <v>0.06</v>
      </c>
      <c r="M13" s="4" t="s">
        <v>3</v>
      </c>
      <c r="N13" s="14" t="s">
        <v>7</v>
      </c>
      <c r="O13" s="14" t="s">
        <v>10</v>
      </c>
    </row>
    <row r="14" spans="1:15" x14ac:dyDescent="0.3">
      <c r="C14" t="s">
        <v>21</v>
      </c>
      <c r="D14" t="s">
        <v>7</v>
      </c>
      <c r="E14" t="s">
        <v>16</v>
      </c>
      <c r="F14" s="17">
        <v>43355</v>
      </c>
      <c r="G14" s="18">
        <v>67910</v>
      </c>
      <c r="H14" s="24">
        <f>INDEX($M$5:$M$8,MATCH(staff[[#This Row],[Department]],$N$5:$N$8,0))</f>
        <v>0.03</v>
      </c>
      <c r="I14" s="24">
        <f>INDEX($M$5:$M$8,MATCH(staff[[#This Row],[Department]],$N$5:$N$8,0))</f>
        <v>0.03</v>
      </c>
      <c r="J14" s="24"/>
      <c r="K14" s="24">
        <f>INDEX($N$14:$O$17,MATCH(staff[[#This Row],[Department]],$M$14:$M$17,0),
MATCH(staff[[#This Row],[Gender]],$N$13:$O$13,0))</f>
        <v>0.04</v>
      </c>
      <c r="M14" s="6" t="s">
        <v>16</v>
      </c>
      <c r="N14" s="15">
        <v>0.04</v>
      </c>
      <c r="O14" s="15">
        <v>0.03</v>
      </c>
    </row>
    <row r="15" spans="1:15" x14ac:dyDescent="0.3">
      <c r="C15" t="s">
        <v>22</v>
      </c>
      <c r="D15" t="s">
        <v>10</v>
      </c>
      <c r="E15" t="s">
        <v>16</v>
      </c>
      <c r="F15" s="17">
        <v>43007</v>
      </c>
      <c r="G15" s="18">
        <v>48170</v>
      </c>
      <c r="H15" s="24">
        <f>INDEX($M$5:$M$8,MATCH(staff[[#This Row],[Department]],$N$5:$N$8,0))</f>
        <v>0.03</v>
      </c>
      <c r="I15" s="24">
        <f>INDEX($M$5:$M$8,MATCH(staff[[#This Row],[Department]],$N$5:$N$8,0))</f>
        <v>0.03</v>
      </c>
      <c r="J15" s="24"/>
      <c r="K15" s="24">
        <f>INDEX($N$14:$O$17,MATCH(staff[[#This Row],[Department]],$M$14:$M$17,0),
MATCH(staff[[#This Row],[Gender]],$N$13:$O$13,0))</f>
        <v>0.03</v>
      </c>
      <c r="M15" s="9" t="s">
        <v>8</v>
      </c>
      <c r="N15" s="16">
        <v>0.05</v>
      </c>
      <c r="O15" s="16">
        <v>0.04</v>
      </c>
    </row>
    <row r="16" spans="1:15" x14ac:dyDescent="0.3">
      <c r="C16" t="s">
        <v>23</v>
      </c>
      <c r="D16" t="s">
        <v>7</v>
      </c>
      <c r="E16" t="s">
        <v>11</v>
      </c>
      <c r="F16" s="17">
        <v>43110</v>
      </c>
      <c r="G16" s="18">
        <v>41980</v>
      </c>
      <c r="H16" s="24">
        <f>INDEX($M$5:$M$8,MATCH(staff[[#This Row],[Department]],$N$5:$N$8,0))</f>
        <v>0.05</v>
      </c>
      <c r="I16" s="24">
        <f>INDEX($M$5:$M$8,MATCH(staff[[#This Row],[Department]],$N$5:$N$8,0))</f>
        <v>0.05</v>
      </c>
      <c r="J16" s="24"/>
      <c r="K16" s="24">
        <f>INDEX($N$14:$O$17,MATCH(staff[[#This Row],[Department]],$M$14:$M$17,0),
MATCH(staff[[#This Row],[Gender]],$N$13:$O$13,0))</f>
        <v>0.06</v>
      </c>
      <c r="M16" s="9" t="s">
        <v>14</v>
      </c>
      <c r="N16" s="16">
        <v>0.03</v>
      </c>
      <c r="O16" s="16">
        <v>0.03</v>
      </c>
    </row>
    <row r="17" spans="3:15" x14ac:dyDescent="0.3">
      <c r="C17" t="s">
        <v>24</v>
      </c>
      <c r="D17" t="s">
        <v>7</v>
      </c>
      <c r="E17" t="s">
        <v>16</v>
      </c>
      <c r="F17" s="17">
        <v>43282</v>
      </c>
      <c r="G17" s="18">
        <v>65920</v>
      </c>
      <c r="H17" s="24">
        <f>INDEX($M$5:$M$8,MATCH(staff[[#This Row],[Department]],$N$5:$N$8,0))</f>
        <v>0.03</v>
      </c>
      <c r="I17" s="24">
        <f>INDEX($M$5:$M$8,MATCH(staff[[#This Row],[Department]],$N$5:$N$8,0))</f>
        <v>0.03</v>
      </c>
      <c r="J17" s="24"/>
      <c r="K17" s="24">
        <f>INDEX($N$14:$O$17,MATCH(staff[[#This Row],[Department]],$M$14:$M$17,0),
MATCH(staff[[#This Row],[Gender]],$N$13:$O$13,0))</f>
        <v>0.04</v>
      </c>
      <c r="M17" s="9" t="s">
        <v>11</v>
      </c>
      <c r="N17" s="16">
        <v>0.06</v>
      </c>
      <c r="O17" s="16">
        <v>0.05</v>
      </c>
    </row>
    <row r="18" spans="3:15" x14ac:dyDescent="0.3">
      <c r="C18" t="s">
        <v>25</v>
      </c>
      <c r="D18" t="s">
        <v>7</v>
      </c>
      <c r="E18" t="s">
        <v>14</v>
      </c>
      <c r="F18" s="17">
        <v>43342</v>
      </c>
      <c r="G18" s="18">
        <v>109160</v>
      </c>
      <c r="H18" s="24">
        <f>INDEX($M$5:$M$8,MATCH(staff[[#This Row],[Department]],$N$5:$N$8,0))</f>
        <v>0.04</v>
      </c>
      <c r="I18" s="24">
        <f>INDEX($M$5:$M$8,MATCH(staff[[#This Row],[Department]],$N$5:$N$8,0))</f>
        <v>0.04</v>
      </c>
      <c r="J18" s="24"/>
      <c r="K18" s="24">
        <f>INDEX($N$14:$O$17,MATCH(staff[[#This Row],[Department]],$M$14:$M$17,0),
MATCH(staff[[#This Row],[Gender]],$N$13:$O$13,0))</f>
        <v>0.03</v>
      </c>
    </row>
    <row r="19" spans="3:15" x14ac:dyDescent="0.3">
      <c r="C19" t="s">
        <v>26</v>
      </c>
      <c r="D19" t="s">
        <v>7</v>
      </c>
      <c r="E19" t="s">
        <v>16</v>
      </c>
      <c r="F19" s="17">
        <v>43151</v>
      </c>
      <c r="G19" s="18">
        <v>75970</v>
      </c>
      <c r="H19" s="24">
        <f>INDEX($M$5:$M$8,MATCH(staff[[#This Row],[Department]],$N$5:$N$8,0))</f>
        <v>0.03</v>
      </c>
      <c r="I19" s="24">
        <f>INDEX($M$5:$M$8,MATCH(staff[[#This Row],[Department]],$N$5:$N$8,0))</f>
        <v>0.03</v>
      </c>
      <c r="J19" s="24"/>
      <c r="K19" s="24">
        <f>INDEX($N$14:$O$17,MATCH(staff[[#This Row],[Department]],$M$14:$M$17,0),
MATCH(staff[[#This Row],[Gender]],$N$13:$O$13,0))</f>
        <v>0.04</v>
      </c>
      <c r="M19" s="32" t="str">
        <f>INDEX(M14:M17,3)</f>
        <v>Sales</v>
      </c>
    </row>
    <row r="20" spans="3:15" x14ac:dyDescent="0.3">
      <c r="C20" t="s">
        <v>27</v>
      </c>
      <c r="D20" t="s">
        <v>7</v>
      </c>
      <c r="E20" t="s">
        <v>16</v>
      </c>
      <c r="F20" s="17">
        <v>43618</v>
      </c>
      <c r="G20" s="18">
        <v>58940</v>
      </c>
      <c r="H20" s="24">
        <f>INDEX($M$5:$M$8,MATCH(staff[[#This Row],[Department]],$N$5:$N$8,0))</f>
        <v>0.03</v>
      </c>
      <c r="I20" s="24">
        <f>INDEX($M$5:$M$8,MATCH(staff[[#This Row],[Department]],$N$5:$N$8,0))</f>
        <v>0.03</v>
      </c>
      <c r="J20" s="24"/>
      <c r="K20" s="24">
        <f>INDEX($N$14:$O$17,MATCH(staff[[#This Row],[Department]],$M$14:$M$17,0),
MATCH(staff[[#This Row],[Gender]],$N$13:$O$13,0))</f>
        <v>0.04</v>
      </c>
      <c r="M20" s="33">
        <f>INDEX(N14:O17,2,2)</f>
        <v>0.04</v>
      </c>
    </row>
  </sheetData>
  <mergeCells count="1">
    <mergeCell ref="N12:O12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MATCH</vt:lpstr>
      <vt:lpstr>With 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Yubaraj Karki</cp:lastModifiedBy>
  <dcterms:created xsi:type="dcterms:W3CDTF">2021-03-14T20:21:32Z</dcterms:created>
  <dcterms:modified xsi:type="dcterms:W3CDTF">2024-09-29T08:54:48Z</dcterms:modified>
</cp:coreProperties>
</file>