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BOM management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N17" i="1"/>
  <c r="O17" i="1" s="1"/>
  <c r="J17" i="1"/>
  <c r="I17" i="1"/>
  <c r="H17" i="1"/>
  <c r="P17" i="1" s="1"/>
  <c r="G17" i="1"/>
  <c r="B17" i="1"/>
  <c r="D17" i="1" s="1"/>
  <c r="Q16" i="1"/>
  <c r="N16" i="1"/>
  <c r="O16" i="1" s="1"/>
  <c r="J16" i="1"/>
  <c r="I16" i="1"/>
  <c r="H16" i="1"/>
  <c r="P16" i="1" s="1"/>
  <c r="G16" i="1"/>
  <c r="B16" i="1"/>
  <c r="D16" i="1" s="1"/>
  <c r="Q15" i="1"/>
  <c r="N15" i="1"/>
  <c r="O15" i="1" s="1"/>
  <c r="J15" i="1"/>
  <c r="I15" i="1"/>
  <c r="H15" i="1"/>
  <c r="P15" i="1" s="1"/>
  <c r="G15" i="1"/>
  <c r="B15" i="1"/>
  <c r="D15" i="1" s="1"/>
  <c r="Q14" i="1"/>
  <c r="O14" i="1"/>
  <c r="N14" i="1"/>
  <c r="J14" i="1"/>
  <c r="I14" i="1"/>
  <c r="H14" i="1"/>
  <c r="P14" i="1" s="1"/>
  <c r="G14" i="1"/>
  <c r="B14" i="1"/>
  <c r="D14" i="1" s="1"/>
  <c r="Q13" i="1"/>
  <c r="O13" i="1"/>
  <c r="N13" i="1"/>
  <c r="J13" i="1"/>
  <c r="I13" i="1"/>
  <c r="H13" i="1"/>
  <c r="P13" i="1" s="1"/>
  <c r="G13" i="1"/>
  <c r="B13" i="1"/>
  <c r="D13" i="1" s="1"/>
  <c r="Q12" i="1"/>
  <c r="N12" i="1"/>
  <c r="O12" i="1" s="1"/>
  <c r="J12" i="1"/>
  <c r="I12" i="1"/>
  <c r="H12" i="1"/>
  <c r="P12" i="1" s="1"/>
  <c r="G12" i="1"/>
  <c r="B12" i="1"/>
  <c r="D12" i="1" s="1"/>
  <c r="Q11" i="1"/>
  <c r="N11" i="1"/>
  <c r="O11" i="1" s="1"/>
  <c r="J11" i="1"/>
  <c r="I11" i="1"/>
  <c r="H11" i="1"/>
  <c r="P11" i="1" s="1"/>
  <c r="G11" i="1"/>
  <c r="B11" i="1"/>
  <c r="D11" i="1" s="1"/>
  <c r="Q10" i="1"/>
  <c r="N10" i="1"/>
  <c r="O10" i="1" s="1"/>
  <c r="J10" i="1"/>
  <c r="I10" i="1"/>
  <c r="H10" i="1"/>
  <c r="P10" i="1" s="1"/>
  <c r="G10" i="1"/>
  <c r="B10" i="1"/>
  <c r="D10" i="1" s="1"/>
  <c r="Q9" i="1"/>
  <c r="N9" i="1"/>
  <c r="K9" i="1"/>
  <c r="K18" i="1" s="1"/>
  <c r="J9" i="1"/>
  <c r="I9" i="1"/>
  <c r="H9" i="1"/>
  <c r="P9" i="1" s="1"/>
  <c r="G9" i="1"/>
  <c r="B9" i="1"/>
  <c r="D9" i="1" s="1"/>
  <c r="Q8" i="1"/>
  <c r="N8" i="1"/>
  <c r="O8" i="1" s="1"/>
  <c r="J8" i="1"/>
  <c r="I8" i="1"/>
  <c r="H8" i="1"/>
  <c r="G8" i="1"/>
  <c r="B8" i="1"/>
  <c r="D8" i="1" s="1"/>
  <c r="P8" i="1" l="1"/>
  <c r="O9" i="1"/>
  <c r="O18" i="1" s="1"/>
</calcChain>
</file>

<file path=xl/sharedStrings.xml><?xml version="1.0" encoding="utf-8"?>
<sst xmlns="http://schemas.openxmlformats.org/spreadsheetml/2006/main" count="118" uniqueCount="68">
  <si>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</si>
  <si>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</si>
  <si>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</si>
  <si>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</si>
  <si>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</si>
  <si>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</si>
  <si>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</si>
  <si>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</si>
  <si>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</si>
  <si>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</si>
  <si>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</si>
  <si>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</si>
  <si>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</si>
  <si>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</si>
  <si>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</si>
  <si>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</si>
  <si>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</si>
  <si>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</si>
  <si>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</si>
  <si>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</si>
  <si>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</si>
  <si>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</si>
  <si>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Mini-Circuits</t>
  </si>
  <si>
    <t>Chiếc</t>
  </si>
  <si>
    <t>No Cross</t>
  </si>
  <si>
    <t>TAPE &amp; REEL</t>
  </si>
  <si>
    <t>N</t>
  </si>
  <si>
    <t>CAPACITOR</t>
  </si>
  <si>
    <t>Cross</t>
  </si>
  <si>
    <t>Y</t>
  </si>
  <si>
    <t>AVX</t>
  </si>
  <si>
    <t>04025A200JAT2A</t>
  </si>
  <si>
    <t>C306, C307</t>
  </si>
  <si>
    <t>FILTER</t>
  </si>
  <si>
    <t>HFCN-2275+</t>
  </si>
  <si>
    <t>F100, F217, F218, F418, F419</t>
  </si>
  <si>
    <t>SXLP-90+</t>
  </si>
  <si>
    <t>F200, F401</t>
  </si>
  <si>
    <t>LFCN-225D+</t>
  </si>
  <si>
    <t>F201, F402</t>
  </si>
  <si>
    <t>LFCN-1400D+</t>
  </si>
  <si>
    <t>F202, F208, F403, F409</t>
  </si>
  <si>
    <t>RHP-147+</t>
  </si>
  <si>
    <t>F203, F404</t>
  </si>
  <si>
    <t>LFCN-490+</t>
  </si>
  <si>
    <t>F204, F405</t>
  </si>
  <si>
    <t>HFCN-440+</t>
  </si>
  <si>
    <t>F205, F406</t>
  </si>
  <si>
    <t>LFCN-1000+</t>
  </si>
  <si>
    <t>F206, F407</t>
  </si>
  <si>
    <t>RHP-755+</t>
  </si>
  <si>
    <t>F207, F408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</si>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</sst>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6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2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center" vertical="center" wrapText="1"/>
    </xf>
    <xf numFmtId="164" fontId="14" fillId="0" borderId="7" xfId="0" quotePrefix="1" applyNumberFormat="1" applyFont="1" applyFill="1" applyBorder="1" applyAlignment="1">
      <alignment vertical="center" wrapText="1"/>
    </xf>
    <xf numFmtId="0" fontId="0" fillId="0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/>
      <sheetData sheetId="1"/>
      <sheetData sheetId="2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C24" sqref="C24"/>
    </sheetView>
  </sheetViews>
  <sheetFormatPr defaultRowHeight="14.25" x14ac:dyDescent="0.2"/>
  <cols>
    <col min="1" max="1" width="21.875" customWidth="1"/>
    <col min="2" max="2" width="42" customWidth="1"/>
    <col min="3" max="3" width="22.75" customWidth="1"/>
    <col min="4" max="4" width="19.125" customWidth="1"/>
    <col min="5" max="5" width="22.375" customWidth="1"/>
    <col min="6" max="8" width="22.75" customWidth="1"/>
    <col min="9" max="9" width="19.625" customWidth="1"/>
    <col min="10" max="10" width="17.75" customWidth="1"/>
    <col min="11" max="11" width="16.125" customWidth="1"/>
    <col min="12" max="12" width="14.25" customWidth="1"/>
    <col min="13" max="13" width="28" customWidth="1"/>
    <col min="14" max="16" width="21.75" customWidth="1"/>
    <col min="17" max="17" width="18.75" customWidth="1"/>
    <col min="18" max="18" width="22.875" customWidth="1"/>
    <col min="19" max="21" width="30.75" customWidth="1"/>
    <col min="23" max="23" width="19.375" customWidth="1"/>
  </cols>
  <sheetData>
    <row r="1" spans="1:23" ht="18.75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"/>
      <c r="T1" s="1"/>
      <c r="U1" s="1"/>
      <c r="V1" s="2"/>
      <c r="W1" s="3"/>
    </row>
    <row r="2" spans="1:23" ht="18.75" x14ac:dyDescent="0.2">
      <c r="A2" s="39" t="s">
        <v>1</v>
      </c>
      <c r="B2" s="41" t="s">
        <v>2</v>
      </c>
      <c r="C2" s="42"/>
      <c r="D2" s="42"/>
      <c r="E2" s="42"/>
      <c r="F2" s="42"/>
      <c r="G2" s="43"/>
      <c r="H2" s="47" t="s">
        <v>3</v>
      </c>
      <c r="I2" s="39"/>
      <c r="J2" s="52" t="s">
        <v>4</v>
      </c>
      <c r="K2" s="53"/>
      <c r="L2" s="49"/>
      <c r="M2" s="50"/>
      <c r="N2" s="49" t="s">
        <v>5</v>
      </c>
      <c r="O2" s="50"/>
      <c r="P2" s="38" t="s">
        <v>6</v>
      </c>
      <c r="Q2" s="38"/>
      <c r="R2" s="38"/>
      <c r="S2" s="4"/>
      <c r="T2" s="4"/>
      <c r="U2" s="4"/>
      <c r="V2" s="2"/>
      <c r="W2" s="3"/>
    </row>
    <row r="3" spans="1:23" ht="18.75" x14ac:dyDescent="0.2">
      <c r="A3" s="40"/>
      <c r="B3" s="44"/>
      <c r="C3" s="45"/>
      <c r="D3" s="45"/>
      <c r="E3" s="45"/>
      <c r="F3" s="45"/>
      <c r="G3" s="46"/>
      <c r="H3" s="48"/>
      <c r="I3" s="40"/>
      <c r="J3" s="54"/>
      <c r="K3" s="55"/>
      <c r="L3" s="49" t="s">
        <v>7</v>
      </c>
      <c r="M3" s="50"/>
      <c r="N3" s="49"/>
      <c r="O3" s="50"/>
      <c r="P3" s="38"/>
      <c r="Q3" s="38"/>
      <c r="R3" s="38"/>
      <c r="S3" s="4"/>
      <c r="T3" s="4"/>
      <c r="U3" s="4"/>
      <c r="V3" s="2"/>
      <c r="W3" s="3"/>
    </row>
    <row r="4" spans="1:23" ht="18.75" x14ac:dyDescent="0.2">
      <c r="A4" s="39" t="s">
        <v>8</v>
      </c>
      <c r="B4" s="41" t="s">
        <v>9</v>
      </c>
      <c r="C4" s="42"/>
      <c r="D4" s="42"/>
      <c r="E4" s="42"/>
      <c r="F4" s="42"/>
      <c r="G4" s="43"/>
      <c r="H4" s="47" t="s">
        <v>10</v>
      </c>
      <c r="I4" s="39"/>
      <c r="J4" s="41" t="s">
        <v>11</v>
      </c>
      <c r="K4" s="43"/>
      <c r="L4" s="49" t="s">
        <v>12</v>
      </c>
      <c r="M4" s="50"/>
      <c r="N4" s="49"/>
      <c r="O4" s="50"/>
      <c r="P4" s="38"/>
      <c r="Q4" s="38"/>
      <c r="R4" s="38"/>
      <c r="S4" s="4"/>
      <c r="T4" s="4"/>
      <c r="U4" s="4"/>
      <c r="V4" s="2"/>
      <c r="W4" s="3"/>
    </row>
    <row r="5" spans="1:23" ht="18.75" x14ac:dyDescent="0.2">
      <c r="A5" s="40"/>
      <c r="B5" s="44"/>
      <c r="C5" s="45"/>
      <c r="D5" s="45"/>
      <c r="E5" s="45"/>
      <c r="F5" s="45"/>
      <c r="G5" s="46"/>
      <c r="H5" s="48"/>
      <c r="I5" s="40"/>
      <c r="J5" s="44"/>
      <c r="K5" s="46"/>
      <c r="L5" s="49" t="s">
        <v>13</v>
      </c>
      <c r="M5" s="50"/>
      <c r="N5" s="49"/>
      <c r="O5" s="50"/>
      <c r="P5" s="38"/>
      <c r="Q5" s="38"/>
      <c r="R5" s="38"/>
      <c r="S5" s="4"/>
      <c r="T5" s="4"/>
      <c r="U5" s="4"/>
      <c r="V5" s="2"/>
      <c r="W5" s="3"/>
    </row>
    <row r="6" spans="1:23" ht="75" x14ac:dyDescent="0.2">
      <c r="A6" s="5" t="s">
        <v>14</v>
      </c>
      <c r="B6" s="5" t="s">
        <v>53</v>
      </c>
      <c r="C6" s="5" t="s">
        <v>54</v>
      </c>
      <c r="D6" s="5" t="s">
        <v>55</v>
      </c>
      <c r="E6" s="5" t="s">
        <v>56</v>
      </c>
      <c r="F6" s="5" t="s">
        <v>57</v>
      </c>
      <c r="G6" s="5" t="s">
        <v>58</v>
      </c>
      <c r="H6" s="5" t="s">
        <v>59</v>
      </c>
      <c r="I6" s="5" t="s">
        <v>60</v>
      </c>
      <c r="J6" s="5" t="s">
        <v>61</v>
      </c>
      <c r="K6" s="5" t="s">
        <v>62</v>
      </c>
      <c r="L6" s="5" t="s">
        <v>63</v>
      </c>
      <c r="M6" s="5" t="s">
        <v>64</v>
      </c>
      <c r="N6" s="6" t="s">
        <v>65</v>
      </c>
      <c r="O6" s="6" t="s">
        <v>15</v>
      </c>
      <c r="P6" s="7" t="s">
        <v>66</v>
      </c>
      <c r="Q6" s="7" t="s">
        <v>16</v>
      </c>
      <c r="R6" s="5" t="s">
        <v>67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30" x14ac:dyDescent="0.2">
      <c r="A8" s="12">
        <v>21</v>
      </c>
      <c r="B8" s="13" t="str">
        <f>IF(VLOOKUP($F8,[1]VTLK!$G$4:$H$478,2,FALSE)&lt;&gt;"",VLOOKUP($F8,[1]VTLK!$G$4:$H$478,2,FALSE),"")</f>
        <v xml:space="preserve"> CAP-CER,  SMD, 20pF , ±5%  , 0402,   50V C0G, NP0 </v>
      </c>
      <c r="C8" s="14" t="s">
        <v>27</v>
      </c>
      <c r="D8" s="15" t="str">
        <f t="shared" ref="D8:D17" si="0">IF(FIND(",",B8)&lt;(FIND(",",B8)),LEFT(B8,FIND(",",B8)-1),(LEFT(B8,FIND(",",B8)-1)))</f>
        <v xml:space="preserve"> CAP-CER</v>
      </c>
      <c r="E8" s="16" t="s">
        <v>30</v>
      </c>
      <c r="F8" s="16" t="s">
        <v>31</v>
      </c>
      <c r="G8" s="17" t="str">
        <f>IF(VLOOKUP($F8,[1]VTLK!$G$4:$L$478,3,FALSE)&lt;&gt;"",VLOOKUP($F8,[1]VTLK!$G$4:$L$478,3,FALSE),"")</f>
        <v>KEMET</v>
      </c>
      <c r="H8" s="17" t="str">
        <f>IF(VLOOKUP($F8,[1]VTLK!$G$4:$L$478,4,FALSE)&lt;&gt;"",VLOOKUP($F8,[1]VTLK!$G$4:$L$478,4,FALSE),"-")</f>
        <v>C0402C200J5GACTU</v>
      </c>
      <c r="I8" s="17" t="str">
        <f>IF(VLOOKUP($F8,[1]VTLK!$G$4:$L$478,5,FALSE)&lt;&gt;"",VLOOKUP($F8,[1]VTLK!$G$4:$L$478,5,FALSE),"")</f>
        <v>Murata Electronics North America</v>
      </c>
      <c r="J8" s="17" t="str">
        <f>IF(VLOOKUP($F8,[1]VTLK!$G$4:$L$478,6,FALSE)&lt;&gt;"",VLOOKUP($F8,[1]VTLK!$G$4:$L$478,6,FALSE),"-")</f>
        <v>GJM1555C1H200JB01D</v>
      </c>
      <c r="K8" s="18">
        <v>2</v>
      </c>
      <c r="L8" s="12" t="s">
        <v>23</v>
      </c>
      <c r="M8" s="16" t="s">
        <v>32</v>
      </c>
      <c r="N8" s="19">
        <f>VLOOKUP(F8,[1]VTLK!$G$4:$P$478,10,FALSE)</f>
        <v>7109.55</v>
      </c>
      <c r="O8" s="19">
        <f t="shared" ref="O8:O17" si="1">K8*N8</f>
        <v>14219.1</v>
      </c>
      <c r="P8" s="20">
        <f t="shared" ref="P8:P17" si="2">IF(F8&lt;&gt;"-", IF(H8&lt;&gt;"-",IF(J8&lt;&gt;"-",3,2),IF(J8&lt;&gt;"-",2,1)),IF(H8&lt;&gt;"-",IF(J8&lt;&gt;"-",2,1),IF(J8&lt;&gt;"-",1,0)))</f>
        <v>3</v>
      </c>
      <c r="Q8" s="20" t="str">
        <f>VLOOKUP(F8,[2]PL1_BOTHU!$F$9:$V$522,17,FALSE)</f>
        <v>2W</v>
      </c>
      <c r="R8" s="21" t="s">
        <v>28</v>
      </c>
      <c r="S8" s="21">
        <v>1</v>
      </c>
      <c r="T8" s="21"/>
      <c r="U8" s="22" t="s">
        <v>25</v>
      </c>
      <c r="V8" s="24"/>
      <c r="W8" s="23" t="s">
        <v>29</v>
      </c>
    </row>
    <row r="9" spans="1:23" ht="30" x14ac:dyDescent="0.2">
      <c r="A9" s="12">
        <v>22</v>
      </c>
      <c r="B9" s="13" t="str">
        <f>IF(VLOOKUP($F9,[1]VTLK!$G$4:$H$478,2,FALSE)&lt;&gt;"",VLOOKUP($F9,[1]VTLK!$G$4:$H$478,2,FALSE),"")</f>
        <v>FILTER-SMD, Ceramic High pass filter 2450 to 7000MHz, 50 Ohm</v>
      </c>
      <c r="C9" s="25" t="s">
        <v>33</v>
      </c>
      <c r="D9" s="26" t="str">
        <f t="shared" si="0"/>
        <v>FILTER-SMD</v>
      </c>
      <c r="E9" s="27" t="s">
        <v>22</v>
      </c>
      <c r="F9" s="27" t="s">
        <v>34</v>
      </c>
      <c r="G9" s="17" t="e">
        <f>IF(VLOOKUP($F9,[1]VTLK!$G$4:$L$478,3,FALSE)&lt;&gt;"",VLOOKUP($F9,[1]VTLK!$G$4:$L$478,3,FALSE),"")</f>
        <v>#REF!</v>
      </c>
      <c r="H9" s="17" t="e">
        <f>IF(VLOOKUP($F9,[1]VTLK!$G$4:$L$478,4,FALSE)&lt;&gt;"",VLOOKUP($F9,[1]VTLK!$G$4:$L$478,4,FALSE),"-")</f>
        <v>#REF!</v>
      </c>
      <c r="I9" s="17" t="e">
        <f>IF(VLOOKUP($F9,[1]VTLK!$G$4:$L$478,5,FALSE)&lt;&gt;"",VLOOKUP($F9,[1]VTLK!$G$4:$L$478,5,FALSE),"")</f>
        <v>#REF!</v>
      </c>
      <c r="J9" s="17" t="e">
        <f>IF(VLOOKUP($F9,[1]VTLK!$G$4:$L$478,6,FALSE)&lt;&gt;"",VLOOKUP($F9,[1]VTLK!$G$4:$L$478,6,FALSE),"-")</f>
        <v>#REF!</v>
      </c>
      <c r="K9" s="28">
        <f>1+4</f>
        <v>5</v>
      </c>
      <c r="L9" s="12" t="s">
        <v>23</v>
      </c>
      <c r="M9" s="27" t="s">
        <v>35</v>
      </c>
      <c r="N9" s="29">
        <f>VLOOKUP(F9,[1]VTLK!$G$4:$P$478,10,FALSE)</f>
        <v>54263</v>
      </c>
      <c r="O9" s="29">
        <f t="shared" si="1"/>
        <v>271315</v>
      </c>
      <c r="P9" s="20" t="e">
        <f t="shared" si="2"/>
        <v>#REF!</v>
      </c>
      <c r="Q9" s="20" t="str">
        <f>VLOOKUP(F9,[2]PL1_BOTHU!$F$9:$V$522,17,FALSE)</f>
        <v>3~4W</v>
      </c>
      <c r="R9" s="21" t="s">
        <v>24</v>
      </c>
      <c r="S9" s="21">
        <v>1</v>
      </c>
      <c r="T9" s="21"/>
      <c r="U9" s="22" t="s">
        <v>25</v>
      </c>
      <c r="V9" s="30"/>
      <c r="W9" s="23" t="s">
        <v>26</v>
      </c>
    </row>
    <row r="10" spans="1:23" ht="30" x14ac:dyDescent="0.2">
      <c r="A10" s="12">
        <v>23</v>
      </c>
      <c r="B10" s="13" t="str">
        <f>IF(VLOOKUP($F10,[1]VTLK!$G$4:$H$478,2,FALSE)&lt;&gt;"",VLOOKUP($F10,[1]VTLK!$G$4:$H$478,2,FALSE),"")</f>
        <v>FILTER-SMD, Ceramic LOW pass filter DC to 90MHz, 50Ohm</v>
      </c>
      <c r="C10" s="14" t="s">
        <v>33</v>
      </c>
      <c r="D10" s="15" t="str">
        <f t="shared" si="0"/>
        <v>FILTER-SMD</v>
      </c>
      <c r="E10" s="16" t="s">
        <v>22</v>
      </c>
      <c r="F10" s="16" t="s">
        <v>36</v>
      </c>
      <c r="G10" s="17" t="e">
        <f>IF(VLOOKUP($F10,[1]VTLK!$G$4:$L$478,3,FALSE)&lt;&gt;"",VLOOKUP($F10,[1]VTLK!$G$4:$L$478,3,FALSE),"")</f>
        <v>#REF!</v>
      </c>
      <c r="H10" s="17" t="e">
        <f>IF(VLOOKUP($F10,[1]VTLK!$G$4:$L$478,4,FALSE)&lt;&gt;"",VLOOKUP($F10,[1]VTLK!$G$4:$L$478,4,FALSE),"-")</f>
        <v>#REF!</v>
      </c>
      <c r="I10" s="17" t="e">
        <f>IF(VLOOKUP($F10,[1]VTLK!$G$4:$L$478,5,FALSE)&lt;&gt;"",VLOOKUP($F10,[1]VTLK!$G$4:$L$478,5,FALSE),"")</f>
        <v>#REF!</v>
      </c>
      <c r="J10" s="17" t="e">
        <f>IF(VLOOKUP($F10,[1]VTLK!$G$4:$L$478,6,FALSE)&lt;&gt;"",VLOOKUP($F10,[1]VTLK!$G$4:$L$478,6,FALSE),"-")</f>
        <v>#REF!</v>
      </c>
      <c r="K10" s="18">
        <v>2</v>
      </c>
      <c r="L10" s="12" t="s">
        <v>23</v>
      </c>
      <c r="M10" s="16" t="s">
        <v>37</v>
      </c>
      <c r="N10" s="19">
        <f>VLOOKUP(F10,[1]VTLK!$G$4:$P$478,10,FALSE)</f>
        <v>245406</v>
      </c>
      <c r="O10" s="19">
        <f t="shared" si="1"/>
        <v>490812</v>
      </c>
      <c r="P10" s="20" t="e">
        <f t="shared" si="2"/>
        <v>#REF!</v>
      </c>
      <c r="Q10" s="20" t="str">
        <f>VLOOKUP(F10,[2]PL1_BOTHU!$F$9:$V$522,17,FALSE)</f>
        <v>3~4W</v>
      </c>
      <c r="R10" s="21" t="s">
        <v>24</v>
      </c>
      <c r="S10" s="21">
        <v>1</v>
      </c>
      <c r="T10" s="21"/>
      <c r="U10" s="22" t="s">
        <v>25</v>
      </c>
      <c r="V10" s="24"/>
      <c r="W10" s="23" t="s">
        <v>26</v>
      </c>
    </row>
    <row r="11" spans="1:23" ht="30" x14ac:dyDescent="0.2">
      <c r="A11" s="12">
        <v>24</v>
      </c>
      <c r="B11" s="13" t="str">
        <f>IF(VLOOKUP($F11,[1]VTLK!$G$4:$H$478,2,FALSE)&lt;&gt;"",VLOOKUP($F11,[1]VTLK!$G$4:$H$478,2,FALSE),"")</f>
        <v>FILTER-SMD, Ceramic LOW pass filter DC to 225MHz,  50Ohm</v>
      </c>
      <c r="C11" s="14" t="s">
        <v>33</v>
      </c>
      <c r="D11" s="15" t="str">
        <f t="shared" si="0"/>
        <v>FILTER-SMD</v>
      </c>
      <c r="E11" s="16" t="s">
        <v>22</v>
      </c>
      <c r="F11" s="16" t="s">
        <v>38</v>
      </c>
      <c r="G11" s="17" t="e">
        <f>IF(VLOOKUP($F11,[1]VTLK!$G$4:$L$478,3,FALSE)&lt;&gt;"",VLOOKUP($F11,[1]VTLK!$G$4:$L$478,3,FALSE),"")</f>
        <v>#REF!</v>
      </c>
      <c r="H11" s="17" t="e">
        <f>IF(VLOOKUP($F11,[1]VTLK!$G$4:$L$478,4,FALSE)&lt;&gt;"",VLOOKUP($F11,[1]VTLK!$G$4:$L$478,4,FALSE),"-")</f>
        <v>#REF!</v>
      </c>
      <c r="I11" s="17" t="e">
        <f>IF(VLOOKUP($F11,[1]VTLK!$G$4:$L$478,5,FALSE)&lt;&gt;"",VLOOKUP($F11,[1]VTLK!$G$4:$L$478,5,FALSE),"")</f>
        <v>#REF!</v>
      </c>
      <c r="J11" s="17" t="e">
        <f>IF(VLOOKUP($F11,[1]VTLK!$G$4:$L$478,6,FALSE)&lt;&gt;"",VLOOKUP($F11,[1]VTLK!$G$4:$L$478,6,FALSE),"-")</f>
        <v>#REF!</v>
      </c>
      <c r="K11" s="18">
        <v>2</v>
      </c>
      <c r="L11" s="12" t="s">
        <v>23</v>
      </c>
      <c r="M11" s="16" t="s">
        <v>39</v>
      </c>
      <c r="N11" s="19">
        <f>VLOOKUP(F11,[1]VTLK!$G$4:$P$478,10,FALSE)</f>
        <v>95163</v>
      </c>
      <c r="O11" s="19">
        <f t="shared" si="1"/>
        <v>190326</v>
      </c>
      <c r="P11" s="20" t="e">
        <f t="shared" si="2"/>
        <v>#REF!</v>
      </c>
      <c r="Q11" s="20" t="str">
        <f>VLOOKUP(F11,[2]PL1_BOTHU!$F$9:$V$522,17,FALSE)</f>
        <v>3~4W</v>
      </c>
      <c r="R11" s="21" t="s">
        <v>24</v>
      </c>
      <c r="S11" s="21">
        <v>1</v>
      </c>
      <c r="T11" s="21"/>
      <c r="U11" s="22" t="s">
        <v>25</v>
      </c>
      <c r="V11" s="24"/>
      <c r="W11" s="23" t="s">
        <v>26</v>
      </c>
    </row>
    <row r="12" spans="1:23" ht="30" x14ac:dyDescent="0.2">
      <c r="A12" s="12">
        <v>25</v>
      </c>
      <c r="B12" s="13" t="str">
        <f>IF(VLOOKUP($F12,[1]VTLK!$G$4:$H$478,2,FALSE)&lt;&gt;"",VLOOKUP($F12,[1]VTLK!$G$4:$H$478,2,FALSE),"")</f>
        <v>FILTER-SMD, Ceramic LOW pass filter DC to 1400MHz,  50Ohm</v>
      </c>
      <c r="C12" s="14" t="s">
        <v>33</v>
      </c>
      <c r="D12" s="15" t="str">
        <f t="shared" si="0"/>
        <v>FILTER-SMD</v>
      </c>
      <c r="E12" s="16" t="s">
        <v>22</v>
      </c>
      <c r="F12" s="16" t="s">
        <v>40</v>
      </c>
      <c r="G12" s="17" t="e">
        <f>IF(VLOOKUP($F12,[1]VTLK!$G$4:$L$478,3,FALSE)&lt;&gt;"",VLOOKUP($F12,[1]VTLK!$G$4:$L$478,3,FALSE),"")</f>
        <v>#REF!</v>
      </c>
      <c r="H12" s="17" t="e">
        <f>IF(VLOOKUP($F12,[1]VTLK!$G$4:$L$478,4,FALSE)&lt;&gt;"",VLOOKUP($F12,[1]VTLK!$G$4:$L$478,4,FALSE),"-")</f>
        <v>#REF!</v>
      </c>
      <c r="I12" s="17" t="e">
        <f>IF(VLOOKUP($F12,[1]VTLK!$G$4:$L$478,5,FALSE)&lt;&gt;"",VLOOKUP($F12,[1]VTLK!$G$4:$L$478,5,FALSE),"")</f>
        <v>#REF!</v>
      </c>
      <c r="J12" s="17" t="e">
        <f>IF(VLOOKUP($F12,[1]VTLK!$G$4:$L$478,6,FALSE)&lt;&gt;"",VLOOKUP($F12,[1]VTLK!$G$4:$L$478,6,FALSE),"-")</f>
        <v>#REF!</v>
      </c>
      <c r="K12" s="18">
        <v>4</v>
      </c>
      <c r="L12" s="12" t="s">
        <v>23</v>
      </c>
      <c r="M12" s="16" t="s">
        <v>41</v>
      </c>
      <c r="N12" s="19">
        <f>VLOOKUP(F12,[1]VTLK!$G$4:$P$478,10,FALSE)</f>
        <v>86984</v>
      </c>
      <c r="O12" s="19">
        <f t="shared" si="1"/>
        <v>347936</v>
      </c>
      <c r="P12" s="20" t="e">
        <f t="shared" si="2"/>
        <v>#REF!</v>
      </c>
      <c r="Q12" s="20" t="str">
        <f>VLOOKUP(F12,[2]PL1_BOTHU!$F$9:$V$522,17,FALSE)</f>
        <v>3~4W</v>
      </c>
      <c r="R12" s="21" t="s">
        <v>24</v>
      </c>
      <c r="S12" s="21">
        <v>1</v>
      </c>
      <c r="T12" s="21"/>
      <c r="U12" s="22" t="s">
        <v>25</v>
      </c>
      <c r="V12" s="24"/>
      <c r="W12" s="23" t="s">
        <v>26</v>
      </c>
    </row>
    <row r="13" spans="1:23" ht="30" x14ac:dyDescent="0.2">
      <c r="A13" s="12">
        <v>26</v>
      </c>
      <c r="B13" s="13" t="str">
        <f>IF(VLOOKUP($F13,[1]VTLK!$G$4:$H$478,2,FALSE)&lt;&gt;"",VLOOKUP($F13,[1]VTLK!$G$4:$H$478,2,FALSE),"")</f>
        <v>FILTER- SMD, Metal Shield High pass filter 250 to 3000MHz, 50 Ohm</v>
      </c>
      <c r="C13" s="14" t="s">
        <v>33</v>
      </c>
      <c r="D13" s="15" t="str">
        <f t="shared" si="0"/>
        <v>FILTER- SMD</v>
      </c>
      <c r="E13" s="16" t="s">
        <v>22</v>
      </c>
      <c r="F13" s="16" t="s">
        <v>42</v>
      </c>
      <c r="G13" s="17" t="e">
        <f>IF(VLOOKUP($F13,[1]VTLK!$G$4:$L$478,3,FALSE)&lt;&gt;"",VLOOKUP($F13,[1]VTLK!$G$4:$L$478,3,FALSE),"")</f>
        <v>#REF!</v>
      </c>
      <c r="H13" s="17" t="e">
        <f>IF(VLOOKUP($F13,[1]VTLK!$G$4:$L$478,4,FALSE)&lt;&gt;"",VLOOKUP($F13,[1]VTLK!$G$4:$L$478,4,FALSE),"-")</f>
        <v>#REF!</v>
      </c>
      <c r="I13" s="17" t="e">
        <f>IF(VLOOKUP($F13,[1]VTLK!$G$4:$L$478,5,FALSE)&lt;&gt;"",VLOOKUP($F13,[1]VTLK!$G$4:$L$478,5,FALSE),"")</f>
        <v>#REF!</v>
      </c>
      <c r="J13" s="17" t="e">
        <f>IF(VLOOKUP($F13,[1]VTLK!$G$4:$L$478,6,FALSE)&lt;&gt;"",VLOOKUP($F13,[1]VTLK!$G$4:$L$478,6,FALSE),"-")</f>
        <v>#REF!</v>
      </c>
      <c r="K13" s="18">
        <v>2</v>
      </c>
      <c r="L13" s="12" t="s">
        <v>23</v>
      </c>
      <c r="M13" s="16" t="s">
        <v>43</v>
      </c>
      <c r="N13" s="19">
        <f>VLOOKUP(F13,[1]VTLK!$G$4:$P$478,10,FALSE)</f>
        <v>335389</v>
      </c>
      <c r="O13" s="19">
        <f t="shared" si="1"/>
        <v>670778</v>
      </c>
      <c r="P13" s="20" t="e">
        <f t="shared" si="2"/>
        <v>#REF!</v>
      </c>
      <c r="Q13" s="20" t="str">
        <f>VLOOKUP(F13,[2]PL1_BOTHU!$F$9:$V$522,17,FALSE)</f>
        <v>3~4W</v>
      </c>
      <c r="R13" s="21" t="s">
        <v>24</v>
      </c>
      <c r="S13" s="21">
        <v>1</v>
      </c>
      <c r="T13" s="21"/>
      <c r="U13" s="22" t="s">
        <v>25</v>
      </c>
      <c r="V13" s="24"/>
      <c r="W13" s="23" t="s">
        <v>26</v>
      </c>
    </row>
    <row r="14" spans="1:23" ht="30" x14ac:dyDescent="0.2">
      <c r="A14" s="12">
        <v>27</v>
      </c>
      <c r="B14" s="13" t="str">
        <f>IF(VLOOKUP($F14,[1]VTLK!$G$4:$H$478,2,FALSE)&lt;&gt;"",VLOOKUP($F14,[1]VTLK!$G$4:$H$478,2,FALSE),"")</f>
        <v>FILTER- SMD, Ceramic LOW pass filter DC to 490MHz,  50Ohm</v>
      </c>
      <c r="C14" s="14" t="s">
        <v>33</v>
      </c>
      <c r="D14" s="15" t="str">
        <f t="shared" si="0"/>
        <v>FILTER- SMD</v>
      </c>
      <c r="E14" s="16" t="s">
        <v>22</v>
      </c>
      <c r="F14" s="16" t="s">
        <v>44</v>
      </c>
      <c r="G14" s="17" t="e">
        <f>IF(VLOOKUP($F14,[1]VTLK!$G$4:$L$478,3,FALSE)&lt;&gt;"",VLOOKUP($F14,[1]VTLK!$G$4:$L$478,3,FALSE),"")</f>
        <v>#REF!</v>
      </c>
      <c r="H14" s="17" t="e">
        <f>IF(VLOOKUP($F14,[1]VTLK!$G$4:$L$478,4,FALSE)&lt;&gt;"",VLOOKUP($F14,[1]VTLK!$G$4:$L$478,4,FALSE),"-")</f>
        <v>#REF!</v>
      </c>
      <c r="I14" s="17" t="e">
        <f>IF(VLOOKUP($F14,[1]VTLK!$G$4:$L$478,5,FALSE)&lt;&gt;"",VLOOKUP($F14,[1]VTLK!$G$4:$L$478,5,FALSE),"")</f>
        <v>#REF!</v>
      </c>
      <c r="J14" s="17" t="e">
        <f>IF(VLOOKUP($F14,[1]VTLK!$G$4:$L$478,6,FALSE)&lt;&gt;"",VLOOKUP($F14,[1]VTLK!$G$4:$L$478,6,FALSE),"-")</f>
        <v>#REF!</v>
      </c>
      <c r="K14" s="18">
        <v>2</v>
      </c>
      <c r="L14" s="12" t="s">
        <v>23</v>
      </c>
      <c r="M14" s="16" t="s">
        <v>45</v>
      </c>
      <c r="N14" s="19">
        <f>VLOOKUP(F14,[1]VTLK!$G$4:$P$478,10,FALSE)</f>
        <v>172603</v>
      </c>
      <c r="O14" s="19">
        <f t="shared" si="1"/>
        <v>345206</v>
      </c>
      <c r="P14" s="20" t="e">
        <f t="shared" si="2"/>
        <v>#REF!</v>
      </c>
      <c r="Q14" s="20" t="str">
        <f>VLOOKUP(F14,[2]PL1_BOTHU!$F$9:$V$522,17,FALSE)</f>
        <v>3~4W</v>
      </c>
      <c r="R14" s="21" t="s">
        <v>24</v>
      </c>
      <c r="S14" s="21">
        <v>1</v>
      </c>
      <c r="T14" s="21"/>
      <c r="U14" s="22" t="s">
        <v>25</v>
      </c>
      <c r="V14" s="24"/>
      <c r="W14" s="23" t="s">
        <v>26</v>
      </c>
    </row>
    <row r="15" spans="1:23" ht="30" x14ac:dyDescent="0.2">
      <c r="A15" s="12">
        <v>28</v>
      </c>
      <c r="B15" s="13" t="str">
        <f>IF(VLOOKUP($F15,[1]VTLK!$G$4:$H$478,2,FALSE)&lt;&gt;"",VLOOKUP($F15,[1]VTLK!$G$4:$H$478,2,FALSE),"")</f>
        <v>FILTER- SMD, Ceramic High pass filter 500 to 2500MHz, 50 Ohm</v>
      </c>
      <c r="C15" s="14" t="s">
        <v>33</v>
      </c>
      <c r="D15" s="15" t="str">
        <f t="shared" si="0"/>
        <v>FILTER- SMD</v>
      </c>
      <c r="E15" s="16" t="s">
        <v>22</v>
      </c>
      <c r="F15" s="16" t="s">
        <v>46</v>
      </c>
      <c r="G15" s="17" t="e">
        <f>IF(VLOOKUP($F15,[1]VTLK!$G$4:$L$478,3,FALSE)&lt;&gt;"",VLOOKUP($F15,[1]VTLK!$G$4:$L$478,3,FALSE),"")</f>
        <v>#REF!</v>
      </c>
      <c r="H15" s="17" t="e">
        <f>IF(VLOOKUP($F15,[1]VTLK!$G$4:$L$478,4,FALSE)&lt;&gt;"",VLOOKUP($F15,[1]VTLK!$G$4:$L$478,4,FALSE),"-")</f>
        <v>#REF!</v>
      </c>
      <c r="I15" s="17" t="e">
        <f>IF(VLOOKUP($F15,[1]VTLK!$G$4:$L$478,5,FALSE)&lt;&gt;"",VLOOKUP($F15,[1]VTLK!$G$4:$L$478,5,FALSE),"")</f>
        <v>#REF!</v>
      </c>
      <c r="J15" s="17" t="e">
        <f>IF(VLOOKUP($F15,[1]VTLK!$G$4:$L$478,6,FALSE)&lt;&gt;"",VLOOKUP($F15,[1]VTLK!$G$4:$L$478,6,FALSE),"-")</f>
        <v>#REF!</v>
      </c>
      <c r="K15" s="18">
        <v>2</v>
      </c>
      <c r="L15" s="12" t="s">
        <v>23</v>
      </c>
      <c r="M15" s="16" t="s">
        <v>47</v>
      </c>
      <c r="N15" s="19">
        <f>VLOOKUP(F15,[1]VTLK!$G$4:$P$478,10,FALSE)</f>
        <v>67895</v>
      </c>
      <c r="O15" s="19">
        <f t="shared" si="1"/>
        <v>135790</v>
      </c>
      <c r="P15" s="20" t="e">
        <f t="shared" si="2"/>
        <v>#REF!</v>
      </c>
      <c r="Q15" s="20" t="str">
        <f>VLOOKUP(F15,[2]PL1_BOTHU!$F$9:$V$522,17,FALSE)</f>
        <v>3~4W</v>
      </c>
      <c r="R15" s="21" t="s">
        <v>24</v>
      </c>
      <c r="S15" s="21">
        <v>1</v>
      </c>
      <c r="T15" s="21"/>
      <c r="U15" s="22" t="s">
        <v>25</v>
      </c>
      <c r="V15" s="24"/>
      <c r="W15" s="23" t="s">
        <v>26</v>
      </c>
    </row>
    <row r="16" spans="1:23" ht="30" x14ac:dyDescent="0.2">
      <c r="A16" s="12">
        <v>29</v>
      </c>
      <c r="B16" s="13" t="str">
        <f>IF(VLOOKUP($F16,[1]VTLK!$G$4:$H$478,2,FALSE)&lt;&gt;"",VLOOKUP($F16,[1]VTLK!$G$4:$H$478,2,FALSE),"")</f>
        <v>FILTER- SMD, Ceramic LOW pass filter DC to 1000MHz,  50Ohm</v>
      </c>
      <c r="C16" s="14" t="s">
        <v>33</v>
      </c>
      <c r="D16" s="15" t="str">
        <f t="shared" si="0"/>
        <v>FILTER- SMD</v>
      </c>
      <c r="E16" s="16" t="s">
        <v>22</v>
      </c>
      <c r="F16" s="16" t="s">
        <v>48</v>
      </c>
      <c r="G16" s="17" t="e">
        <f>IF(VLOOKUP($F16,[1]VTLK!$G$4:$L$478,3,FALSE)&lt;&gt;"",VLOOKUP($F16,[1]VTLK!$G$4:$L$478,3,FALSE),"")</f>
        <v>#REF!</v>
      </c>
      <c r="H16" s="17" t="e">
        <f>IF(VLOOKUP($F16,[1]VTLK!$G$4:$L$478,4,FALSE)&lt;&gt;"",VLOOKUP($F16,[1]VTLK!$G$4:$L$478,4,FALSE),"-")</f>
        <v>#REF!</v>
      </c>
      <c r="I16" s="17" t="e">
        <f>IF(VLOOKUP($F16,[1]VTLK!$G$4:$L$478,5,FALSE)&lt;&gt;"",VLOOKUP($F16,[1]VTLK!$G$4:$L$478,5,FALSE),"")</f>
        <v>#REF!</v>
      </c>
      <c r="J16" s="17" t="e">
        <f>IF(VLOOKUP($F16,[1]VTLK!$G$4:$L$478,6,FALSE)&lt;&gt;"",VLOOKUP($F16,[1]VTLK!$G$4:$L$478,6,FALSE),"-")</f>
        <v>#REF!</v>
      </c>
      <c r="K16" s="18">
        <v>2</v>
      </c>
      <c r="L16" s="12" t="s">
        <v>23</v>
      </c>
      <c r="M16" s="16" t="s">
        <v>49</v>
      </c>
      <c r="N16" s="19">
        <f>VLOOKUP(F16,[1]VTLK!$G$4:$P$478,10,FALSE)</f>
        <v>54263</v>
      </c>
      <c r="O16" s="19">
        <f t="shared" si="1"/>
        <v>108526</v>
      </c>
      <c r="P16" s="20" t="e">
        <f t="shared" si="2"/>
        <v>#REF!</v>
      </c>
      <c r="Q16" s="20" t="str">
        <f>VLOOKUP(F16,[2]PL1_BOTHU!$F$9:$V$522,17,FALSE)</f>
        <v>3~4W</v>
      </c>
      <c r="R16" s="21" t="s">
        <v>24</v>
      </c>
      <c r="S16" s="21">
        <v>1</v>
      </c>
      <c r="T16" s="21"/>
      <c r="U16" s="22" t="s">
        <v>25</v>
      </c>
      <c r="V16" s="24"/>
      <c r="W16" s="23" t="s">
        <v>26</v>
      </c>
    </row>
    <row r="17" spans="1:23" ht="30" x14ac:dyDescent="0.2">
      <c r="A17" s="12">
        <v>30</v>
      </c>
      <c r="B17" s="13" t="str">
        <f>IF(VLOOKUP($F17,[1]VTLK!$G$4:$H$478,2,FALSE)&lt;&gt;"",VLOOKUP($F17,[1]VTLK!$G$4:$H$478,2,FALSE),"")</f>
        <v>FILTER- SMD, Metal Shield High pass filter 1200 to 3400MHz, 50 Ohm</v>
      </c>
      <c r="C17" s="14" t="s">
        <v>33</v>
      </c>
      <c r="D17" s="15" t="str">
        <f t="shared" si="0"/>
        <v>FILTER- SMD</v>
      </c>
      <c r="E17" s="16" t="s">
        <v>22</v>
      </c>
      <c r="F17" s="16" t="s">
        <v>50</v>
      </c>
      <c r="G17" s="17" t="e">
        <f>IF(VLOOKUP($F17,[1]VTLK!$G$4:$L$478,3,FALSE)&lt;&gt;"",VLOOKUP($F17,[1]VTLK!$G$4:$L$478,3,FALSE),"")</f>
        <v>#REF!</v>
      </c>
      <c r="H17" s="17" t="e">
        <f>IF(VLOOKUP($F17,[1]VTLK!$G$4:$L$478,4,FALSE)&lt;&gt;"",VLOOKUP($F17,[1]VTLK!$G$4:$L$478,4,FALSE),"-")</f>
        <v>#REF!</v>
      </c>
      <c r="I17" s="17" t="e">
        <f>IF(VLOOKUP($F17,[1]VTLK!$G$4:$L$478,5,FALSE)&lt;&gt;"",VLOOKUP($F17,[1]VTLK!$G$4:$L$478,5,FALSE),"")</f>
        <v>#REF!</v>
      </c>
      <c r="J17" s="17" t="e">
        <f>IF(VLOOKUP($F17,[1]VTLK!$G$4:$L$478,6,FALSE)&lt;&gt;"",VLOOKUP($F17,[1]VTLK!$G$4:$L$478,6,FALSE),"-")</f>
        <v>#REF!</v>
      </c>
      <c r="K17" s="18">
        <v>2</v>
      </c>
      <c r="L17" s="12" t="s">
        <v>23</v>
      </c>
      <c r="M17" s="16" t="s">
        <v>51</v>
      </c>
      <c r="N17" s="19">
        <f>VLOOKUP(F17,[1]VTLK!$G$4:$P$478,10,FALSE)</f>
        <v>346295</v>
      </c>
      <c r="O17" s="19">
        <f t="shared" si="1"/>
        <v>692590</v>
      </c>
      <c r="P17" s="20" t="e">
        <f t="shared" si="2"/>
        <v>#REF!</v>
      </c>
      <c r="Q17" s="20" t="str">
        <f>VLOOKUP(F17,[2]PL1_BOTHU!$F$9:$V$522,17,FALSE)</f>
        <v>3~4W</v>
      </c>
      <c r="R17" s="21" t="s">
        <v>24</v>
      </c>
      <c r="S17" s="21">
        <v>1</v>
      </c>
      <c r="T17" s="21"/>
      <c r="U17" s="22" t="s">
        <v>25</v>
      </c>
      <c r="V17" s="24"/>
      <c r="W17" s="23" t="s">
        <v>26</v>
      </c>
    </row>
    <row r="18" spans="1:23" ht="15" x14ac:dyDescent="0.2">
      <c r="A18" s="31" t="s">
        <v>52</v>
      </c>
      <c r="B18" s="32"/>
      <c r="C18" s="33"/>
      <c r="D18" s="34"/>
      <c r="E18" s="32"/>
      <c r="F18" s="32"/>
      <c r="G18" s="32"/>
      <c r="H18" s="32"/>
      <c r="I18" s="32"/>
      <c r="J18" s="32"/>
      <c r="K18" s="35">
        <f>SUM(K8:K17)</f>
        <v>25</v>
      </c>
      <c r="L18" s="32"/>
      <c r="M18" s="32"/>
      <c r="N18" s="32"/>
      <c r="O18" s="36">
        <f>SUM(O8:O17)</f>
        <v>3267498.1</v>
      </c>
      <c r="P18" s="32"/>
      <c r="Q18" s="32"/>
      <c r="R18" s="32"/>
      <c r="S18" s="32"/>
      <c r="T18" s="32"/>
      <c r="U18" s="32"/>
      <c r="V18" s="37"/>
      <c r="W18" s="37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8 B1:B7">
    <cfRule type="duplicateValues" dxfId="6" priority="16"/>
  </conditionalFormatting>
  <conditionalFormatting sqref="F18:H18 F1:H7 F8:F17">
    <cfRule type="duplicateValues" dxfId="5" priority="15"/>
  </conditionalFormatting>
  <conditionalFormatting sqref="F1:F18">
    <cfRule type="duplicateValues" dxfId="4" priority="12"/>
  </conditionalFormatting>
  <conditionalFormatting sqref="B1:B18">
    <cfRule type="duplicateValues" dxfId="3" priority="11"/>
  </conditionalFormatting>
  <conditionalFormatting sqref="H8:H17">
    <cfRule type="duplicateValues" dxfId="2" priority="29"/>
  </conditionalFormatting>
  <conditionalFormatting sqref="B8:B17">
    <cfRule type="duplicateValues" dxfId="1" priority="30"/>
  </conditionalFormatting>
  <conditionalFormatting sqref="J8:J17">
    <cfRule type="duplicateValues" dxfId="0" priority="3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admin1</cp:lastModifiedBy>
  <dcterms:created xsi:type="dcterms:W3CDTF">2019-04-02T08:13:23Z</dcterms:created>
  <dcterms:modified xsi:type="dcterms:W3CDTF">2019-11-28T02:26:02Z</dcterms:modified>
</cp:coreProperties>
</file>