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/>
  <xr:revisionPtr revIDLastSave="0" documentId="13_ncr:1_{4C22E6EA-7584-4F63-A5FC-57789A6372A3}" xr6:coauthVersionLast="45" xr6:coauthVersionMax="45" xr10:uidLastSave="{00000000-0000-0000-0000-000000000000}"/>
  <bookViews>
    <workbookView xWindow="8325" yWindow="5340" windowWidth="16020" windowHeight="9780" xr2:uid="{00000000-000D-0000-FFFF-FFFF00000000}"/>
  </bookViews>
  <sheets>
    <sheet name="食料品リスト" sheetId="1" r:id="rId1"/>
    <sheet name="計算" sheetId="2" state="hidden" r:id="rId2"/>
  </sheets>
  <definedNames>
    <definedName name="ColumnTitle1">#REF!</definedName>
    <definedName name="_xlnm.Print_Titles" localSheetId="0">食料品リスト!$1:$1</definedName>
    <definedName name="TableAnchor">#REF!</definedName>
    <definedName name="食料品合計">計算!$L$4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4" i="1" l="1"/>
  <c r="J11" i="1" l="1"/>
  <c r="E6" i="2" l="1" a="1"/>
  <c r="E6" i="2" s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E7" i="2" l="1" a="1"/>
  <c r="E7" i="2" s="1"/>
  <c r="F6" i="2"/>
  <c r="G6" i="2" s="1"/>
  <c r="L4" i="2"/>
  <c r="J15" i="1" l="1"/>
  <c r="E8" i="2" a="1"/>
  <c r="E8" i="2" s="1"/>
  <c r="F8" i="2" s="1"/>
  <c r="G8" i="2" s="1"/>
  <c r="F7" i="2"/>
  <c r="G7" i="2" s="1"/>
  <c r="E9" i="2" l="1" a="1"/>
  <c r="E9" i="2" s="1"/>
  <c r="F9" i="2" s="1"/>
  <c r="G9" i="2" s="1"/>
  <c r="E10" i="2" l="1" a="1"/>
  <c r="E10" i="2" s="1"/>
  <c r="E11" i="2" s="1" a="1"/>
  <c r="E11" i="2" s="1"/>
  <c r="F11" i="2" s="1"/>
  <c r="G11" i="2" s="1"/>
  <c r="E12" i="2" l="1" a="1"/>
  <c r="E12" i="2" s="1"/>
  <c r="F12" i="2" s="1"/>
  <c r="G12" i="2" s="1"/>
  <c r="F10" i="2"/>
  <c r="G10" i="2" s="1"/>
  <c r="E13" i="2" l="1" a="1"/>
  <c r="E13" i="2" s="1"/>
  <c r="F13" i="2" s="1"/>
  <c r="G13" i="2" s="1"/>
  <c r="E14" i="2" l="1" a="1"/>
  <c r="E14" i="2" s="1"/>
  <c r="F14" i="2" s="1"/>
  <c r="G14" i="2" s="1"/>
  <c r="E15" i="2" l="1" a="1"/>
  <c r="E15" i="2" s="1"/>
  <c r="F15" i="2" s="1"/>
  <c r="G15" i="2" s="1"/>
  <c r="E16" i="2" l="1" a="1"/>
  <c r="E16" i="2" s="1"/>
  <c r="F16" i="2" s="1"/>
  <c r="G16" i="2" s="1"/>
  <c r="E17" i="2" l="1" a="1"/>
  <c r="E17" i="2" s="1"/>
  <c r="F17" i="2" s="1"/>
  <c r="G17" i="2" s="1"/>
  <c r="E18" i="2" l="1" a="1"/>
  <c r="E18" i="2" s="1"/>
  <c r="F18" i="2" s="1"/>
  <c r="G18" i="2" s="1"/>
  <c r="E19" i="2" l="1" a="1"/>
  <c r="E19" i="2" s="1"/>
  <c r="F19" i="2" s="1"/>
  <c r="G19" i="2" s="1"/>
  <c r="E20" i="2" l="1" a="1"/>
  <c r="E20" i="2" s="1"/>
  <c r="F20" i="2" s="1"/>
  <c r="G20" i="2" s="1"/>
  <c r="E21" i="2" l="1" a="1"/>
  <c r="E21" i="2" s="1"/>
  <c r="F21" i="2" s="1"/>
  <c r="G21" i="2" s="1"/>
  <c r="H9" i="2" s="1"/>
  <c r="I9" i="2" s="1"/>
  <c r="K9" i="2" s="1"/>
  <c r="L9" i="2" s="1"/>
  <c r="J1" i="1" l="1"/>
  <c r="J9" i="2"/>
  <c r="H6" i="2"/>
  <c r="I6" i="2" s="1"/>
  <c r="K6" i="2" s="1"/>
  <c r="L6" i="2" s="1"/>
  <c r="H8" i="2"/>
  <c r="I8" i="2" s="1"/>
  <c r="J8" i="2" s="1"/>
  <c r="H7" i="2"/>
  <c r="I7" i="2" s="1"/>
  <c r="K7" i="2" s="1"/>
  <c r="L7" i="2" s="1"/>
  <c r="J9" i="1" l="1"/>
  <c r="J6" i="1"/>
  <c r="M8" i="2"/>
  <c r="M9" i="2"/>
  <c r="J6" i="2"/>
  <c r="M6" i="2" s="1"/>
  <c r="J7" i="2"/>
  <c r="K8" i="2"/>
  <c r="L8" i="2" s="1"/>
  <c r="J8" i="1" l="1"/>
  <c r="J3" i="1"/>
  <c r="J2" i="1"/>
  <c r="M7" i="2"/>
  <c r="K3" i="2"/>
  <c r="L3" i="2" s="1"/>
  <c r="J12" i="1" l="1"/>
  <c r="J5" i="1"/>
</calcChain>
</file>

<file path=xl/sharedStrings.xml><?xml version="1.0" encoding="utf-8"?>
<sst xmlns="http://schemas.openxmlformats.org/spreadsheetml/2006/main" count="88" uniqueCount="51">
  <si>
    <t>品目</t>
  </si>
  <si>
    <t>オレンジ</t>
  </si>
  <si>
    <t>リンゴ</t>
  </si>
  <si>
    <t>バナナ</t>
  </si>
  <si>
    <t>レタス</t>
  </si>
  <si>
    <t>トマト</t>
  </si>
  <si>
    <t>カボチャ</t>
  </si>
  <si>
    <t>セロリ</t>
  </si>
  <si>
    <t>きゅうり</t>
  </si>
  <si>
    <t>マッシュルーム</t>
  </si>
  <si>
    <t xml:space="preserve">牛乳 </t>
  </si>
  <si>
    <t>チーズ</t>
  </si>
  <si>
    <t>卵</t>
  </si>
  <si>
    <t>カッテージ チーズ</t>
  </si>
  <si>
    <t>サワー クリーム</t>
  </si>
  <si>
    <t>ヨーグルト</t>
  </si>
  <si>
    <t>牛肉</t>
  </si>
  <si>
    <t>サーモン (天然)</t>
  </si>
  <si>
    <t>アラスカ キング クラブの足</t>
  </si>
  <si>
    <t>店舗</t>
  </si>
  <si>
    <t>食料品店</t>
  </si>
  <si>
    <t>果樹園</t>
  </si>
  <si>
    <t>市場</t>
  </si>
  <si>
    <t>宅配</t>
  </si>
  <si>
    <t>魚市場</t>
  </si>
  <si>
    <t>カテゴリ</t>
  </si>
  <si>
    <t>農産物</t>
  </si>
  <si>
    <t>乳製品</t>
  </si>
  <si>
    <t>肉類</t>
  </si>
  <si>
    <t>魚介類</t>
  </si>
  <si>
    <t>数量</t>
  </si>
  <si>
    <t>単位</t>
  </si>
  <si>
    <t>グラム</t>
  </si>
  <si>
    <t>房</t>
  </si>
  <si>
    <t>玉</t>
  </si>
  <si>
    <t>個</t>
  </si>
  <si>
    <t>リットル</t>
  </si>
  <si>
    <t>ケース</t>
  </si>
  <si>
    <t>500 g</t>
  </si>
  <si>
    <t>250 g</t>
  </si>
  <si>
    <t>単価</t>
  </si>
  <si>
    <t>合計</t>
  </si>
  <si>
    <t>コメント</t>
  </si>
  <si>
    <t>クーポンあり</t>
  </si>
  <si>
    <t>大きなポットベラ</t>
  </si>
  <si>
    <t>チーズ詰め合わせ</t>
  </si>
  <si>
    <t>蜂蜜入りギリシャ ヨーグルト</t>
  </si>
  <si>
    <t>ベーコン巻きのヒレ肉</t>
  </si>
  <si>
    <t>***非表示のままにするシート***</t>
  </si>
  <si>
    <t>その他の合計</t>
    <phoneticPr fontId="20"/>
  </si>
  <si>
    <t>食料品の合計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</si>
</sst>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5" formatCode="&quot;¥&quot;#,##0;&quot;¥&quot;\-#,##0"/>
    <numFmt numFmtId="7" formatCode="&quot;¥&quot;#,##0.00;&quot;¥&quot;\-#,##0.00"/>
    <numFmt numFmtId="41" formatCode="_ * #,##0_ ;_ * \-#,##0_ ;_ * &quot;-&quot;_ ;_ @_ "/>
    <numFmt numFmtId="43" formatCode="_ * #,##0.00_ ;_ * \-#,##0.00_ ;_ * &quot;-&quot;??_ ;_ @_ "/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</numFmts>
  <fonts count="25" x14ac:knownFonts="1">
    <font>
      <sz val="11"/>
      <color theme="3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color rgb="FF9C0006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sz val="11"/>
      <color theme="3"/>
      <name val="Meiryo UI"/>
      <family val="2"/>
      <charset val="128"/>
    </font>
    <font>
      <i/>
      <sz val="11"/>
      <color theme="1" tint="0.34998626667073579"/>
      <name val="Meiryo UI"/>
      <family val="2"/>
      <charset val="128"/>
    </font>
    <font>
      <sz val="11"/>
      <color rgb="FF006100"/>
      <name val="Meiryo UI"/>
      <family val="2"/>
      <charset val="128"/>
    </font>
    <font>
      <sz val="36"/>
      <color theme="8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rgb="FFFA7D00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8"/>
      <color theme="3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theme="8" tint="0.89992980742820516"/>
      <name val="Meiryo UI"/>
      <family val="2"/>
      <charset val="128"/>
    </font>
    <font>
      <sz val="6"/>
      <name val="Meiryo UI"/>
      <family val="2"/>
      <charset val="128"/>
    </font>
    <font>
      <sz val="11"/>
      <color theme="3"/>
      <name val="Meiryo UI"/>
      <family val="2"/>
      <charset val="128"/>
    </font>
    <font>
      <sz val="11"/>
      <color theme="3"/>
      <name val="Meiryo UI"/>
      <family val="3"/>
      <charset val="128"/>
    </font>
    <font>
      <sz val="11"/>
      <color theme="3" tint="0.59999389629810485"/>
      <name val="Meiryo UI"/>
      <family val="3"/>
      <charset val="128"/>
    </font>
    <font>
      <b/>
      <sz val="11"/>
      <color theme="3"/>
      <name val="Meiryo UI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 applyNumberFormat="0" applyFill="0" applyBorder="0" applyAlignment="0" applyProtection="0"/>
    <xf numFmtId="7" fontId="1" fillId="0" borderId="0" applyFont="0" applyFill="0" applyBorder="0" applyProtection="0">
      <alignment horizontal="right"/>
    </xf>
    <xf numFmtId="0" fontId="9" fillId="0" borderId="0" applyNumberFormat="0" applyFill="0" applyBorder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Protection="0">
      <alignment horizontal="left"/>
    </xf>
    <xf numFmtId="0" fontId="6" fillId="3" borderId="0" applyNumberFormat="0" applyBorder="0" applyAlignment="0" applyProtection="0"/>
    <xf numFmtId="0" fontId="19" fillId="2" borderId="0" applyNumberFormat="0" applyBorder="0" applyAlignment="0" applyProtection="0"/>
    <xf numFmtId="0" fontId="6" fillId="0" borderId="0" applyNumberFormat="0" applyFill="0" applyBorder="0" applyProtection="0">
      <alignment horizontal="left" indent="1"/>
    </xf>
    <xf numFmtId="43" fontId="6" fillId="0" borderId="0" applyFill="0" applyBorder="0" applyAlignment="0" applyProtection="0"/>
    <xf numFmtId="41" fontId="6" fillId="0" borderId="0" applyFill="0" applyBorder="0" applyAlignment="0" applyProtection="0"/>
    <xf numFmtId="177" fontId="6" fillId="0" borderId="0" applyFill="0" applyBorder="0" applyAlignment="0" applyProtection="0"/>
    <xf numFmtId="176" fontId="6" fillId="0" borderId="0" applyFill="0" applyBorder="0" applyAlignment="0" applyProtection="0"/>
    <xf numFmtId="9" fontId="6" fillId="0" borderId="0" applyFill="0" applyBorder="0" applyAlignment="0" applyProtection="0"/>
    <xf numFmtId="0" fontId="10" fillId="0" borderId="3" applyNumberFormat="0" applyFill="0" applyAlignment="0" applyProtection="0"/>
    <xf numFmtId="0" fontId="11" fillId="0" borderId="2" applyNumberFormat="0" applyFill="0" applyAlignment="0" applyProtection="0"/>
    <xf numFmtId="0" fontId="6" fillId="5" borderId="1" applyNumberFormat="0" applyAlignment="0" applyProtection="0"/>
    <xf numFmtId="0" fontId="7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3" fillId="8" borderId="0" applyNumberFormat="0" applyBorder="0" applyAlignment="0" applyProtection="0"/>
    <xf numFmtId="0" fontId="14" fillId="9" borderId="0" applyNumberFormat="0" applyBorder="0" applyAlignment="0" applyProtection="0"/>
    <xf numFmtId="0" fontId="12" fillId="10" borderId="5" applyNumberFormat="0" applyAlignment="0" applyProtection="0"/>
    <xf numFmtId="0" fontId="15" fillId="11" borderId="6" applyNumberFormat="0" applyAlignment="0" applyProtection="0"/>
    <xf numFmtId="0" fontId="4" fillId="11" borderId="5" applyNumberFormat="0" applyAlignment="0" applyProtection="0"/>
    <xf numFmtId="0" fontId="13" fillId="0" borderId="7" applyNumberFormat="0" applyFill="0" applyAlignment="0" applyProtection="0"/>
    <xf numFmtId="0" fontId="5" fillId="12" borderId="8" applyNumberFormat="0" applyAlignment="0" applyProtection="0"/>
    <xf numFmtId="0" fontId="18" fillId="0" borderId="0" applyNumberFormat="0" applyFill="0" applyBorder="0" applyAlignment="0" applyProtection="0"/>
    <xf numFmtId="0" fontId="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18">
    <xf numFmtId="0" fontId="0" fillId="0" borderId="0" xfId="0"/>
    <xf numFmtId="0" fontId="21" fillId="0" borderId="0" xfId="0" applyFont="1"/>
    <xf numFmtId="7" fontId="21" fillId="0" borderId="0" xfId="0" applyNumberFormat="1" applyFont="1"/>
    <xf numFmtId="5" fontId="21" fillId="0" borderId="0" xfId="0" applyNumberFormat="1" applyFont="1"/>
    <xf numFmtId="0" fontId="21" fillId="4" borderId="0" xfId="0" applyFont="1" applyFill="1"/>
    <xf numFmtId="7" fontId="21" fillId="0" borderId="0" xfId="1" applyFont="1">
      <alignment horizontal="right"/>
    </xf>
    <xf numFmtId="7" fontId="21" fillId="0" borderId="0" xfId="1" applyNumberFormat="1" applyFont="1">
      <alignment horizontal="right"/>
    </xf>
    <xf numFmtId="0" fontId="22" fillId="6" borderId="0" xfId="0" applyFont="1" applyFill="1"/>
    <xf numFmtId="0" fontId="22" fillId="3" borderId="0" xfId="5" applyFont="1"/>
    <xf numFmtId="0" fontId="23" fillId="6" borderId="0" xfId="0" applyFont="1" applyFill="1"/>
    <xf numFmtId="0" fontId="24" fillId="3" borderId="0" xfId="4" applyFont="1" applyFill="1">
      <alignment horizontal="left"/>
    </xf>
    <xf numFmtId="7" fontId="22" fillId="3" borderId="0" xfId="1" applyFont="1" applyFill="1">
      <alignment horizontal="right"/>
    </xf>
    <xf numFmtId="0" fontId="22" fillId="3" borderId="0" xfId="7" applyFont="1" applyFill="1">
      <alignment horizontal="left" indent="1"/>
    </xf>
    <xf numFmtId="0" fontId="23" fillId="6" borderId="0" xfId="0" applyFont="1" applyFill="1" applyAlignment="1"/>
    <xf numFmtId="0" fontId="24" fillId="3" borderId="0" xfId="0" applyFont="1" applyFill="1" applyAlignment="1">
      <alignment horizontal="left"/>
    </xf>
    <xf numFmtId="0" fontId="24" fillId="3" borderId="0" xfId="0" applyFont="1" applyFill="1"/>
    <xf numFmtId="0" fontId="24" fillId="3" borderId="0" xfId="0" applyFont="1" applyFill="1" applyAlignment="1">
      <alignment horizontal="left" indent="1"/>
    </xf>
    <xf numFmtId="0" fontId="23" fillId="6" borderId="0" xfId="0" applyFont="1" applyFill="1" applyAlignment="1">
      <alignment horizontal="center"/>
    </xf>
  </cellXfs>
  <cellStyles count="53">
    <cellStyle name="20% - アクセント 1" xfId="30" builtinId="30" customBuiltin="1"/>
    <cellStyle name="20% - アクセント 2" xfId="34" builtinId="34" customBuiltin="1"/>
    <cellStyle name="20% - アクセント 3" xfId="38" builtinId="38" customBuiltin="1"/>
    <cellStyle name="20% - アクセント 4" xfId="42" builtinId="42" customBuiltin="1"/>
    <cellStyle name="20% - アクセント 5" xfId="46" builtinId="46" customBuiltin="1"/>
    <cellStyle name="20% - アクセント 6" xfId="50" builtinId="50" customBuiltin="1"/>
    <cellStyle name="40% - アクセント 1" xfId="31" builtinId="31" customBuiltin="1"/>
    <cellStyle name="40% - アクセント 2" xfId="35" builtinId="35" customBuiltin="1"/>
    <cellStyle name="40% - アクセント 3" xfId="39" builtinId="39" customBuiltin="1"/>
    <cellStyle name="40% - アクセント 4" xfId="43" builtinId="43" customBuiltin="1"/>
    <cellStyle name="40% - アクセント 5" xfId="47" builtinId="47" customBuiltin="1"/>
    <cellStyle name="40% - アクセント 6" xfId="51" builtinId="51" customBuiltin="1"/>
    <cellStyle name="60% - アクセント 1" xfId="32" builtinId="32" customBuiltin="1"/>
    <cellStyle name="60% - アクセント 2" xfId="36" builtinId="36" customBuiltin="1"/>
    <cellStyle name="60% - アクセント 3" xfId="40" builtinId="40" customBuiltin="1"/>
    <cellStyle name="60% - アクセント 4" xfId="44" builtinId="44" customBuiltin="1"/>
    <cellStyle name="60% - アクセント 5" xfId="48" builtinId="48" customBuiltin="1"/>
    <cellStyle name="60% - アクセント 6" xfId="52" builtinId="52" customBuiltin="1"/>
    <cellStyle name="アクセント 1" xfId="29" builtinId="29" customBuiltin="1"/>
    <cellStyle name="アクセント 2" xfId="33" builtinId="33" customBuiltin="1"/>
    <cellStyle name="アクセント 3" xfId="37" builtinId="37" customBuiltin="1"/>
    <cellStyle name="アクセント 4" xfId="41" builtinId="41" customBuiltin="1"/>
    <cellStyle name="アクセント 5" xfId="45" builtinId="45" customBuiltin="1"/>
    <cellStyle name="アクセント 6" xfId="49" builtinId="49" customBuiltin="1"/>
    <cellStyle name="インデント" xfId="7" xr:uid="{00000000-0005-0000-0000-000009000000}"/>
    <cellStyle name="タイトル" xfId="18" builtinId="15" customBuiltin="1"/>
    <cellStyle name="チェック セル" xfId="27" builtinId="23" customBuiltin="1"/>
    <cellStyle name="どちらでもない" xfId="22" builtinId="28" customBuiltin="1"/>
    <cellStyle name="パーセント" xfId="12" builtinId="5" customBuiltin="1"/>
    <cellStyle name="メモ" xfId="15" builtinId="10" customBuiltin="1"/>
    <cellStyle name="ユーザー設定の通貨" xfId="1" xr:uid="{00000000-0005-0000-0000-000004000000}"/>
    <cellStyle name="リンク セル" xfId="26" builtinId="24" customBuiltin="1"/>
    <cellStyle name="悪い" xfId="21" builtinId="27" customBuiltin="1"/>
    <cellStyle name="計算" xfId="25" builtinId="22" customBuiltin="1"/>
    <cellStyle name="警告文" xfId="28" builtinId="11" customBuiltin="1"/>
    <cellStyle name="桁区切り" xfId="9" builtinId="6" customBuiltin="1"/>
    <cellStyle name="桁区切り [0.00]" xfId="8" builtinId="3" customBuiltin="1"/>
    <cellStyle name="見出し 1" xfId="2" builtinId="16" customBuiltin="1"/>
    <cellStyle name="見出し 2" xfId="13" builtinId="17" customBuiltin="1"/>
    <cellStyle name="見出し 3" xfId="14" builtinId="18" customBuiltin="1"/>
    <cellStyle name="見出し 4" xfId="19" builtinId="19" customBuiltin="1"/>
    <cellStyle name="紫色の背景" xfId="6" xr:uid="{00000000-0005-0000-0000-00000E000000}"/>
    <cellStyle name="集計" xfId="17" builtinId="25" customBuiltin="1"/>
    <cellStyle name="出力" xfId="24" builtinId="21" customBuiltin="1"/>
    <cellStyle name="説明文" xfId="16" builtinId="53" customBuiltin="1"/>
    <cellStyle name="通貨" xfId="11" builtinId="7" customBuiltin="1"/>
    <cellStyle name="通貨 [0.00]" xfId="10" builtinId="4" customBuiltin="1"/>
    <cellStyle name="入力" xfId="23" builtinId="20" customBuiltin="1"/>
    <cellStyle name="白色の背景" xfId="5" xr:uid="{00000000-0005-0000-0000-000011000000}"/>
    <cellStyle name="標準" xfId="0" builtinId="0" customBuiltin="1"/>
    <cellStyle name="表見出し" xfId="3" xr:uid="{00000000-0005-0000-0000-00000F000000}"/>
    <cellStyle name="品目" xfId="4" xr:uid="{00000000-0005-0000-0000-00000A000000}"/>
    <cellStyle name="良い" xfId="20" builtinId="26" customBuiltin="1"/>
  </cellStyles>
  <dxfs count="14">
    <dxf>
      <fill>
        <patternFill>
          <bgColor theme="2"/>
        </patternFill>
      </fill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ont>
        <b/>
        <strike val="0"/>
        <outline val="0"/>
        <shadow val="0"/>
        <u val="none"/>
        <vertAlign val="baseline"/>
        <name val="Meiryo UI"/>
        <family val="3"/>
        <charset val="128"/>
        <scheme val="none"/>
      </font>
    </dxf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PivotStyle="PivotStyleLight8">
    <tableStyle name="食料品リスト" pivot="0" count="3" xr9:uid="{00000000-0011-0000-FFFF-FFFF00000000}">
      <tableStyleElement type="wholeTable" dxfId="13"/>
      <tableStyleElement type="headerRow" dxfId="12"/>
      <tableStyleElement type="first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9</xdr:col>
      <xdr:colOff>1245235</xdr:colOff>
      <xdr:row>2</xdr:row>
      <xdr:rowOff>76199</xdr:rowOff>
    </xdr:to>
    <xdr:grpSp>
      <xdr:nvGrpSpPr>
        <xdr:cNvPr id="6" name="グループ 5" descr="Category and amount spent for fourth highest category, such as Dairy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0344150" y="0"/>
          <a:ext cx="1235710" cy="609599"/>
          <a:chOff x="8886823" y="2943226"/>
          <a:chExt cx="1362075" cy="609599"/>
        </a:xfrm>
      </xdr:grpSpPr>
      <xdr:sp macro="" textlink="計算!L9">
        <xdr:nvSpPr>
          <xdr:cNvPr id="4" name="片側の 2 つの角を丸めた四角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1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684000" tIns="0" rIns="0" bIns="91440" rtlCol="0" anchor="b"/>
          <a:lstStyle/>
          <a:p>
            <a:pPr algn="l" rtl="0"/>
            <a:fld id="{9F0A4A92-1DF7-4E13-BC49-A4C066B67B74}" type="TxLink">
              <a:rPr lang="en-US" sz="24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algn="l" rtl="0"/>
              <a:t>¥37</a:t>
            </a:fld>
            <a:endParaRPr lang="en-US" sz="24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計算!M9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8982075" y="300037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rtl="0"/>
            <a:fld id="{B45E0FCF-C8E7-46B0-B929-8395459FB68F}" type="TxLink">
              <a:rPr lang="ja-JP" altLang="en-US" sz="11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rtl="0"/>
              <a:t>乳製品の合計</a:t>
            </a:fld>
            <a:endParaRPr lang="en-US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 editAs="oneCell">
    <xdr:from>
      <xdr:col>9</xdr:col>
      <xdr:colOff>9525</xdr:colOff>
      <xdr:row>1</xdr:row>
      <xdr:rowOff>85726</xdr:rowOff>
    </xdr:from>
    <xdr:to>
      <xdr:col>9</xdr:col>
      <xdr:colOff>1245235</xdr:colOff>
      <xdr:row>3</xdr:row>
      <xdr:rowOff>161925</xdr:rowOff>
    </xdr:to>
    <xdr:grpSp>
      <xdr:nvGrpSpPr>
        <xdr:cNvPr id="11" name="グループ 10" descr="Category and amount spent for third highest category, such as Produc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10344150" y="352426"/>
          <a:ext cx="1235710" cy="609599"/>
          <a:chOff x="8886823" y="2943226"/>
          <a:chExt cx="1362075" cy="609599"/>
        </a:xfrm>
      </xdr:grpSpPr>
      <xdr:sp macro="" textlink="計算!L8">
        <xdr:nvSpPr>
          <xdr:cNvPr id="12" name="片側の 2 つの角を丸めた四角形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2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684000" tIns="0" rIns="0" bIns="91440" rtlCol="0" anchor="b"/>
          <a:lstStyle/>
          <a:p>
            <a:pPr algn="l" rtl="0"/>
            <a:fld id="{93E3754E-A921-406B-BAA6-78E79D229D11}" type="TxLink">
              <a:rPr lang="en-US" sz="24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algn="l" rtl="0"/>
              <a:t>¥45</a:t>
            </a:fld>
            <a:endParaRPr lang="en-US" sz="24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計算!M8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982075" y="300037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rtl="0"/>
            <a:fld id="{22DB030F-3302-4301-BA84-014D0BC47E01}" type="TxLink">
              <a:rPr lang="ja-JP" altLang="en-US" sz="11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rtl="0"/>
              <a:t>農産物の合計</a:t>
            </a:fld>
            <a:endParaRPr lang="en-US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 editAs="oneCell">
    <xdr:from>
      <xdr:col>9</xdr:col>
      <xdr:colOff>9525</xdr:colOff>
      <xdr:row>4</xdr:row>
      <xdr:rowOff>66675</xdr:rowOff>
    </xdr:from>
    <xdr:to>
      <xdr:col>9</xdr:col>
      <xdr:colOff>1245235</xdr:colOff>
      <xdr:row>6</xdr:row>
      <xdr:rowOff>142874</xdr:rowOff>
    </xdr:to>
    <xdr:grpSp>
      <xdr:nvGrpSpPr>
        <xdr:cNvPr id="14" name="グループ 13" descr="Category and amount spent for third highest category, such as Meat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10344150" y="1133475"/>
          <a:ext cx="1235710" cy="609599"/>
          <a:chOff x="8886823" y="2943226"/>
          <a:chExt cx="1362075" cy="609599"/>
        </a:xfrm>
      </xdr:grpSpPr>
      <xdr:sp macro="" textlink="計算!L7">
        <xdr:nvSpPr>
          <xdr:cNvPr id="15" name="片側の 2 つの角を丸めた四角形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3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684000" tIns="0" rIns="0" bIns="91440" rtlCol="0" anchor="b"/>
          <a:lstStyle/>
          <a:p>
            <a:pPr algn="l" rtl="0"/>
            <a:fld id="{328CF805-E61F-4E35-991F-043E0E5543D7}" type="TxLink">
              <a:rPr lang="en-US" sz="24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algn="l" rtl="0"/>
              <a:t>¥80</a:t>
            </a:fld>
            <a:endParaRPr lang="en-US" sz="24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計算!M7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8982075" y="300037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rtl="0"/>
            <a:fld id="{95AEA9C9-2D15-4E50-A32F-6D63865ECC60}" type="TxLink">
              <a:rPr lang="ja-JP" altLang="en-US" sz="11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rtl="0"/>
              <a:t>肉類の合計</a:t>
            </a:fld>
            <a:endParaRPr lang="en-US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 editAs="oneCell">
    <xdr:from>
      <xdr:col>9</xdr:col>
      <xdr:colOff>9525</xdr:colOff>
      <xdr:row>7</xdr:row>
      <xdr:rowOff>38100</xdr:rowOff>
    </xdr:from>
    <xdr:to>
      <xdr:col>9</xdr:col>
      <xdr:colOff>1245235</xdr:colOff>
      <xdr:row>9</xdr:row>
      <xdr:rowOff>114299</xdr:rowOff>
    </xdr:to>
    <xdr:grpSp>
      <xdr:nvGrpSpPr>
        <xdr:cNvPr id="17" name="グループ 16" descr="Category and amount spent for third highest category, such as Seafood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10344150" y="1905000"/>
          <a:ext cx="1235710" cy="609599"/>
          <a:chOff x="8886823" y="2943226"/>
          <a:chExt cx="1362075" cy="609599"/>
        </a:xfrm>
      </xdr:grpSpPr>
      <xdr:sp macro="" textlink="計算!L6">
        <xdr:nvSpPr>
          <xdr:cNvPr id="18" name="片側の 2 つの角を丸めた四角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684000" tIns="0" rIns="0" bIns="91440" rtlCol="0" anchor="b"/>
          <a:lstStyle/>
          <a:p>
            <a:pPr algn="l" rtl="0"/>
            <a:fld id="{FB4445DB-7788-4F40-8816-135696710186}" type="TxLink">
              <a:rPr lang="en-US" sz="24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algn="l" rtl="0"/>
              <a:t>¥109</a:t>
            </a:fld>
            <a:endParaRPr lang="en-US" sz="24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計算!M6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8982075" y="300037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rtl="0"/>
            <a:fld id="{E0073663-6A31-458A-A71B-3FB4570E543D}" type="TxLink">
              <a:rPr lang="ja-JP" altLang="en-US" sz="105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rtl="0"/>
              <a:t>魚介類の合計</a:t>
            </a:fld>
            <a:endParaRPr lang="en-US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 editAs="oneCell">
    <xdr:from>
      <xdr:col>9</xdr:col>
      <xdr:colOff>9525</xdr:colOff>
      <xdr:row>10</xdr:row>
      <xdr:rowOff>9525</xdr:rowOff>
    </xdr:from>
    <xdr:to>
      <xdr:col>9</xdr:col>
      <xdr:colOff>1245235</xdr:colOff>
      <xdr:row>12</xdr:row>
      <xdr:rowOff>85724</xdr:rowOff>
    </xdr:to>
    <xdr:grpSp>
      <xdr:nvGrpSpPr>
        <xdr:cNvPr id="20" name="グループ 19" descr="Total amount for all other categories not listed in the five highest totals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0344150" y="2676525"/>
          <a:ext cx="1235710" cy="609599"/>
          <a:chOff x="8886823" y="2943226"/>
          <a:chExt cx="1362075" cy="609599"/>
        </a:xfrm>
      </xdr:grpSpPr>
      <xdr:sp macro="" textlink="計算!L3">
        <xdr:nvSpPr>
          <xdr:cNvPr id="21" name="片側の 2 つの角を丸めた四角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684000" tIns="0" rIns="0" bIns="91440" rtlCol="0" anchor="b"/>
          <a:lstStyle/>
          <a:p>
            <a:pPr algn="l" rtl="0"/>
            <a:fld id="{44C25FBE-EF92-462C-A476-7BD186BCFC7F}" type="TxLink">
              <a:rPr lang="en-US" sz="24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algn="l" rtl="0"/>
              <a:t>¥0</a:t>
            </a:fld>
            <a:endParaRPr lang="en-US" sz="24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計算!M3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8982075" y="300037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rtl="0"/>
            <a:fld id="{31FE5927-EC89-4542-B64C-A3AA3E2D075A}" type="TxLink">
              <a:rPr lang="ja-JP" altLang="en-US" sz="1100" b="1" i="0" u="none" strike="noStrike">
                <a:solidFill>
                  <a:schemeClr val="bg1"/>
                </a:solidFill>
                <a:latin typeface="Meiryo UI"/>
                <a:ea typeface="Meiryo UI"/>
              </a:rPr>
              <a:pPr rtl="0"/>
              <a:t>その他の合計</a:t>
            </a:fld>
            <a:endParaRPr lang="ja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  <xdr:twoCellAnchor editAs="oneCell">
    <xdr:from>
      <xdr:col>9</xdr:col>
      <xdr:colOff>9525</xdr:colOff>
      <xdr:row>12</xdr:row>
      <xdr:rowOff>247650</xdr:rowOff>
    </xdr:from>
    <xdr:to>
      <xdr:col>9</xdr:col>
      <xdr:colOff>1245235</xdr:colOff>
      <xdr:row>15</xdr:row>
      <xdr:rowOff>57149</xdr:rowOff>
    </xdr:to>
    <xdr:grpSp>
      <xdr:nvGrpSpPr>
        <xdr:cNvPr id="23" name="グループ 22" descr="Total of all grocery items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10344150" y="3448050"/>
          <a:ext cx="1235710" cy="609599"/>
          <a:chOff x="8886823" y="2943226"/>
          <a:chExt cx="1362075" cy="609599"/>
        </a:xfrm>
        <a:solidFill>
          <a:schemeClr val="accent5"/>
        </a:solidFill>
      </xdr:grpSpPr>
      <xdr:sp macro="" textlink="食料品合計">
        <xdr:nvSpPr>
          <xdr:cNvPr id="24" name="片側の 2 つの角を丸めた四角形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grpFill/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684000" tIns="0" rIns="0" bIns="91440" rtlCol="0" anchor="b"/>
          <a:lstStyle/>
          <a:p>
            <a:pPr algn="l" rtl="0"/>
            <a:fld id="{8BC3E841-E95C-4916-9D19-C9808C6FE05F}" type="TxLink">
              <a:rPr lang="en-US" sz="2400" b="1" i="0" u="none" strike="noStrike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pPr algn="l" rtl="0"/>
              <a:t>¥271</a:t>
            </a:fld>
            <a:endParaRPr lang="en-US" sz="24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計算!M4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8982075" y="3000374"/>
            <a:ext cx="1238250" cy="19050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pPr rtl="0"/>
            <a:fld id="{44CA0918-4A78-4C44-952C-73AAA4D4050D}" type="TxLink">
              <a:rPr lang="ja-JP" altLang="en-US" sz="1100" b="1" i="0" u="none" strike="noStrike">
                <a:solidFill>
                  <a:schemeClr val="bg1"/>
                </a:solidFill>
                <a:latin typeface="Meiryo UI"/>
                <a:ea typeface="Meiryo UI"/>
              </a:rPr>
              <a:pPr rtl="0"/>
              <a:t>食料品の合計</a:t>
            </a:fld>
            <a:endParaRPr lang="ja" sz="11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リスト" displayName="リスト" ref="A1:H19" totalsRowShown="0" headerRowDxfId="10" dataDxfId="9">
  <autoFilter ref="A1:H19" xr:uid="{00000000-0009-0000-0100-000001000000}"/>
  <tableColumns count="8">
    <tableColumn id="2" xr3:uid="{00000000-0010-0000-0000-000002000000}" name="品目" dataDxfId="8" dataCellStyle="品目"/>
    <tableColumn id="9" xr3:uid="{00000000-0010-0000-0000-000009000000}" name="店舗" dataDxfId="7" dataCellStyle="白色の背景"/>
    <tableColumn id="3" xr3:uid="{00000000-0010-0000-0000-000003000000}" name="カテゴリ" dataDxfId="6" dataCellStyle="白色の背景"/>
    <tableColumn id="4" xr3:uid="{00000000-0010-0000-0000-000004000000}" name="数量" dataDxfId="5" dataCellStyle="白色の背景"/>
    <tableColumn id="8" xr3:uid="{00000000-0010-0000-0000-000008000000}" name="単位" dataDxfId="4" dataCellStyle="白色の背景"/>
    <tableColumn id="5" xr3:uid="{00000000-0010-0000-0000-000005000000}" name="単価" dataDxfId="3" dataCellStyle="ユーザー設定の通貨"/>
    <tableColumn id="6" xr3:uid="{00000000-0010-0000-0000-000006000000}" name="合計" dataDxfId="2" dataCellStyle="ユーザー設定の通貨">
      <calculatedColumnFormula>IFERROR(リスト[[#This Row],[数量]]*リスト[[#This Row],[単価]],"")</calculatedColumnFormula>
    </tableColumn>
    <tableColumn id="7" xr3:uid="{00000000-0010-0000-0000-000007000000}" name="コメント" dataDxfId="1" dataCellStyle="インデント"/>
  </tableColumns>
  <tableStyleInfo name="食料品リスト" showFirstColumn="0" showLastColumn="0" showRowStripes="1" showColumnStripes="0"/>
  <extLst>
    <ext xmlns:x14="http://schemas.microsoft.com/office/spreadsheetml/2009/9/main" uri="{504A1905-F514-4f6f-8877-14C23A59335A}">
      <x14:table altTextSummary="このテーブルに品目、店舗タイプ、カテゴリ、数量、単位、単価、コメントを入力します。合計が自動的に計算されます"/>
    </ext>
  </extLst>
</table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J19"/>
  <sheetViews>
    <sheetView showGridLines="0" tabSelected="1" zoomScaleNormal="100" workbookViewId="0">
      <selection activeCell="D7" sqref="D7"/>
    </sheetView>
  </sheetViews>
  <sheetFormatPr defaultColWidth="8.77734375" defaultRowHeight="21" customHeight="1" x14ac:dyDescent="0.25"/>
  <cols>
    <col min="1" max="1" width="24.44140625" style="8" customWidth="1"/>
    <col min="2" max="2" width="13.6640625" style="8" customWidth="1"/>
    <col min="3" max="3" width="11.44140625" style="8" customWidth="1"/>
    <col min="4" max="4" width="6.6640625" style="8" customWidth="1"/>
    <col min="5" max="5" width="8.77734375" style="8" customWidth="1"/>
    <col min="6" max="6" width="12" style="8" customWidth="1"/>
    <col min="7" max="7" width="9.44140625" style="8" customWidth="1"/>
    <col min="8" max="8" width="31.6640625" style="8" customWidth="1"/>
    <col min="9" max="9" width="2.44140625" style="8" customWidth="1"/>
    <col min="10" max="10" width="15" style="9" customWidth="1"/>
    <col min="11" max="16384" width="8.77734375" style="7"/>
  </cols>
  <sheetData>
    <row r="1" spans="1:10" ht="21" customHeight="1" x14ac:dyDescent="0.25">
      <c r="A1" s="14" t="s">
        <v>0</v>
      </c>
      <c r="B1" s="15" t="s">
        <v>19</v>
      </c>
      <c r="C1" s="15" t="s">
        <v>25</v>
      </c>
      <c r="D1" s="15" t="s">
        <v>30</v>
      </c>
      <c r="E1" s="15" t="s">
        <v>31</v>
      </c>
      <c r="F1" s="15" t="s">
        <v>40</v>
      </c>
      <c r="G1" s="15" t="s">
        <v>41</v>
      </c>
      <c r="H1" s="16" t="s">
        <v>42</v>
      </c>
      <c r="J1" s="9">
        <f>計算!L9</f>
        <v>37</v>
      </c>
    </row>
    <row r="2" spans="1:10" ht="21" customHeight="1" x14ac:dyDescent="0.25">
      <c r="A2" s="10" t="s">
        <v>1</v>
      </c>
      <c r="B2" s="8" t="s">
        <v>20</v>
      </c>
      <c r="C2" s="8" t="s">
        <v>26</v>
      </c>
      <c r="D2" s="8">
        <v>2</v>
      </c>
      <c r="E2" s="8" t="s">
        <v>32</v>
      </c>
      <c r="F2" s="11">
        <v>2.99</v>
      </c>
      <c r="G2" s="11">
        <f>IFERROR(リスト[[#This Row],[数量]]*リスト[[#This Row],[単価]],"")</f>
        <v>5.98</v>
      </c>
      <c r="H2" s="12"/>
      <c r="J2" s="9" t="str">
        <f>計算!M8</f>
        <v>農産物の合計</v>
      </c>
    </row>
    <row r="3" spans="1:10" ht="21" customHeight="1" x14ac:dyDescent="0.25">
      <c r="A3" s="10" t="s">
        <v>2</v>
      </c>
      <c r="B3" s="8" t="s">
        <v>21</v>
      </c>
      <c r="C3" s="8" t="s">
        <v>26</v>
      </c>
      <c r="D3" s="8">
        <v>3</v>
      </c>
      <c r="E3" s="8" t="s">
        <v>32</v>
      </c>
      <c r="F3" s="11">
        <v>1.99</v>
      </c>
      <c r="G3" s="11">
        <f>IFERROR(リスト[[#This Row],[数量]]*リスト[[#This Row],[単価]],"")</f>
        <v>5.97</v>
      </c>
      <c r="H3" s="12" t="s">
        <v>43</v>
      </c>
      <c r="J3" s="17">
        <f>計算!L8</f>
        <v>45</v>
      </c>
    </row>
    <row r="4" spans="1:10" ht="21" customHeight="1" x14ac:dyDescent="0.25">
      <c r="A4" s="10" t="s">
        <v>3</v>
      </c>
      <c r="B4" s="8" t="s">
        <v>20</v>
      </c>
      <c r="C4" s="8" t="s">
        <v>26</v>
      </c>
      <c r="D4" s="8">
        <v>1</v>
      </c>
      <c r="E4" s="8" t="s">
        <v>33</v>
      </c>
      <c r="F4" s="11">
        <v>3.99</v>
      </c>
      <c r="G4" s="11">
        <f>IFERROR(リスト[[#This Row],[数量]]*リスト[[#This Row],[単価]],"")</f>
        <v>3.99</v>
      </c>
      <c r="H4" s="12"/>
      <c r="J4" s="17"/>
    </row>
    <row r="5" spans="1:10" ht="21" customHeight="1" x14ac:dyDescent="0.25">
      <c r="A5" s="10" t="s">
        <v>4</v>
      </c>
      <c r="B5" s="8" t="s">
        <v>22</v>
      </c>
      <c r="C5" s="8" t="s">
        <v>26</v>
      </c>
      <c r="D5" s="8">
        <v>2</v>
      </c>
      <c r="E5" s="8" t="s">
        <v>34</v>
      </c>
      <c r="F5" s="11">
        <v>2.29</v>
      </c>
      <c r="G5" s="11">
        <f>IFERROR(リスト[[#This Row],[数量]]*リスト[[#This Row],[単価]],"")</f>
        <v>4.58</v>
      </c>
      <c r="H5" s="12"/>
      <c r="J5" s="9" t="str">
        <f>計算!M7</f>
        <v>肉類の合計</v>
      </c>
    </row>
    <row r="6" spans="1:10" ht="21" customHeight="1" x14ac:dyDescent="0.25">
      <c r="A6" s="10" t="s">
        <v>5</v>
      </c>
      <c r="B6" s="8" t="s">
        <v>22</v>
      </c>
      <c r="C6" s="8" t="s">
        <v>26</v>
      </c>
      <c r="D6" s="8">
        <v>4</v>
      </c>
      <c r="E6" s="8" t="s">
        <v>32</v>
      </c>
      <c r="F6" s="11">
        <v>3.49</v>
      </c>
      <c r="G6" s="11">
        <f>IFERROR(リスト[[#This Row],[数量]]*リスト[[#This Row],[単価]],"")</f>
        <v>13.96</v>
      </c>
      <c r="H6" s="12"/>
      <c r="J6" s="17">
        <f>計算!L7</f>
        <v>80</v>
      </c>
    </row>
    <row r="7" spans="1:10" ht="21" customHeight="1" x14ac:dyDescent="0.25">
      <c r="A7" s="10" t="s">
        <v>6</v>
      </c>
      <c r="B7" s="8" t="s">
        <v>22</v>
      </c>
      <c r="C7" s="8" t="s">
        <v>26</v>
      </c>
      <c r="D7" s="8">
        <v>2</v>
      </c>
      <c r="E7" s="8" t="s">
        <v>35</v>
      </c>
      <c r="F7" s="11">
        <v>1.5</v>
      </c>
      <c r="G7" s="11">
        <f>IFERROR(リスト[[#This Row],[数量]]*リスト[[#This Row],[単価]],"")</f>
        <v>3</v>
      </c>
      <c r="H7" s="12"/>
      <c r="J7" s="17"/>
    </row>
    <row r="8" spans="1:10" ht="21" customHeight="1" x14ac:dyDescent="0.25">
      <c r="A8" s="10" t="s">
        <v>7</v>
      </c>
      <c r="B8" s="8" t="s">
        <v>20</v>
      </c>
      <c r="C8" s="8" t="s">
        <v>26</v>
      </c>
      <c r="D8" s="8">
        <v>2</v>
      </c>
      <c r="E8" s="8" t="s">
        <v>33</v>
      </c>
      <c r="F8" s="11">
        <v>1.99</v>
      </c>
      <c r="G8" s="11">
        <f>IFERROR(リスト[[#This Row],[数量]]*リスト[[#This Row],[単価]],"")</f>
        <v>3.98</v>
      </c>
      <c r="H8" s="12"/>
      <c r="J8" s="9" t="str">
        <f>計算!M6</f>
        <v>魚介類の合計</v>
      </c>
    </row>
    <row r="9" spans="1:10" ht="21" customHeight="1" x14ac:dyDescent="0.25">
      <c r="A9" s="10" t="s">
        <v>8</v>
      </c>
      <c r="B9" s="8" t="s">
        <v>22</v>
      </c>
      <c r="C9" s="8" t="s">
        <v>26</v>
      </c>
      <c r="D9" s="8">
        <v>1</v>
      </c>
      <c r="E9" s="8" t="s">
        <v>32</v>
      </c>
      <c r="F9" s="11">
        <v>2.29</v>
      </c>
      <c r="G9" s="11">
        <f>IFERROR(リスト[[#This Row],[数量]]*リスト[[#This Row],[単価]],"")</f>
        <v>2.29</v>
      </c>
      <c r="H9" s="12"/>
      <c r="J9" s="17">
        <f>計算!L6</f>
        <v>109</v>
      </c>
    </row>
    <row r="10" spans="1:10" ht="21" customHeight="1" x14ac:dyDescent="0.25">
      <c r="A10" s="10" t="s">
        <v>9</v>
      </c>
      <c r="B10" s="8" t="s">
        <v>20</v>
      </c>
      <c r="C10" s="8" t="s">
        <v>26</v>
      </c>
      <c r="D10" s="8">
        <v>0.5</v>
      </c>
      <c r="E10" s="8" t="s">
        <v>32</v>
      </c>
      <c r="F10" s="11">
        <v>2.25</v>
      </c>
      <c r="G10" s="11">
        <f>IFERROR(リスト[[#This Row],[数量]]*リスト[[#This Row],[単価]],"")</f>
        <v>1.125</v>
      </c>
      <c r="H10" s="12" t="s">
        <v>44</v>
      </c>
      <c r="J10" s="17"/>
    </row>
    <row r="11" spans="1:10" ht="21" customHeight="1" x14ac:dyDescent="0.25">
      <c r="A11" s="10" t="s">
        <v>10</v>
      </c>
      <c r="B11" s="8" t="s">
        <v>23</v>
      </c>
      <c r="C11" s="8" t="s">
        <v>27</v>
      </c>
      <c r="D11" s="8">
        <v>2</v>
      </c>
      <c r="E11" s="8" t="s">
        <v>36</v>
      </c>
      <c r="F11" s="11">
        <v>3.99</v>
      </c>
      <c r="G11" s="11">
        <f>IFERROR(リスト[[#This Row],[数量]]*リスト[[#This Row],[単価]],"")</f>
        <v>7.98</v>
      </c>
      <c r="H11" s="12"/>
      <c r="J11" s="9" t="str">
        <f>計算!M3</f>
        <v>その他の合計</v>
      </c>
    </row>
    <row r="12" spans="1:10" ht="21" customHeight="1" x14ac:dyDescent="0.25">
      <c r="A12" s="10" t="s">
        <v>11</v>
      </c>
      <c r="B12" s="8" t="s">
        <v>23</v>
      </c>
      <c r="C12" s="8" t="s">
        <v>27</v>
      </c>
      <c r="D12" s="8">
        <v>1</v>
      </c>
      <c r="E12" s="8" t="s">
        <v>32</v>
      </c>
      <c r="F12" s="11">
        <v>9.99</v>
      </c>
      <c r="G12" s="11">
        <f>IFERROR(リスト[[#This Row],[数量]]*リスト[[#This Row],[単価]],"")</f>
        <v>9.99</v>
      </c>
      <c r="H12" s="12" t="s">
        <v>45</v>
      </c>
      <c r="J12" s="17">
        <f>計算!L3</f>
        <v>0</v>
      </c>
    </row>
    <row r="13" spans="1:10" ht="21" customHeight="1" x14ac:dyDescent="0.25">
      <c r="A13" s="10" t="s">
        <v>12</v>
      </c>
      <c r="B13" s="8" t="s">
        <v>23</v>
      </c>
      <c r="C13" s="8" t="s">
        <v>27</v>
      </c>
      <c r="D13" s="8">
        <v>2</v>
      </c>
      <c r="E13" s="8" t="s">
        <v>37</v>
      </c>
      <c r="F13" s="11">
        <v>3.5</v>
      </c>
      <c r="G13" s="11">
        <f>IFERROR(リスト[[#This Row],[数量]]*リスト[[#This Row],[単価]],"")</f>
        <v>7</v>
      </c>
      <c r="H13" s="12"/>
      <c r="J13" s="17"/>
    </row>
    <row r="14" spans="1:10" ht="21" customHeight="1" x14ac:dyDescent="0.25">
      <c r="A14" s="10" t="s">
        <v>13</v>
      </c>
      <c r="B14" s="8" t="s">
        <v>23</v>
      </c>
      <c r="C14" s="8" t="s">
        <v>27</v>
      </c>
      <c r="D14" s="8">
        <v>1</v>
      </c>
      <c r="E14" s="8" t="s">
        <v>38</v>
      </c>
      <c r="F14" s="11">
        <v>3.89</v>
      </c>
      <c r="G14" s="11">
        <f>IFERROR(リスト[[#This Row],[数量]]*リスト[[#This Row],[単価]],"")</f>
        <v>3.89</v>
      </c>
      <c r="H14" s="12"/>
      <c r="J14" s="13" t="str">
        <f>計算!M4</f>
        <v>食料品の合計</v>
      </c>
    </row>
    <row r="15" spans="1:10" ht="21" customHeight="1" x14ac:dyDescent="0.25">
      <c r="A15" s="10" t="s">
        <v>14</v>
      </c>
      <c r="B15" s="8" t="s">
        <v>23</v>
      </c>
      <c r="C15" s="8" t="s">
        <v>27</v>
      </c>
      <c r="D15" s="8">
        <v>1</v>
      </c>
      <c r="E15" s="8" t="s">
        <v>39</v>
      </c>
      <c r="F15" s="11">
        <v>2.99</v>
      </c>
      <c r="G15" s="11">
        <f>IFERROR(リスト[[#This Row],[数量]]*リスト[[#This Row],[単価]],"")</f>
        <v>2.99</v>
      </c>
      <c r="H15" s="12"/>
      <c r="J15" s="13">
        <f>食料品合計</f>
        <v>271</v>
      </c>
    </row>
    <row r="16" spans="1:10" ht="21" customHeight="1" x14ac:dyDescent="0.25">
      <c r="A16" s="10" t="s">
        <v>15</v>
      </c>
      <c r="B16" s="8" t="s">
        <v>20</v>
      </c>
      <c r="C16" s="8" t="s">
        <v>27</v>
      </c>
      <c r="D16" s="8">
        <v>1</v>
      </c>
      <c r="E16" s="8" t="s">
        <v>38</v>
      </c>
      <c r="F16" s="11">
        <v>4.99</v>
      </c>
      <c r="G16" s="11">
        <f>IFERROR(リスト[[#This Row],[数量]]*リスト[[#This Row],[単価]],"")</f>
        <v>4.99</v>
      </c>
      <c r="H16" s="12" t="s">
        <v>46</v>
      </c>
    </row>
    <row r="17" spans="1:8" ht="21" customHeight="1" x14ac:dyDescent="0.25">
      <c r="A17" s="10" t="s">
        <v>16</v>
      </c>
      <c r="B17" s="8" t="s">
        <v>22</v>
      </c>
      <c r="C17" s="8" t="s">
        <v>28</v>
      </c>
      <c r="D17" s="8">
        <v>10</v>
      </c>
      <c r="E17" s="8" t="s">
        <v>32</v>
      </c>
      <c r="F17" s="11">
        <v>7.99</v>
      </c>
      <c r="G17" s="11">
        <f>IFERROR(リスト[[#This Row],[数量]]*リスト[[#This Row],[単価]],"")</f>
        <v>79.900000000000006</v>
      </c>
      <c r="H17" s="12" t="s">
        <v>47</v>
      </c>
    </row>
    <row r="18" spans="1:8" ht="21" customHeight="1" x14ac:dyDescent="0.25">
      <c r="A18" s="10" t="s">
        <v>17</v>
      </c>
      <c r="B18" s="8" t="s">
        <v>24</v>
      </c>
      <c r="C18" s="8" t="s">
        <v>29</v>
      </c>
      <c r="D18" s="8">
        <v>6</v>
      </c>
      <c r="E18" s="8" t="s">
        <v>32</v>
      </c>
      <c r="F18" s="11">
        <v>8.99</v>
      </c>
      <c r="G18" s="11">
        <f>IFERROR(リスト[[#This Row],[数量]]*リスト[[#This Row],[単価]],"")</f>
        <v>53.94</v>
      </c>
      <c r="H18" s="12"/>
    </row>
    <row r="19" spans="1:8" ht="21" customHeight="1" x14ac:dyDescent="0.25">
      <c r="A19" s="10" t="s">
        <v>18</v>
      </c>
      <c r="B19" s="8" t="s">
        <v>24</v>
      </c>
      <c r="C19" s="8" t="s">
        <v>29</v>
      </c>
      <c r="D19" s="8">
        <v>5</v>
      </c>
      <c r="E19" s="8" t="s">
        <v>32</v>
      </c>
      <c r="F19" s="11">
        <v>10.99</v>
      </c>
      <c r="G19" s="11">
        <f>IFERROR(リスト[[#This Row],[数量]]*リスト[[#This Row],[単価]],"")</f>
        <v>54.95</v>
      </c>
      <c r="H19" s="12"/>
    </row>
  </sheetData>
  <mergeCells count="4">
    <mergeCell ref="J9:J10"/>
    <mergeCell ref="J12:J13"/>
    <mergeCell ref="J3:J4"/>
    <mergeCell ref="J6:J7"/>
  </mergeCells>
  <phoneticPr fontId="20"/>
  <conditionalFormatting sqref="A2:H19">
    <cfRule type="expression" dxfId="0" priority="2">
      <formula>ISODD(ROW(TableAnchor))&lt;&gt;ISODD(ROW(A2))</formula>
    </cfRule>
  </conditionalFormatting>
  <dataValidations count="8">
    <dataValidation allowBlank="1" showInputMessage="1" showErrorMessage="1" prompt="この見出しの下にあるこの列に品目を入力します" sqref="A1" xr:uid="{00000000-0002-0000-0000-000003000000}"/>
    <dataValidation allowBlank="1" showInputMessage="1" showErrorMessage="1" prompt="この見出しの下にあるこの列に店舗タイプを入力します" sqref="B1" xr:uid="{00000000-0002-0000-0000-000004000000}"/>
    <dataValidation allowBlank="1" showInputMessage="1" showErrorMessage="1" prompt="この見出しの下にあるこの列にカテゴリを入力します" sqref="C1" xr:uid="{00000000-0002-0000-0000-000005000000}"/>
    <dataValidation allowBlank="1" showInputMessage="1" showErrorMessage="1" prompt="この見出しの下にあるこの列に数量を入力します" sqref="D1" xr:uid="{00000000-0002-0000-0000-000006000000}"/>
    <dataValidation allowBlank="1" showInputMessage="1" showErrorMessage="1" prompt="この見出しのこの列に単位を入力します。" sqref="E1" xr:uid="{00000000-0002-0000-0000-000007000000}"/>
    <dataValidation allowBlank="1" showInputMessage="1" showErrorMessage="1" prompt="この見出しのこの列に単価を入力します。" sqref="F1" xr:uid="{00000000-0002-0000-0000-000008000000}"/>
    <dataValidation allowBlank="1" showInputMessage="1" showErrorMessage="1" prompt="合計はこの見出しの下にあるこの列で自動的に計算されます" sqref="G1" xr:uid="{00000000-0002-0000-0000-000009000000}"/>
    <dataValidation allowBlank="1" showInputMessage="1" showErrorMessage="1" prompt="この見出しの下にあるこの列にコメントを入力します" sqref="H1" xr:uid="{00000000-0002-0000-0000-00000A000000}"/>
  </dataValidations>
  <printOptions horizontalCentered="1"/>
  <pageMargins left="0.3" right="0.3" top="0.5" bottom="0.5" header="0.3" footer="0.3"/>
  <pageSetup paperSize="9" scale="53" fitToHeight="0" orientation="portrait" r:id="rId1"/>
  <headerFooter differentFirst="1">
    <oddFooter>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1"/>
  <sheetViews>
    <sheetView workbookViewId="0"/>
  </sheetViews>
  <sheetFormatPr defaultRowHeight="15.75" x14ac:dyDescent="0.25"/>
  <cols>
    <col min="1" max="4" width="8.88671875" style="1"/>
    <col min="5" max="5" width="18.77734375" style="1" customWidth="1"/>
    <col min="6" max="10" width="8.88671875" style="1"/>
    <col min="11" max="12" width="12.44140625" style="1" customWidth="1"/>
    <col min="13" max="13" width="14.44140625" style="1" customWidth="1"/>
    <col min="14" max="16384" width="8.88671875" style="1"/>
  </cols>
  <sheetData>
    <row r="1" spans="1:13" x14ac:dyDescent="0.25">
      <c r="A1" s="1" t="s">
        <v>48</v>
      </c>
    </row>
    <row r="3" spans="1:13" x14ac:dyDescent="0.25">
      <c r="K3" s="2">
        <f>SUM(リスト[合計])-SUM(K6:K9)</f>
        <v>0</v>
      </c>
      <c r="L3" s="3">
        <f>ROUND(K3,0)</f>
        <v>0</v>
      </c>
      <c r="M3" s="1" t="s">
        <v>49</v>
      </c>
    </row>
    <row r="4" spans="1:13" x14ac:dyDescent="0.25">
      <c r="L4" s="3">
        <f>ROUNDUP(SUM(リスト[合計]),0)</f>
        <v>271</v>
      </c>
      <c r="M4" s="1" t="s">
        <v>50</v>
      </c>
    </row>
    <row r="6" spans="1:13" x14ac:dyDescent="0.25">
      <c r="E6" s="4" t="str">
        <f t="array" ref="E6">IFERROR(INDEX(リスト[カテゴリ],MATCH(,COUNTIF($E$5:E5,リスト[カテゴリ]),)),"")</f>
        <v>農産物</v>
      </c>
      <c r="F6" s="1">
        <f>SUMIFS(リスト[合計],リスト[カテゴリ],E6)</f>
        <v>44.875</v>
      </c>
      <c r="G6" s="1">
        <f>F6+ROW()/1000000</f>
        <v>44.875005999999999</v>
      </c>
      <c r="H6" s="1">
        <f>LARGE($G$6:$G$21,1)</f>
        <v>108.89000900000001</v>
      </c>
      <c r="I6" s="1">
        <f>MATCH(H6,$G$6:$G$21,0)</f>
        <v>4</v>
      </c>
      <c r="J6" s="1" t="str">
        <f>INDEX($E$6:$E$21,$I6)</f>
        <v>魚介類</v>
      </c>
      <c r="K6" s="5">
        <f>INDEX($F$6:$F$21,$I6)</f>
        <v>108.89</v>
      </c>
      <c r="L6" s="3">
        <f>ROUND(K6,0)</f>
        <v>109</v>
      </c>
      <c r="M6" s="1" t="str">
        <f>UPPER(J6) &amp; "の合計"</f>
        <v>魚介類の合計</v>
      </c>
    </row>
    <row r="7" spans="1:13" x14ac:dyDescent="0.25">
      <c r="E7" s="4" t="str">
        <f t="array" ref="E7">IFERROR(INDEX(リスト[カテゴリ],MATCH(,COUNTIF($E$5:E6,リスト[カテゴリ]),)),"")</f>
        <v>乳製品</v>
      </c>
      <c r="F7" s="1">
        <f>SUMIFS(リスト[合計],リスト[カテゴリ],E7)</f>
        <v>36.840000000000003</v>
      </c>
      <c r="G7" s="1">
        <f t="shared" ref="G7:G21" si="0">F7+ROW()/1000000</f>
        <v>36.840007</v>
      </c>
      <c r="H7" s="1">
        <f>LARGE($G$6:$G$21,2)</f>
        <v>79.900008</v>
      </c>
      <c r="I7" s="1">
        <f>MATCH(H7,$G$6:$G$21,0)</f>
        <v>3</v>
      </c>
      <c r="J7" s="1" t="str">
        <f>INDEX($E$6:$E$21,$I7)</f>
        <v>肉類</v>
      </c>
      <c r="K7" s="5">
        <f>INDEX($F$6:$F$21,$I7)</f>
        <v>79.900000000000006</v>
      </c>
      <c r="L7" s="3">
        <f>ROUND(K7,0)</f>
        <v>80</v>
      </c>
      <c r="M7" s="1" t="str">
        <f>UPPER(J7) &amp; "の合計"</f>
        <v>肉類の合計</v>
      </c>
    </row>
    <row r="8" spans="1:13" x14ac:dyDescent="0.25">
      <c r="E8" s="4" t="str">
        <f t="array" ref="E8">IFERROR(INDEX(リスト[カテゴリ],MATCH(,COUNTIF($E$5:E7,リスト[カテゴリ]),)),"")</f>
        <v>肉類</v>
      </c>
      <c r="F8" s="1">
        <f>SUMIFS(リスト[合計],リスト[カテゴリ],E8)</f>
        <v>79.900000000000006</v>
      </c>
      <c r="G8" s="1">
        <f t="shared" si="0"/>
        <v>79.900008</v>
      </c>
      <c r="H8" s="1">
        <f>LARGE($G$6:$G$21,3)</f>
        <v>44.875005999999999</v>
      </c>
      <c r="I8" s="1">
        <f>MATCH(H8,$G$6:$G$21,0)</f>
        <v>1</v>
      </c>
      <c r="J8" s="1" t="str">
        <f>INDEX($E$6:$E$21,$I8)</f>
        <v>農産物</v>
      </c>
      <c r="K8" s="5">
        <f>INDEX($F$6:$F$21,$I8)</f>
        <v>44.875</v>
      </c>
      <c r="L8" s="3">
        <f>ROUND(K8,0)</f>
        <v>45</v>
      </c>
      <c r="M8" s="1" t="str">
        <f>UPPER(J8) &amp; "の合計"</f>
        <v>農産物の合計</v>
      </c>
    </row>
    <row r="9" spans="1:13" x14ac:dyDescent="0.25">
      <c r="E9" s="4" t="str">
        <f t="array" ref="E9">IFERROR(INDEX(リスト[カテゴリ],MATCH(,COUNTIF($E$5:E8,リスト[カテゴリ]),)),"")</f>
        <v>魚介類</v>
      </c>
      <c r="F9" s="1">
        <f>SUMIFS(リスト[合計],リスト[カテゴリ],E9)</f>
        <v>108.89</v>
      </c>
      <c r="G9" s="1">
        <f t="shared" si="0"/>
        <v>108.89000900000001</v>
      </c>
      <c r="H9" s="1">
        <f>LARGE($G$6:$G$21,4)</f>
        <v>36.840007</v>
      </c>
      <c r="I9" s="1">
        <f>MATCH(H9,$G$6:$G$21,0)</f>
        <v>2</v>
      </c>
      <c r="J9" s="1" t="str">
        <f>INDEX($E$6:$E$21,$I9)</f>
        <v>乳製品</v>
      </c>
      <c r="K9" s="5">
        <f>INDEX($F$6:$F$21,$I9)</f>
        <v>36.840000000000003</v>
      </c>
      <c r="L9" s="3">
        <f>ROUND(K9,0)</f>
        <v>37</v>
      </c>
      <c r="M9" s="1" t="str">
        <f>UPPER(J9) &amp; "の合計"</f>
        <v>乳製品の合計</v>
      </c>
    </row>
    <row r="10" spans="1:13" x14ac:dyDescent="0.25">
      <c r="E10" s="4" t="str">
        <f t="array" ref="E10">IFERROR(INDEX(リスト[カテゴリ],MATCH(,COUNTIF($E$5:E9,リスト[カテゴリ]),)),"")</f>
        <v/>
      </c>
      <c r="F10" s="1">
        <f>SUMIFS(リスト[合計],リスト[カテゴリ],E10)</f>
        <v>0</v>
      </c>
      <c r="G10" s="1">
        <f t="shared" si="0"/>
        <v>1.0000000000000001E-5</v>
      </c>
      <c r="K10" s="5"/>
      <c r="L10" s="6"/>
    </row>
    <row r="11" spans="1:13" x14ac:dyDescent="0.25">
      <c r="E11" s="4" t="str">
        <f t="array" ref="E11">IFERROR(INDEX(リスト[カテゴリ],MATCH(,COUNTIF($E$5:E10,リスト[カテゴリ]),)),"")</f>
        <v/>
      </c>
      <c r="F11" s="1">
        <f>SUMIFS(リスト[合計],リスト[カテゴリ],E11)</f>
        <v>0</v>
      </c>
      <c r="G11" s="1">
        <f t="shared" si="0"/>
        <v>1.1E-5</v>
      </c>
      <c r="K11" s="5"/>
      <c r="L11" s="6"/>
    </row>
    <row r="12" spans="1:13" x14ac:dyDescent="0.25">
      <c r="E12" s="4" t="str">
        <f t="array" ref="E12">IFERROR(INDEX(リスト[カテゴリ],MATCH(,COUNTIF($E$5:E11,リスト[カテゴリ]),)),"")</f>
        <v/>
      </c>
      <c r="F12" s="1">
        <f>SUMIFS(リスト[合計],リスト[カテゴリ],E12)</f>
        <v>0</v>
      </c>
      <c r="G12" s="1">
        <f t="shared" si="0"/>
        <v>1.2E-5</v>
      </c>
      <c r="K12" s="5"/>
      <c r="L12" s="6"/>
    </row>
    <row r="13" spans="1:13" x14ac:dyDescent="0.25">
      <c r="E13" s="4" t="str">
        <f t="array" ref="E13">IFERROR(INDEX(リスト[カテゴリ],MATCH(,COUNTIF($E$5:E12,リスト[カテゴリ]),)),"")</f>
        <v/>
      </c>
      <c r="F13" s="1">
        <f>SUMIFS(リスト[合計],リスト[カテゴリ],E13)</f>
        <v>0</v>
      </c>
      <c r="G13" s="1">
        <f t="shared" si="0"/>
        <v>1.2999999999999999E-5</v>
      </c>
      <c r="K13" s="5"/>
      <c r="L13" s="6"/>
    </row>
    <row r="14" spans="1:13" x14ac:dyDescent="0.25">
      <c r="E14" s="4" t="str">
        <f t="array" ref="E14">IFERROR(INDEX(リスト[カテゴリ],MATCH(,COUNTIF($E$5:E13,リスト[カテゴリ]),)),"")</f>
        <v/>
      </c>
      <c r="F14" s="1">
        <f>SUMIFS(リスト[合計],リスト[カテゴリ],E14)</f>
        <v>0</v>
      </c>
      <c r="G14" s="1">
        <f t="shared" si="0"/>
        <v>1.4E-5</v>
      </c>
      <c r="K14" s="5"/>
      <c r="L14" s="6"/>
    </row>
    <row r="15" spans="1:13" x14ac:dyDescent="0.25">
      <c r="E15" s="4" t="str">
        <f t="array" ref="E15">IFERROR(INDEX(リスト[カテゴリ],MATCH(,COUNTIF($E$5:E14,リスト[カテゴリ]),)),"")</f>
        <v/>
      </c>
      <c r="F15" s="1">
        <f>SUMIFS(リスト[合計],リスト[カテゴリ],E15)</f>
        <v>0</v>
      </c>
      <c r="G15" s="1">
        <f t="shared" si="0"/>
        <v>1.5E-5</v>
      </c>
      <c r="K15" s="5"/>
      <c r="L15" s="6"/>
    </row>
    <row r="16" spans="1:13" x14ac:dyDescent="0.25">
      <c r="E16" s="4" t="str">
        <f t="array" ref="E16">IFERROR(INDEX(リスト[カテゴリ],MATCH(,COUNTIF($E$5:E15,リスト[カテゴリ]),)),"")</f>
        <v/>
      </c>
      <c r="F16" s="1">
        <f>SUMIFS(リスト[合計],リスト[カテゴリ],E16)</f>
        <v>0</v>
      </c>
      <c r="G16" s="1">
        <f t="shared" si="0"/>
        <v>1.5999999999999999E-5</v>
      </c>
      <c r="K16" s="5"/>
      <c r="L16" s="6"/>
    </row>
    <row r="17" spans="5:12" x14ac:dyDescent="0.25">
      <c r="E17" s="4" t="str">
        <f t="array" ref="E17">IFERROR(INDEX(リスト[カテゴリ],MATCH(,COUNTIF($E$5:E16,リスト[カテゴリ]),)),"")</f>
        <v/>
      </c>
      <c r="F17" s="1">
        <f>SUMIFS(リスト[合計],リスト[カテゴリ],E17)</f>
        <v>0</v>
      </c>
      <c r="G17" s="1">
        <f t="shared" si="0"/>
        <v>1.7E-5</v>
      </c>
      <c r="K17" s="5"/>
      <c r="L17" s="6"/>
    </row>
    <row r="18" spans="5:12" x14ac:dyDescent="0.25">
      <c r="E18" s="4" t="str">
        <f t="array" ref="E18">IFERROR(INDEX(リスト[カテゴリ],MATCH(,COUNTIF($E$5:E17,リスト[カテゴリ]),)),"")</f>
        <v/>
      </c>
      <c r="F18" s="1">
        <f>SUMIFS(リスト[合計],リスト[カテゴリ],E18)</f>
        <v>0</v>
      </c>
      <c r="G18" s="1">
        <f t="shared" si="0"/>
        <v>1.8E-5</v>
      </c>
      <c r="K18" s="5"/>
      <c r="L18" s="6"/>
    </row>
    <row r="19" spans="5:12" x14ac:dyDescent="0.25">
      <c r="E19" s="4" t="str">
        <f t="array" ref="E19">IFERROR(INDEX(リスト[カテゴリ],MATCH(,COUNTIF($E$5:E18,リスト[カテゴリ]),)),"")</f>
        <v/>
      </c>
      <c r="F19" s="1">
        <f>SUMIFS(リスト[合計],リスト[カテゴリ],E19)</f>
        <v>0</v>
      </c>
      <c r="G19" s="1">
        <f t="shared" si="0"/>
        <v>1.9000000000000001E-5</v>
      </c>
      <c r="K19" s="5"/>
      <c r="L19" s="6"/>
    </row>
    <row r="20" spans="5:12" x14ac:dyDescent="0.25">
      <c r="E20" s="4" t="str">
        <f t="array" ref="E20">IFERROR(INDEX(リスト[カテゴリ],MATCH(,COUNTIF($E$5:E19,リスト[カテゴリ]),)),"")</f>
        <v/>
      </c>
      <c r="F20" s="1">
        <f>SUMIFS(リスト[合計],リスト[カテゴリ],E20)</f>
        <v>0</v>
      </c>
      <c r="G20" s="1">
        <f t="shared" si="0"/>
        <v>2.0000000000000002E-5</v>
      </c>
      <c r="K20" s="5"/>
      <c r="L20" s="6"/>
    </row>
    <row r="21" spans="5:12" x14ac:dyDescent="0.25">
      <c r="E21" s="4" t="str">
        <f t="array" ref="E21">IFERROR(INDEX(リスト[カテゴリ],MATCH(,COUNTIF($E$5:E20,リスト[カテゴリ]),)),"")</f>
        <v/>
      </c>
      <c r="F21" s="1">
        <f>SUMIFS(リスト[合計],リスト[カテゴリ],E21)</f>
        <v>0</v>
      </c>
      <c r="G21" s="1">
        <f t="shared" si="0"/>
        <v>2.0999999999999999E-5</v>
      </c>
      <c r="K21" s="5"/>
      <c r="L21" s="6"/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食料品リスト</vt:lpstr>
      <vt:lpstr>計算</vt:lpstr>
      <vt:lpstr>食料品リスト!Print_Titles</vt:lpstr>
      <vt:lpstr>食料品合計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2018-11-09T08:37:35Z</dcterms:created>
  <dcterms:modified xsi:type="dcterms:W3CDTF">2020-10-23T10:16:07Z</dcterms:modified>
</cp:coreProperties>
</file>