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8_{830D5B9C-098E-43E4-9C53-AE853995A4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食料品リスト" sheetId="1" r:id="rId1"/>
    <sheet name="計算" sheetId="2" state="hidden" r:id="rId2"/>
  </sheets>
  <definedNames>
    <definedName name="ColumnTitle1">リスト[[#Headers],[完了]]</definedName>
    <definedName name="_xlnm.Print_Titles" localSheetId="0">食料品リスト!$3:$3</definedName>
    <definedName name="TableAnchor">リスト[[#Headers],[完了]]</definedName>
    <definedName name="食料品合計">計算!$L$4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1" l="1"/>
  <c r="M13" i="1" l="1"/>
  <c r="E6" i="2" l="1" a="1"/>
  <c r="E6" i="2" s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E7" i="2" l="1" a="1"/>
  <c r="E7" i="2" s="1"/>
  <c r="F6" i="2"/>
  <c r="G6" i="2" s="1"/>
  <c r="L4" i="2"/>
  <c r="M17" i="1" s="1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M3" i="1" s="1"/>
  <c r="J9" i="2" l="1"/>
  <c r="H6" i="2"/>
  <c r="I6" i="2" s="1"/>
  <c r="K6" i="2" s="1"/>
  <c r="L6" i="2" s="1"/>
  <c r="M11" i="1" s="1"/>
  <c r="H8" i="2"/>
  <c r="I8" i="2" s="1"/>
  <c r="J8" i="2" s="1"/>
  <c r="H7" i="2"/>
  <c r="I7" i="2" s="1"/>
  <c r="K7" i="2" s="1"/>
  <c r="L7" i="2" s="1"/>
  <c r="M8" i="1" s="1"/>
  <c r="M8" i="2" l="1"/>
  <c r="M4" i="1" s="1"/>
  <c r="M9" i="2"/>
  <c r="M1" i="1" s="1"/>
  <c r="J6" i="2"/>
  <c r="M6" i="2" s="1"/>
  <c r="M10" i="1" s="1"/>
  <c r="J7" i="2"/>
  <c r="K8" i="2"/>
  <c r="L8" i="2" s="1"/>
  <c r="M5" i="1" s="1"/>
  <c r="M7" i="2" l="1"/>
  <c r="M7" i="1" s="1"/>
  <c r="K3" i="2"/>
  <c r="L3" i="2" s="1"/>
  <c r="M14" i="1" s="1"/>
</calcChain>
</file>

<file path=xl/sharedStrings.xml><?xml version="1.0" encoding="utf-8"?>
<sst xmlns="http://schemas.openxmlformats.org/spreadsheetml/2006/main" count="90" uniqueCount="53">
  <si>
    <t xml:space="preserve"> 食料品リスト</t>
  </si>
  <si>
    <t>完了</t>
  </si>
  <si>
    <t>品目</t>
  </si>
  <si>
    <t>オレンジ</t>
  </si>
  <si>
    <t>リンゴ</t>
  </si>
  <si>
    <t>バナナ</t>
  </si>
  <si>
    <t>レタス</t>
  </si>
  <si>
    <t>トマト</t>
  </si>
  <si>
    <t>カボチャ</t>
  </si>
  <si>
    <t>セロリ</t>
  </si>
  <si>
    <t>きゅうり</t>
  </si>
  <si>
    <t>マッシュルーム</t>
  </si>
  <si>
    <t xml:space="preserve">牛乳 </t>
  </si>
  <si>
    <t>チーズ</t>
  </si>
  <si>
    <t>卵</t>
  </si>
  <si>
    <t>カッテージ チーズ</t>
  </si>
  <si>
    <t>サワー クリーム</t>
  </si>
  <si>
    <t>ヨーグルト</t>
  </si>
  <si>
    <t>牛肉</t>
  </si>
  <si>
    <t>サーモン (天然)</t>
  </si>
  <si>
    <t>アラスカ キング クラブの足</t>
  </si>
  <si>
    <t>店舗</t>
  </si>
  <si>
    <t>食料品店</t>
  </si>
  <si>
    <t>果樹園</t>
  </si>
  <si>
    <t>市場</t>
  </si>
  <si>
    <t>宅配</t>
  </si>
  <si>
    <t>魚市場</t>
  </si>
  <si>
    <t>カテゴリ</t>
  </si>
  <si>
    <t>農産物</t>
  </si>
  <si>
    <t>乳製品</t>
  </si>
  <si>
    <t>肉類</t>
  </si>
  <si>
    <t>魚介類</t>
  </si>
  <si>
    <t>数量</t>
  </si>
  <si>
    <t>単位</t>
  </si>
  <si>
    <t>グラム</t>
  </si>
  <si>
    <t>房</t>
  </si>
  <si>
    <t>玉</t>
  </si>
  <si>
    <t>個</t>
  </si>
  <si>
    <t>リットル</t>
  </si>
  <si>
    <t>ケース</t>
  </si>
  <si>
    <t>500 g</t>
  </si>
  <si>
    <t>250 g</t>
  </si>
  <si>
    <t>単価</t>
  </si>
  <si>
    <t>合計</t>
  </si>
  <si>
    <t>コメント</t>
  </si>
  <si>
    <t>クーポンあり</t>
  </si>
  <si>
    <t>大きなポットベラ</t>
  </si>
  <si>
    <t>チーズ詰め合わせ</t>
  </si>
  <si>
    <t>蜂蜜入りギリシャ ヨーグルト</t>
  </si>
  <si>
    <t>ベーコン巻きのヒレ肉</t>
  </si>
  <si>
    <t>***非表示のままにするシート***</t>
  </si>
  <si>
    <t>その他の合計</t>
    <phoneticPr fontId="20"/>
  </si>
  <si>
    <t>食料品の合計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</si>
</sst>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5" formatCode="&quot;¥&quot;#,##0;&quot;¥&quot;\-#,##0"/>
    <numFmt numFmtId="7" formatCode="&quot;¥&quot;#,##0.00;&quot;¥&quot;\-#,##0.00"/>
    <numFmt numFmtId="41" formatCode="_ * #,##0_ ;_ * \-#,##0_ ;_ * &quot;-&quot;_ ;_ @_ "/>
    <numFmt numFmtId="43" formatCode="_ * #,##0.00_ ;_ * \-#,##0.00_ ;_ * &quot;-&quot;??_ ;_ @_ 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&quot; 完了&quot;;&quot;&quot;;&quot;&quot;"/>
  </numFmts>
  <fonts count="27" x14ac:knownFonts="1">
    <font>
      <sz val="11"/>
      <color theme="3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9C0006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theme="3"/>
      <name val="Meiryo UI"/>
      <family val="2"/>
      <charset val="128"/>
    </font>
    <font>
      <i/>
      <sz val="11"/>
      <color theme="1" tint="0.34998626667073579"/>
      <name val="Meiryo UI"/>
      <family val="2"/>
      <charset val="128"/>
    </font>
    <font>
      <sz val="11"/>
      <color rgb="FF006100"/>
      <name val="Meiryo UI"/>
      <family val="2"/>
      <charset val="128"/>
    </font>
    <font>
      <sz val="36"/>
      <color theme="8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rgb="FFFA7D00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8"/>
      <color theme="3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theme="8" tint="0.89992980742820516"/>
      <name val="Meiryo UI"/>
      <family val="2"/>
      <charset val="128"/>
    </font>
    <font>
      <sz val="6"/>
      <name val="Meiryo UI"/>
      <family val="2"/>
      <charset val="128"/>
    </font>
    <font>
      <sz val="11"/>
      <color theme="3"/>
      <name val="Meiryo UI"/>
      <family val="2"/>
      <charset val="128"/>
    </font>
    <font>
      <sz val="11"/>
      <color theme="3"/>
      <name val="Meiryo UI"/>
      <family val="3"/>
      <charset val="128"/>
    </font>
    <font>
      <sz val="11"/>
      <color theme="3" tint="0.59999389629810485"/>
      <name val="Meiryo UI"/>
      <family val="3"/>
      <charset val="128"/>
    </font>
    <font>
      <sz val="36"/>
      <color theme="8"/>
      <name val="Meiryo UI"/>
      <family val="3"/>
      <charset val="128"/>
    </font>
    <font>
      <b/>
      <sz val="11"/>
      <color theme="3"/>
      <name val="Meiryo UI"/>
      <family val="3"/>
      <charset val="128"/>
    </font>
    <font>
      <b/>
      <sz val="36"/>
      <color theme="8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 applyNumberFormat="0" applyFill="0" applyBorder="0" applyAlignment="0" applyProtection="0"/>
    <xf numFmtId="7" fontId="1" fillId="0" borderId="0" applyFont="0" applyFill="0" applyBorder="0" applyProtection="0">
      <alignment horizontal="right"/>
    </xf>
    <xf numFmtId="0" fontId="9" fillId="0" borderId="0" applyNumberFormat="0" applyFill="0" applyBorder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6" fillId="3" borderId="0" applyNumberFormat="0" applyBorder="0" applyAlignment="0" applyProtection="0"/>
    <xf numFmtId="0" fontId="19" fillId="2" borderId="0" applyNumberFormat="0" applyBorder="0" applyAlignment="0" applyProtection="0"/>
    <xf numFmtId="0" fontId="6" fillId="0" borderId="0" applyNumberFormat="0" applyFill="0" applyBorder="0" applyProtection="0">
      <alignment horizontal="left" indent="1"/>
    </xf>
    <xf numFmtId="43" fontId="6" fillId="0" borderId="0" applyFill="0" applyBorder="0" applyAlignment="0" applyProtection="0"/>
    <xf numFmtId="41" fontId="6" fillId="0" borderId="0" applyFill="0" applyBorder="0" applyAlignment="0" applyProtection="0"/>
    <xf numFmtId="177" fontId="6" fillId="0" borderId="0" applyFill="0" applyBorder="0" applyAlignment="0" applyProtection="0"/>
    <xf numFmtId="176" fontId="6" fillId="0" borderId="0" applyFill="0" applyBorder="0" applyAlignment="0" applyProtection="0"/>
    <xf numFmtId="9" fontId="6" fillId="0" borderId="0" applyFill="0" applyBorder="0" applyAlignment="0" applyProtection="0"/>
    <xf numFmtId="0" fontId="10" fillId="0" borderId="3" applyNumberFormat="0" applyFill="0" applyAlignment="0" applyProtection="0"/>
    <xf numFmtId="0" fontId="11" fillId="0" borderId="2" applyNumberFormat="0" applyFill="0" applyAlignment="0" applyProtection="0"/>
    <xf numFmtId="0" fontId="6" fillId="5" borderId="1" applyNumberFormat="0" applyAlignment="0" applyProtection="0"/>
    <xf numFmtId="0" fontId="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3" fillId="8" borderId="0" applyNumberFormat="0" applyBorder="0" applyAlignment="0" applyProtection="0"/>
    <xf numFmtId="0" fontId="14" fillId="9" borderId="0" applyNumberFormat="0" applyBorder="0" applyAlignment="0" applyProtection="0"/>
    <xf numFmtId="0" fontId="12" fillId="10" borderId="5" applyNumberFormat="0" applyAlignment="0" applyProtection="0"/>
    <xf numFmtId="0" fontId="15" fillId="11" borderId="6" applyNumberFormat="0" applyAlignment="0" applyProtection="0"/>
    <xf numFmtId="0" fontId="4" fillId="11" borderId="5" applyNumberFormat="0" applyAlignment="0" applyProtection="0"/>
    <xf numFmtId="0" fontId="13" fillId="0" borderId="7" applyNumberFormat="0" applyFill="0" applyAlignment="0" applyProtection="0"/>
    <xf numFmtId="0" fontId="5" fillId="12" borderId="8" applyNumberFormat="0" applyAlignment="0" applyProtection="0"/>
    <xf numFmtId="0" fontId="18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7" fontId="21" fillId="0" borderId="0" xfId="0" applyNumberFormat="1" applyFont="1"/>
    <xf numFmtId="5" fontId="21" fillId="0" borderId="0" xfId="0" applyNumberFormat="1" applyFont="1"/>
    <xf numFmtId="0" fontId="21" fillId="4" borderId="0" xfId="0" applyFont="1" applyFill="1"/>
    <xf numFmtId="7" fontId="21" fillId="0" borderId="0" xfId="1" applyFont="1">
      <alignment horizontal="right"/>
    </xf>
    <xf numFmtId="7" fontId="21" fillId="0" borderId="0" xfId="1" applyNumberFormat="1" applyFont="1">
      <alignment horizontal="right"/>
    </xf>
    <xf numFmtId="0" fontId="22" fillId="6" borderId="0" xfId="0" applyFont="1" applyFill="1"/>
    <xf numFmtId="0" fontId="24" fillId="6" borderId="0" xfId="2" applyFont="1" applyFill="1"/>
    <xf numFmtId="0" fontId="22" fillId="3" borderId="0" xfId="5" applyFont="1"/>
    <xf numFmtId="0" fontId="23" fillId="6" borderId="0" xfId="0" applyFont="1" applyFill="1"/>
    <xf numFmtId="0" fontId="25" fillId="3" borderId="0" xfId="4" applyFont="1" applyFill="1">
      <alignment horizontal="left"/>
    </xf>
    <xf numFmtId="7" fontId="22" fillId="3" borderId="0" xfId="1" applyFont="1" applyFill="1">
      <alignment horizontal="right"/>
    </xf>
    <xf numFmtId="0" fontId="22" fillId="3" borderId="0" xfId="7" applyFont="1" applyFill="1">
      <alignment horizontal="left" indent="1"/>
    </xf>
    <xf numFmtId="0" fontId="23" fillId="6" borderId="0" xfId="0" applyFont="1" applyFill="1" applyAlignment="1"/>
    <xf numFmtId="178" fontId="0" fillId="3" borderId="0" xfId="0" applyNumberFormat="1" applyFill="1" applyAlignment="1">
      <alignment horizontal="left"/>
    </xf>
    <xf numFmtId="0" fontId="25" fillId="3" borderId="0" xfId="0" applyFont="1" applyFill="1" applyAlignment="1">
      <alignment horizontal="left"/>
    </xf>
    <xf numFmtId="0" fontId="25" fillId="3" borderId="0" xfId="0" applyFont="1" applyFill="1"/>
    <xf numFmtId="0" fontId="25" fillId="3" borderId="0" xfId="0" applyFont="1" applyFill="1" applyAlignment="1">
      <alignment horizontal="left" indent="1"/>
    </xf>
    <xf numFmtId="0" fontId="23" fillId="6" borderId="0" xfId="0" applyFont="1" applyFill="1" applyAlignment="1">
      <alignment horizontal="center"/>
    </xf>
    <xf numFmtId="0" fontId="22" fillId="2" borderId="0" xfId="6" applyFont="1"/>
    <xf numFmtId="0" fontId="26" fillId="3" borderId="0" xfId="5" applyFont="1"/>
  </cellXfs>
  <cellStyles count="53">
    <cellStyle name="20% - アクセント 1" xfId="30" builtinId="30" customBuiltin="1"/>
    <cellStyle name="20% - アクセント 2" xfId="34" builtinId="34" customBuiltin="1"/>
    <cellStyle name="20% - アクセント 3" xfId="38" builtinId="38" customBuiltin="1"/>
    <cellStyle name="20% - アクセント 4" xfId="42" builtinId="42" customBuiltin="1"/>
    <cellStyle name="20% - アクセント 5" xfId="46" builtinId="46" customBuiltin="1"/>
    <cellStyle name="20% - アクセント 6" xfId="50" builtinId="50" customBuiltin="1"/>
    <cellStyle name="40% - アクセント 1" xfId="31" builtinId="31" customBuiltin="1"/>
    <cellStyle name="40% - アクセント 2" xfId="35" builtinId="35" customBuiltin="1"/>
    <cellStyle name="40% - アクセント 3" xfId="39" builtinId="39" customBuiltin="1"/>
    <cellStyle name="40% - アクセント 4" xfId="43" builtinId="43" customBuiltin="1"/>
    <cellStyle name="40% - アクセント 5" xfId="47" builtinId="47" customBuiltin="1"/>
    <cellStyle name="40% - アクセント 6" xfId="51" builtinId="51" customBuiltin="1"/>
    <cellStyle name="60% - アクセント 1" xfId="32" builtinId="32" customBuiltin="1"/>
    <cellStyle name="60% - アクセント 2" xfId="36" builtinId="36" customBuiltin="1"/>
    <cellStyle name="60% - アクセント 3" xfId="40" builtinId="40" customBuiltin="1"/>
    <cellStyle name="60% - アクセント 4" xfId="44" builtinId="44" customBuiltin="1"/>
    <cellStyle name="60% - アクセント 5" xfId="48" builtinId="48" customBuiltin="1"/>
    <cellStyle name="60% - アクセント 6" xfId="52" builtinId="52" customBuiltin="1"/>
    <cellStyle name="アクセント 1" xfId="29" builtinId="29" customBuiltin="1"/>
    <cellStyle name="アクセント 2" xfId="33" builtinId="33" customBuiltin="1"/>
    <cellStyle name="アクセント 3" xfId="37" builtinId="37" customBuiltin="1"/>
    <cellStyle name="アクセント 4" xfId="41" builtinId="41" customBuiltin="1"/>
    <cellStyle name="アクセント 5" xfId="45" builtinId="45" customBuiltin="1"/>
    <cellStyle name="アクセント 6" xfId="49" builtinId="49" customBuiltin="1"/>
    <cellStyle name="インデント" xfId="7" xr:uid="{00000000-0005-0000-0000-000009000000}"/>
    <cellStyle name="タイトル" xfId="18" builtinId="15" customBuiltin="1"/>
    <cellStyle name="チェック セル" xfId="27" builtinId="23" customBuiltin="1"/>
    <cellStyle name="どちらでもない" xfId="22" builtinId="28" customBuiltin="1"/>
    <cellStyle name="パーセント" xfId="12" builtinId="5" customBuiltin="1"/>
    <cellStyle name="メモ" xfId="15" builtinId="10" customBuiltin="1"/>
    <cellStyle name="ユーザー設定の通貨" xfId="1" xr:uid="{00000000-0005-0000-0000-000004000000}"/>
    <cellStyle name="リンク セル" xfId="26" builtinId="24" customBuiltin="1"/>
    <cellStyle name="悪い" xfId="21" builtinId="27" customBuiltin="1"/>
    <cellStyle name="計算" xfId="25" builtinId="22" customBuiltin="1"/>
    <cellStyle name="警告文" xfId="28" builtinId="11" customBuiltin="1"/>
    <cellStyle name="桁区切り" xfId="9" builtinId="6" customBuiltin="1"/>
    <cellStyle name="桁区切り [0.00]" xfId="8" builtinId="3" customBuiltin="1"/>
    <cellStyle name="見出し 1" xfId="2" builtinId="16" customBuiltin="1"/>
    <cellStyle name="見出し 2" xfId="13" builtinId="17" customBuiltin="1"/>
    <cellStyle name="見出し 3" xfId="14" builtinId="18" customBuiltin="1"/>
    <cellStyle name="見出し 4" xfId="19" builtinId="19" customBuiltin="1"/>
    <cellStyle name="紫色の背景" xfId="6" xr:uid="{00000000-0005-0000-0000-00000E000000}"/>
    <cellStyle name="集計" xfId="17" builtinId="25" customBuiltin="1"/>
    <cellStyle name="出力" xfId="24" builtinId="21" customBuiltin="1"/>
    <cellStyle name="説明文" xfId="16" builtinId="53" customBuiltin="1"/>
    <cellStyle name="通貨" xfId="11" builtinId="7" customBuiltin="1"/>
    <cellStyle name="通貨 [0.00]" xfId="10" builtinId="4" customBuiltin="1"/>
    <cellStyle name="入力" xfId="23" builtinId="20" customBuiltin="1"/>
    <cellStyle name="白色の背景" xfId="5" xr:uid="{00000000-0005-0000-0000-000011000000}"/>
    <cellStyle name="標準" xfId="0" builtinId="0" customBuiltin="1"/>
    <cellStyle name="表見出し" xfId="3" xr:uid="{00000000-0005-0000-0000-00000F000000}"/>
    <cellStyle name="品目" xfId="4" xr:uid="{00000000-0005-0000-0000-00000A000000}"/>
    <cellStyle name="良い" xfId="20" builtinId="26" customBuiltin="1"/>
  </cellStyles>
  <dxfs count="15"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numFmt numFmtId="178" formatCode="&quot; 完了&quot;;&quot;&quot;;&quot;&quot;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b/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PivotStyle="PivotStyleLight8">
    <tableStyle name="食料品リスト" pivot="0" count="3" xr9:uid="{00000000-0011-0000-FFFF-FFFF00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323851</xdr:rowOff>
    </xdr:from>
    <xdr:to>
      <xdr:col>12</xdr:col>
      <xdr:colOff>1245235</xdr:colOff>
      <xdr:row>2</xdr:row>
      <xdr:rowOff>180975</xdr:rowOff>
    </xdr:to>
    <xdr:grpSp>
      <xdr:nvGrpSpPr>
        <xdr:cNvPr id="6" name="グループ 5" descr="Category and amount spent for fourth highest category, such as Dair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1506200" y="419101"/>
          <a:ext cx="1235710" cy="609599"/>
          <a:chOff x="8886823" y="2943226"/>
          <a:chExt cx="1362075" cy="609599"/>
        </a:xfrm>
      </xdr:grpSpPr>
      <xdr:sp macro="" textlink="計算!L9">
        <xdr:nvSpPr>
          <xdr:cNvPr id="4" name="片側の 2 つの角を丸めた四角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9F0A4A92-1DF7-4E13-BC49-A4C066B67B74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¥37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9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B45E0FCF-C8E7-46B0-B929-8395459FB68F}" type="TxLink">
              <a:rPr lang="ja-JP" altLang="en-US" sz="11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乳製品の合計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3</xdr:row>
      <xdr:rowOff>85726</xdr:rowOff>
    </xdr:from>
    <xdr:to>
      <xdr:col>12</xdr:col>
      <xdr:colOff>1245235</xdr:colOff>
      <xdr:row>5</xdr:row>
      <xdr:rowOff>161925</xdr:rowOff>
    </xdr:to>
    <xdr:grpSp>
      <xdr:nvGrpSpPr>
        <xdr:cNvPr id="11" name="グループ 10" descr="Category and amount spent for third highest category, such as Produc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1506200" y="1200151"/>
          <a:ext cx="1235710" cy="609599"/>
          <a:chOff x="8886823" y="2943226"/>
          <a:chExt cx="1362075" cy="609599"/>
        </a:xfrm>
      </xdr:grpSpPr>
      <xdr:sp macro="" textlink="計算!L8">
        <xdr:nvSpPr>
          <xdr:cNvPr id="12" name="片側の 2 つの角を丸めた四角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93E3754E-A921-406B-BAA6-78E79D229D11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¥45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8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22DB030F-3302-4301-BA84-014D0BC47E01}" type="TxLink">
              <a:rPr lang="ja-JP" altLang="en-US" sz="11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農産物の合計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6</xdr:row>
      <xdr:rowOff>66675</xdr:rowOff>
    </xdr:from>
    <xdr:to>
      <xdr:col>12</xdr:col>
      <xdr:colOff>1245235</xdr:colOff>
      <xdr:row>8</xdr:row>
      <xdr:rowOff>142874</xdr:rowOff>
    </xdr:to>
    <xdr:grpSp>
      <xdr:nvGrpSpPr>
        <xdr:cNvPr id="14" name="グループ 13" descr="Category and amount spent for third highest category, such as Mea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1506200" y="1981200"/>
          <a:ext cx="1235710" cy="609599"/>
          <a:chOff x="8886823" y="2943226"/>
          <a:chExt cx="1362075" cy="609599"/>
        </a:xfrm>
      </xdr:grpSpPr>
      <xdr:sp macro="" textlink="計算!L7">
        <xdr:nvSpPr>
          <xdr:cNvPr id="15" name="片側の 2 つの角を丸めた四角形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328CF805-E61F-4E35-991F-043E0E5543D7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¥80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7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95AEA9C9-2D15-4E50-A32F-6D63865ECC60}" type="TxLink">
              <a:rPr lang="ja-JP" altLang="en-US" sz="11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肉類の合計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38100</xdr:rowOff>
    </xdr:from>
    <xdr:to>
      <xdr:col>12</xdr:col>
      <xdr:colOff>1245235</xdr:colOff>
      <xdr:row>11</xdr:row>
      <xdr:rowOff>114299</xdr:rowOff>
    </xdr:to>
    <xdr:grpSp>
      <xdr:nvGrpSpPr>
        <xdr:cNvPr id="17" name="グループ 16" descr="Category and amount spent for third highest category, such as Seafoo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1506200" y="2752725"/>
          <a:ext cx="1235710" cy="609599"/>
          <a:chOff x="8886823" y="2943226"/>
          <a:chExt cx="1362075" cy="609599"/>
        </a:xfrm>
      </xdr:grpSpPr>
      <xdr:sp macro="" textlink="計算!L6">
        <xdr:nvSpPr>
          <xdr:cNvPr id="18" name="片側の 2 つの角を丸めた四角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FB4445DB-7788-4F40-8816-135696710186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¥109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6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E0073663-6A31-458A-A71B-3FB4570E543D}" type="TxLink">
              <a:rPr lang="ja-JP" altLang="en-US" sz="105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魚介類の合計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12</xdr:row>
      <xdr:rowOff>9525</xdr:rowOff>
    </xdr:from>
    <xdr:to>
      <xdr:col>12</xdr:col>
      <xdr:colOff>1245235</xdr:colOff>
      <xdr:row>14</xdr:row>
      <xdr:rowOff>85724</xdr:rowOff>
    </xdr:to>
    <xdr:grpSp>
      <xdr:nvGrpSpPr>
        <xdr:cNvPr id="20" name="グループ 19" descr="Total amount for all other categories not listed in the five highest total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1506200" y="3524250"/>
          <a:ext cx="1235710" cy="609599"/>
          <a:chOff x="8886823" y="2943226"/>
          <a:chExt cx="1362075" cy="609599"/>
        </a:xfrm>
      </xdr:grpSpPr>
      <xdr:sp macro="" textlink="計算!L3">
        <xdr:nvSpPr>
          <xdr:cNvPr id="21" name="片側の 2 つの角を丸めた四角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44C25FBE-EF92-462C-A476-7BD186BCFC7F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¥0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3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31FE5927-EC89-4542-B64C-A3AA3E2D075A}" type="TxLink">
              <a:rPr lang="ja-JP" altLang="en-US" sz="1100" b="1" i="0" u="none" strike="noStrike">
                <a:solidFill>
                  <a:schemeClr val="bg1"/>
                </a:solidFill>
                <a:latin typeface="Meiryo UI"/>
                <a:ea typeface="Meiryo UI"/>
              </a:rPr>
              <a:pPr rtl="0"/>
              <a:t>その他の合計</a:t>
            </a:fld>
            <a:endParaRPr lang="ja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14</xdr:row>
      <xdr:rowOff>247650</xdr:rowOff>
    </xdr:from>
    <xdr:to>
      <xdr:col>12</xdr:col>
      <xdr:colOff>1245235</xdr:colOff>
      <xdr:row>17</xdr:row>
      <xdr:rowOff>57149</xdr:rowOff>
    </xdr:to>
    <xdr:grpSp>
      <xdr:nvGrpSpPr>
        <xdr:cNvPr id="23" name="グループ 22" descr="Total of all grocery item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1506200" y="4295775"/>
          <a:ext cx="1235710" cy="609599"/>
          <a:chOff x="8886823" y="2943226"/>
          <a:chExt cx="1362075" cy="609599"/>
        </a:xfrm>
        <a:solidFill>
          <a:schemeClr val="accent5"/>
        </a:solidFill>
      </xdr:grpSpPr>
      <xdr:sp macro="" textlink="食料品合計">
        <xdr:nvSpPr>
          <xdr:cNvPr id="24" name="片側の 2 つの角を丸めた四角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8BC3E841-E95C-4916-9D19-C9808C6FE05F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¥271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4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44CA0918-4A78-4C44-952C-73AAA4D4050D}" type="TxLink">
              <a:rPr lang="ja-JP" altLang="en-US" sz="1100" b="1" i="0" u="none" strike="noStrike">
                <a:solidFill>
                  <a:schemeClr val="bg1"/>
                </a:solidFill>
                <a:latin typeface="Meiryo UI"/>
                <a:ea typeface="Meiryo UI"/>
              </a:rPr>
              <a:pPr rtl="0"/>
              <a:t>食料品の合計</a:t>
            </a:fld>
            <a:endParaRPr lang="ja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リスト" displayName="リスト" ref="C3:K21" totalsRowShown="0" headerRowDxfId="10" dataDxfId="9">
  <autoFilter ref="C3:K21" xr:uid="{00000000-0009-0000-0100-000001000000}"/>
  <tableColumns count="9">
    <tableColumn id="1" xr3:uid="{00000000-0010-0000-0000-000001000000}" name="完了" dataDxfId="8"/>
    <tableColumn id="2" xr3:uid="{00000000-0010-0000-0000-000002000000}" name="品目" dataDxfId="7" dataCellStyle="品目"/>
    <tableColumn id="9" xr3:uid="{00000000-0010-0000-0000-000009000000}" name="店舗" dataDxfId="6" dataCellStyle="白色の背景"/>
    <tableColumn id="3" xr3:uid="{00000000-0010-0000-0000-000003000000}" name="カテゴリ" dataDxfId="5" dataCellStyle="白色の背景"/>
    <tableColumn id="4" xr3:uid="{00000000-0010-0000-0000-000004000000}" name="数量" dataDxfId="4" dataCellStyle="白色の背景"/>
    <tableColumn id="8" xr3:uid="{00000000-0010-0000-0000-000008000000}" name="単位" dataDxfId="3" dataCellStyle="白色の背景"/>
    <tableColumn id="5" xr3:uid="{00000000-0010-0000-0000-000005000000}" name="単価" dataDxfId="2" dataCellStyle="ユーザー設定の通貨"/>
    <tableColumn id="6" xr3:uid="{00000000-0010-0000-0000-000006000000}" name="合計" dataDxfId="1" dataCellStyle="ユーザー設定の通貨">
      <calculatedColumnFormula>IFERROR(リスト[[#This Row],[数量]]*リスト[[#This Row],[単価]],"")</calculatedColumnFormula>
    </tableColumn>
    <tableColumn id="7" xr3:uid="{00000000-0010-0000-0000-000007000000}" name="コメント" dataDxfId="0" dataCellStyle="インデント"/>
  </tableColumns>
  <tableStyleInfo name="食料品リスト" showFirstColumn="0" showLastColumn="0" showRowStripes="1" showColumnStripes="0"/>
  <extLst>
    <ext xmlns:x14="http://schemas.microsoft.com/office/spreadsheetml/2009/9/main" uri="{504A1905-F514-4f6f-8877-14C23A59335A}">
      <x14:table altTextSummary="このテーブルに品目、店舗タイプ、カテゴリ、数量、単位、単価、コメントを入力します。合計が自動的に計算されます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M21"/>
  <sheetViews>
    <sheetView showGridLines="0" tabSelected="1" zoomScaleNormal="100" workbookViewId="0">
      <selection activeCell="H12" sqref="H12"/>
    </sheetView>
  </sheetViews>
  <sheetFormatPr defaultColWidth="8.77734375" defaultRowHeight="21" customHeight="1" x14ac:dyDescent="0.25"/>
  <cols>
    <col min="1" max="1" width="2.44140625" style="7" customWidth="1"/>
    <col min="2" max="2" width="2.44140625" style="9" customWidth="1"/>
    <col min="3" max="3" width="8.6640625" style="9" customWidth="1"/>
    <col min="4" max="4" width="24.44140625" style="9" customWidth="1"/>
    <col min="5" max="5" width="13.6640625" style="9" customWidth="1"/>
    <col min="6" max="6" width="11.44140625" style="9" customWidth="1"/>
    <col min="7" max="7" width="6.6640625" style="9" customWidth="1"/>
    <col min="8" max="8" width="8.77734375" style="9" customWidth="1"/>
    <col min="9" max="9" width="12" style="9" customWidth="1"/>
    <col min="10" max="10" width="9.44140625" style="9" customWidth="1"/>
    <col min="11" max="11" width="31.6640625" style="9" customWidth="1"/>
    <col min="12" max="12" width="2.44140625" style="9" customWidth="1"/>
    <col min="13" max="13" width="15" style="10" customWidth="1"/>
    <col min="14" max="16384" width="8.77734375" style="7"/>
  </cols>
  <sheetData>
    <row r="1" spans="2:13" ht="7.5" customHeight="1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tr">
        <f>計算!M9</f>
        <v>乳製品の合計</v>
      </c>
    </row>
    <row r="2" spans="2:13" s="8" customFormat="1" ht="59.25" customHeight="1" x14ac:dyDescent="0.7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19"/>
    </row>
    <row r="3" spans="2:13" ht="21" customHeight="1" x14ac:dyDescent="0.25">
      <c r="C3" s="16" t="s">
        <v>1</v>
      </c>
      <c r="D3" s="16" t="s">
        <v>2</v>
      </c>
      <c r="E3" s="17" t="s">
        <v>21</v>
      </c>
      <c r="F3" s="17" t="s">
        <v>27</v>
      </c>
      <c r="G3" s="17" t="s">
        <v>32</v>
      </c>
      <c r="H3" s="17" t="s">
        <v>33</v>
      </c>
      <c r="I3" s="17" t="s">
        <v>42</v>
      </c>
      <c r="J3" s="17" t="s">
        <v>43</v>
      </c>
      <c r="K3" s="18" t="s">
        <v>44</v>
      </c>
      <c r="M3" s="10">
        <f>計算!L9</f>
        <v>37</v>
      </c>
    </row>
    <row r="4" spans="2:13" ht="21" customHeight="1" x14ac:dyDescent="0.25">
      <c r="C4" s="15">
        <v>1</v>
      </c>
      <c r="D4" s="11" t="s">
        <v>3</v>
      </c>
      <c r="E4" s="9" t="s">
        <v>22</v>
      </c>
      <c r="F4" s="9" t="s">
        <v>28</v>
      </c>
      <c r="G4" s="9">
        <v>2</v>
      </c>
      <c r="H4" s="9" t="s">
        <v>34</v>
      </c>
      <c r="I4" s="12">
        <v>2.99</v>
      </c>
      <c r="J4" s="12">
        <f>IFERROR(リスト[[#This Row],[数量]]*リスト[[#This Row],[単価]],"")</f>
        <v>5.98</v>
      </c>
      <c r="K4" s="13"/>
      <c r="M4" s="10" t="str">
        <f>計算!M8</f>
        <v>農産物の合計</v>
      </c>
    </row>
    <row r="5" spans="2:13" ht="21" customHeight="1" x14ac:dyDescent="0.25">
      <c r="C5" s="15"/>
      <c r="D5" s="11" t="s">
        <v>4</v>
      </c>
      <c r="E5" s="9" t="s">
        <v>23</v>
      </c>
      <c r="F5" s="9" t="s">
        <v>28</v>
      </c>
      <c r="G5" s="9">
        <v>3</v>
      </c>
      <c r="H5" s="9" t="s">
        <v>34</v>
      </c>
      <c r="I5" s="12">
        <v>1.99</v>
      </c>
      <c r="J5" s="12">
        <f>IFERROR(リスト[[#This Row],[数量]]*リスト[[#This Row],[単価]],"")</f>
        <v>5.97</v>
      </c>
      <c r="K5" s="13" t="s">
        <v>45</v>
      </c>
      <c r="M5" s="19">
        <f>計算!L8</f>
        <v>45</v>
      </c>
    </row>
    <row r="6" spans="2:13" ht="21" customHeight="1" x14ac:dyDescent="0.25">
      <c r="C6" s="15"/>
      <c r="D6" s="11" t="s">
        <v>5</v>
      </c>
      <c r="E6" s="9" t="s">
        <v>22</v>
      </c>
      <c r="F6" s="9" t="s">
        <v>28</v>
      </c>
      <c r="G6" s="9">
        <v>1</v>
      </c>
      <c r="H6" s="9" t="s">
        <v>35</v>
      </c>
      <c r="I6" s="12">
        <v>3.99</v>
      </c>
      <c r="J6" s="12">
        <f>IFERROR(リスト[[#This Row],[数量]]*リスト[[#This Row],[単価]],"")</f>
        <v>3.99</v>
      </c>
      <c r="K6" s="13"/>
      <c r="M6" s="19"/>
    </row>
    <row r="7" spans="2:13" ht="21" customHeight="1" x14ac:dyDescent="0.25">
      <c r="C7" s="15"/>
      <c r="D7" s="11" t="s">
        <v>6</v>
      </c>
      <c r="E7" s="9" t="s">
        <v>24</v>
      </c>
      <c r="F7" s="9" t="s">
        <v>28</v>
      </c>
      <c r="G7" s="9">
        <v>2</v>
      </c>
      <c r="H7" s="9" t="s">
        <v>36</v>
      </c>
      <c r="I7" s="12">
        <v>2.29</v>
      </c>
      <c r="J7" s="12">
        <f>IFERROR(リスト[[#This Row],[数量]]*リスト[[#This Row],[単価]],"")</f>
        <v>4.58</v>
      </c>
      <c r="K7" s="13"/>
      <c r="M7" s="10" t="str">
        <f>計算!M7</f>
        <v>肉類の合計</v>
      </c>
    </row>
    <row r="8" spans="2:13" ht="21" customHeight="1" x14ac:dyDescent="0.25">
      <c r="C8" s="15"/>
      <c r="D8" s="11" t="s">
        <v>7</v>
      </c>
      <c r="E8" s="9" t="s">
        <v>24</v>
      </c>
      <c r="F8" s="9" t="s">
        <v>28</v>
      </c>
      <c r="G8" s="9">
        <v>4</v>
      </c>
      <c r="H8" s="9" t="s">
        <v>34</v>
      </c>
      <c r="I8" s="12">
        <v>3.49</v>
      </c>
      <c r="J8" s="12">
        <f>IFERROR(リスト[[#This Row],[数量]]*リスト[[#This Row],[単価]],"")</f>
        <v>13.96</v>
      </c>
      <c r="K8" s="13"/>
      <c r="M8" s="19">
        <f>計算!L7</f>
        <v>80</v>
      </c>
    </row>
    <row r="9" spans="2:13" ht="21" customHeight="1" x14ac:dyDescent="0.25">
      <c r="C9" s="15"/>
      <c r="D9" s="11" t="s">
        <v>8</v>
      </c>
      <c r="E9" s="9" t="s">
        <v>24</v>
      </c>
      <c r="F9" s="9" t="s">
        <v>28</v>
      </c>
      <c r="G9" s="9">
        <v>2</v>
      </c>
      <c r="H9" s="9" t="s">
        <v>37</v>
      </c>
      <c r="I9" s="12">
        <v>1.5</v>
      </c>
      <c r="J9" s="12">
        <f>IFERROR(リスト[[#This Row],[数量]]*リスト[[#This Row],[単価]],"")</f>
        <v>3</v>
      </c>
      <c r="K9" s="13"/>
      <c r="M9" s="19"/>
    </row>
    <row r="10" spans="2:13" ht="21" customHeight="1" x14ac:dyDescent="0.25">
      <c r="C10" s="15"/>
      <c r="D10" s="11" t="s">
        <v>9</v>
      </c>
      <c r="E10" s="9" t="s">
        <v>22</v>
      </c>
      <c r="F10" s="9" t="s">
        <v>28</v>
      </c>
      <c r="G10" s="9">
        <v>2</v>
      </c>
      <c r="H10" s="9" t="s">
        <v>35</v>
      </c>
      <c r="I10" s="12">
        <v>1.99</v>
      </c>
      <c r="J10" s="12">
        <f>IFERROR(リスト[[#This Row],[数量]]*リスト[[#This Row],[単価]],"")</f>
        <v>3.98</v>
      </c>
      <c r="K10" s="13"/>
      <c r="M10" s="10" t="str">
        <f>計算!M6</f>
        <v>魚介類の合計</v>
      </c>
    </row>
    <row r="11" spans="2:13" ht="21" customHeight="1" x14ac:dyDescent="0.25">
      <c r="C11" s="15"/>
      <c r="D11" s="11" t="s">
        <v>10</v>
      </c>
      <c r="E11" s="9" t="s">
        <v>24</v>
      </c>
      <c r="F11" s="9" t="s">
        <v>28</v>
      </c>
      <c r="G11" s="9">
        <v>1</v>
      </c>
      <c r="H11" s="9" t="s">
        <v>34</v>
      </c>
      <c r="I11" s="12">
        <v>2.29</v>
      </c>
      <c r="J11" s="12">
        <f>IFERROR(リスト[[#This Row],[数量]]*リスト[[#This Row],[単価]],"")</f>
        <v>2.29</v>
      </c>
      <c r="K11" s="13"/>
      <c r="M11" s="19">
        <f>計算!L6</f>
        <v>109</v>
      </c>
    </row>
    <row r="12" spans="2:13" ht="21" customHeight="1" x14ac:dyDescent="0.25">
      <c r="C12" s="15"/>
      <c r="D12" s="11" t="s">
        <v>11</v>
      </c>
      <c r="E12" s="9" t="s">
        <v>22</v>
      </c>
      <c r="F12" s="9" t="s">
        <v>28</v>
      </c>
      <c r="G12" s="9">
        <v>0.5</v>
      </c>
      <c r="H12" s="9" t="s">
        <v>34</v>
      </c>
      <c r="I12" s="12">
        <v>2.25</v>
      </c>
      <c r="J12" s="12">
        <f>IFERROR(リスト[[#This Row],[数量]]*リスト[[#This Row],[単価]],"")</f>
        <v>1.125</v>
      </c>
      <c r="K12" s="13" t="s">
        <v>46</v>
      </c>
      <c r="M12" s="19"/>
    </row>
    <row r="13" spans="2:13" ht="21" customHeight="1" x14ac:dyDescent="0.25">
      <c r="C13" s="15"/>
      <c r="D13" s="11" t="s">
        <v>12</v>
      </c>
      <c r="E13" s="9" t="s">
        <v>25</v>
      </c>
      <c r="F13" s="9" t="s">
        <v>29</v>
      </c>
      <c r="G13" s="9">
        <v>2</v>
      </c>
      <c r="H13" s="9" t="s">
        <v>38</v>
      </c>
      <c r="I13" s="12">
        <v>3.99</v>
      </c>
      <c r="J13" s="12">
        <f>IFERROR(リスト[[#This Row],[数量]]*リスト[[#This Row],[単価]],"")</f>
        <v>7.98</v>
      </c>
      <c r="K13" s="13"/>
      <c r="M13" s="10" t="str">
        <f>計算!M3</f>
        <v>その他の合計</v>
      </c>
    </row>
    <row r="14" spans="2:13" ht="21" customHeight="1" x14ac:dyDescent="0.25">
      <c r="C14" s="15"/>
      <c r="D14" s="11" t="s">
        <v>13</v>
      </c>
      <c r="E14" s="9" t="s">
        <v>25</v>
      </c>
      <c r="F14" s="9" t="s">
        <v>29</v>
      </c>
      <c r="G14" s="9">
        <v>1</v>
      </c>
      <c r="H14" s="9" t="s">
        <v>34</v>
      </c>
      <c r="I14" s="12">
        <v>9.99</v>
      </c>
      <c r="J14" s="12">
        <f>IFERROR(リスト[[#This Row],[数量]]*リスト[[#This Row],[単価]],"")</f>
        <v>9.99</v>
      </c>
      <c r="K14" s="13" t="s">
        <v>47</v>
      </c>
      <c r="M14" s="19">
        <f>計算!L3</f>
        <v>0</v>
      </c>
    </row>
    <row r="15" spans="2:13" ht="21" customHeight="1" x14ac:dyDescent="0.25">
      <c r="C15" s="15"/>
      <c r="D15" s="11" t="s">
        <v>14</v>
      </c>
      <c r="E15" s="9" t="s">
        <v>25</v>
      </c>
      <c r="F15" s="9" t="s">
        <v>29</v>
      </c>
      <c r="G15" s="9">
        <v>2</v>
      </c>
      <c r="H15" s="9" t="s">
        <v>39</v>
      </c>
      <c r="I15" s="12">
        <v>3.5</v>
      </c>
      <c r="J15" s="12">
        <f>IFERROR(リスト[[#This Row],[数量]]*リスト[[#This Row],[単価]],"")</f>
        <v>7</v>
      </c>
      <c r="K15" s="13"/>
      <c r="M15" s="19"/>
    </row>
    <row r="16" spans="2:13" ht="21" customHeight="1" x14ac:dyDescent="0.25">
      <c r="C16" s="15"/>
      <c r="D16" s="11" t="s">
        <v>15</v>
      </c>
      <c r="E16" s="9" t="s">
        <v>25</v>
      </c>
      <c r="F16" s="9" t="s">
        <v>29</v>
      </c>
      <c r="G16" s="9">
        <v>1</v>
      </c>
      <c r="H16" s="9" t="s">
        <v>40</v>
      </c>
      <c r="I16" s="12">
        <v>3.89</v>
      </c>
      <c r="J16" s="12">
        <f>IFERROR(リスト[[#This Row],[数量]]*リスト[[#This Row],[単価]],"")</f>
        <v>3.89</v>
      </c>
      <c r="K16" s="13"/>
      <c r="M16" s="14" t="str">
        <f>計算!M4</f>
        <v>食料品の合計</v>
      </c>
    </row>
    <row r="17" spans="3:13" ht="21" customHeight="1" x14ac:dyDescent="0.25">
      <c r="C17" s="15"/>
      <c r="D17" s="11" t="s">
        <v>16</v>
      </c>
      <c r="E17" s="9" t="s">
        <v>25</v>
      </c>
      <c r="F17" s="9" t="s">
        <v>29</v>
      </c>
      <c r="G17" s="9">
        <v>1</v>
      </c>
      <c r="H17" s="9" t="s">
        <v>41</v>
      </c>
      <c r="I17" s="12">
        <v>2.99</v>
      </c>
      <c r="J17" s="12">
        <f>IFERROR(リスト[[#This Row],[数量]]*リスト[[#This Row],[単価]],"")</f>
        <v>2.99</v>
      </c>
      <c r="K17" s="13"/>
      <c r="M17" s="14">
        <f>食料品合計</f>
        <v>271</v>
      </c>
    </row>
    <row r="18" spans="3:13" ht="21" customHeight="1" x14ac:dyDescent="0.25">
      <c r="C18" s="15"/>
      <c r="D18" s="11" t="s">
        <v>17</v>
      </c>
      <c r="E18" s="9" t="s">
        <v>22</v>
      </c>
      <c r="F18" s="9" t="s">
        <v>29</v>
      </c>
      <c r="G18" s="9">
        <v>1</v>
      </c>
      <c r="H18" s="9" t="s">
        <v>40</v>
      </c>
      <c r="I18" s="12">
        <v>4.99</v>
      </c>
      <c r="J18" s="12">
        <f>IFERROR(リスト[[#This Row],[数量]]*リスト[[#This Row],[単価]],"")</f>
        <v>4.99</v>
      </c>
      <c r="K18" s="13" t="s">
        <v>48</v>
      </c>
    </row>
    <row r="19" spans="3:13" ht="21" customHeight="1" x14ac:dyDescent="0.25">
      <c r="C19" s="15"/>
      <c r="D19" s="11" t="s">
        <v>18</v>
      </c>
      <c r="E19" s="9" t="s">
        <v>24</v>
      </c>
      <c r="F19" s="9" t="s">
        <v>30</v>
      </c>
      <c r="G19" s="9">
        <v>10</v>
      </c>
      <c r="H19" s="9" t="s">
        <v>34</v>
      </c>
      <c r="I19" s="12">
        <v>7.99</v>
      </c>
      <c r="J19" s="12">
        <f>IFERROR(リスト[[#This Row],[数量]]*リスト[[#This Row],[単価]],"")</f>
        <v>79.900000000000006</v>
      </c>
      <c r="K19" s="13" t="s">
        <v>49</v>
      </c>
    </row>
    <row r="20" spans="3:13" ht="21" customHeight="1" x14ac:dyDescent="0.25">
      <c r="C20" s="15"/>
      <c r="D20" s="11" t="s">
        <v>19</v>
      </c>
      <c r="E20" s="9" t="s">
        <v>26</v>
      </c>
      <c r="F20" s="9" t="s">
        <v>31</v>
      </c>
      <c r="G20" s="9">
        <v>6</v>
      </c>
      <c r="H20" s="9" t="s">
        <v>34</v>
      </c>
      <c r="I20" s="12">
        <v>8.99</v>
      </c>
      <c r="J20" s="12">
        <f>IFERROR(リスト[[#This Row],[数量]]*リスト[[#This Row],[単価]],"")</f>
        <v>53.94</v>
      </c>
      <c r="K20" s="13"/>
    </row>
    <row r="21" spans="3:13" ht="21" customHeight="1" x14ac:dyDescent="0.25">
      <c r="C21" s="15"/>
      <c r="D21" s="11" t="s">
        <v>20</v>
      </c>
      <c r="E21" s="9" t="s">
        <v>26</v>
      </c>
      <c r="F21" s="9" t="s">
        <v>31</v>
      </c>
      <c r="G21" s="9">
        <v>5</v>
      </c>
      <c r="H21" s="9" t="s">
        <v>34</v>
      </c>
      <c r="I21" s="12">
        <v>10.99</v>
      </c>
      <c r="J21" s="12">
        <f>IFERROR(リスト[[#This Row],[数量]]*リスト[[#This Row],[単価]],"")</f>
        <v>54.95</v>
      </c>
      <c r="K21" s="13"/>
    </row>
  </sheetData>
  <mergeCells count="7">
    <mergeCell ref="M11:M12"/>
    <mergeCell ref="M14:M15"/>
    <mergeCell ref="B1:L1"/>
    <mergeCell ref="B2:L2"/>
    <mergeCell ref="M1:M2"/>
    <mergeCell ref="M5:M6"/>
    <mergeCell ref="M8:M9"/>
  </mergeCells>
  <phoneticPr fontId="20"/>
  <conditionalFormatting sqref="C4:K21">
    <cfRule type="expression" dxfId="11" priority="2">
      <formula>ISODD(ROW(TableAnchor))&lt;&gt;ISODD(ROW(C4))</formula>
    </cfRule>
  </conditionalFormatting>
  <dataValidations count="11">
    <dataValidation allowBlank="1" showInputMessage="1" showErrorMessage="1" prompt="このワークシートでは買い物リストを作成します。リスト テーブルに詳細を入力します。合計が自動的に計算されます" sqref="A1" xr:uid="{00000000-0002-0000-0000-000000000000}"/>
    <dataValidation allowBlank="1" showInputMessage="1" showErrorMessage="1" prompt="このセルには、このワークシートのタイトルが表示されます。次のテーブルには、買い物の詳細を入力します。M 列ではカテゴリの合計が自動的に更新されます" sqref="B2:L2" xr:uid="{00000000-0002-0000-0000-000001000000}"/>
    <dataValidation allowBlank="1" showInputMessage="1" showErrorMessage="1" prompt="この見出しの下にあるこの列に 0 より大きい数を入力して、品目を購入済みとしてマークします。見出しのフィルターを使用して、特定のエントリを検索します" sqref="C3" xr:uid="{00000000-0002-0000-0000-000002000000}"/>
    <dataValidation allowBlank="1" showInputMessage="1" showErrorMessage="1" prompt="この見出しの下にあるこの列に品目を入力します" sqref="D3" xr:uid="{00000000-0002-0000-0000-000003000000}"/>
    <dataValidation allowBlank="1" showInputMessage="1" showErrorMessage="1" prompt="この見出しの下にあるこの列に店舗タイプを入力します" sqref="E3" xr:uid="{00000000-0002-0000-0000-000004000000}"/>
    <dataValidation allowBlank="1" showInputMessage="1" showErrorMessage="1" prompt="この見出しの下にあるこの列にカテゴリを入力します" sqref="F3" xr:uid="{00000000-0002-0000-0000-000005000000}"/>
    <dataValidation allowBlank="1" showInputMessage="1" showErrorMessage="1" prompt="この見出しの下にあるこの列に数量を入力します" sqref="G3" xr:uid="{00000000-0002-0000-0000-000006000000}"/>
    <dataValidation allowBlank="1" showInputMessage="1" showErrorMessage="1" prompt="この見出しのこの列に単位を入力します。" sqref="H3" xr:uid="{00000000-0002-0000-0000-000007000000}"/>
    <dataValidation allowBlank="1" showInputMessage="1" showErrorMessage="1" prompt="この見出しのこの列に単価を入力します。" sqref="I3" xr:uid="{00000000-0002-0000-0000-000008000000}"/>
    <dataValidation allowBlank="1" showInputMessage="1" showErrorMessage="1" prompt="合計はこの見出しの下にあるこの列で自動的に計算されます" sqref="J3" xr:uid="{00000000-0002-0000-0000-000009000000}"/>
    <dataValidation allowBlank="1" showInputMessage="1" showErrorMessage="1" prompt="この見出しの下にあるこの列にコメントを入力します" sqref="K3" xr:uid="{00000000-0002-0000-0000-00000A000000}"/>
  </dataValidations>
  <printOptions horizontalCentered="1"/>
  <pageMargins left="0.3" right="0.3" top="0.5" bottom="0.5" header="0.3" footer="0.3"/>
  <pageSetup paperSize="9" scale="53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DFC9C84-28BF-44D2-94EA-43F4C08E96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C4:C21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workbookViewId="0"/>
  </sheetViews>
  <sheetFormatPr defaultRowHeight="15.75" x14ac:dyDescent="0.25"/>
  <cols>
    <col min="1" max="4" width="8.88671875" style="1"/>
    <col min="5" max="5" width="18.77734375" style="1" customWidth="1"/>
    <col min="6" max="10" width="8.88671875" style="1"/>
    <col min="11" max="12" width="12.44140625" style="1" customWidth="1"/>
    <col min="13" max="13" width="14.44140625" style="1" customWidth="1"/>
    <col min="14" max="16384" width="8.88671875" style="1"/>
  </cols>
  <sheetData>
    <row r="1" spans="1:13" x14ac:dyDescent="0.25">
      <c r="A1" s="1" t="s">
        <v>50</v>
      </c>
    </row>
    <row r="3" spans="1:13" x14ac:dyDescent="0.25">
      <c r="K3" s="2">
        <f>SUM(リスト[合計])-SUM(K6:K9)</f>
        <v>0</v>
      </c>
      <c r="L3" s="3">
        <f>ROUND(K3,0)</f>
        <v>0</v>
      </c>
      <c r="M3" s="1" t="s">
        <v>51</v>
      </c>
    </row>
    <row r="4" spans="1:13" x14ac:dyDescent="0.25">
      <c r="L4" s="3">
        <f>ROUNDUP(SUM(リスト[合計]),0)</f>
        <v>271</v>
      </c>
      <c r="M4" s="1" t="s">
        <v>52</v>
      </c>
    </row>
    <row r="6" spans="1:13" x14ac:dyDescent="0.25">
      <c r="E6" s="4" t="str">
        <f t="array" ref="E6">IFERROR(INDEX(リスト[カテゴリ],MATCH(,COUNTIF($E$5:E5,リスト[カテゴリ]),)),"")</f>
        <v>農産物</v>
      </c>
      <c r="F6" s="1">
        <f>SUMIFS(リスト[合計],リスト[カテゴリ],E6)</f>
        <v>44.875</v>
      </c>
      <c r="G6" s="1">
        <f>F6+ROW()/1000000</f>
        <v>44.875005999999999</v>
      </c>
      <c r="H6" s="1">
        <f>LARGE($G$6:$G$21,1)</f>
        <v>108.89000900000001</v>
      </c>
      <c r="I6" s="1">
        <f>MATCH(H6,$G$6:$G$21,0)</f>
        <v>4</v>
      </c>
      <c r="J6" s="1" t="str">
        <f>INDEX($E$6:$E$21,$I6)</f>
        <v>魚介類</v>
      </c>
      <c r="K6" s="5">
        <f>INDEX($F$6:$F$21,$I6)</f>
        <v>108.89</v>
      </c>
      <c r="L6" s="3">
        <f>ROUND(K6,0)</f>
        <v>109</v>
      </c>
      <c r="M6" s="1" t="str">
        <f>UPPER(J6) &amp; "の合計"</f>
        <v>魚介類の合計</v>
      </c>
    </row>
    <row r="7" spans="1:13" x14ac:dyDescent="0.25">
      <c r="E7" s="4" t="str">
        <f t="array" ref="E7">IFERROR(INDEX(リスト[カテゴリ],MATCH(,COUNTIF($E$5:E6,リスト[カテゴリ]),)),"")</f>
        <v>乳製品</v>
      </c>
      <c r="F7" s="1">
        <f>SUMIFS(リスト[合計],リスト[カテゴリ],E7)</f>
        <v>36.840000000000003</v>
      </c>
      <c r="G7" s="1">
        <f t="shared" ref="G7:G21" si="0">F7+ROW()/1000000</f>
        <v>36.840007</v>
      </c>
      <c r="H7" s="1">
        <f>LARGE($G$6:$G$21,2)</f>
        <v>79.900008</v>
      </c>
      <c r="I7" s="1">
        <f>MATCH(H7,$G$6:$G$21,0)</f>
        <v>3</v>
      </c>
      <c r="J7" s="1" t="str">
        <f>INDEX($E$6:$E$21,$I7)</f>
        <v>肉類</v>
      </c>
      <c r="K7" s="5">
        <f>INDEX($F$6:$F$21,$I7)</f>
        <v>79.900000000000006</v>
      </c>
      <c r="L7" s="3">
        <f>ROUND(K7,0)</f>
        <v>80</v>
      </c>
      <c r="M7" s="1" t="str">
        <f>UPPER(J7) &amp; "の合計"</f>
        <v>肉類の合計</v>
      </c>
    </row>
    <row r="8" spans="1:13" x14ac:dyDescent="0.25">
      <c r="E8" s="4" t="str">
        <f t="array" ref="E8">IFERROR(INDEX(リスト[カテゴリ],MATCH(,COUNTIF($E$5:E7,リスト[カテゴリ]),)),"")</f>
        <v>肉類</v>
      </c>
      <c r="F8" s="1">
        <f>SUMIFS(リスト[合計],リスト[カテゴリ],E8)</f>
        <v>79.900000000000006</v>
      </c>
      <c r="G8" s="1">
        <f t="shared" si="0"/>
        <v>79.900008</v>
      </c>
      <c r="H8" s="1">
        <f>LARGE($G$6:$G$21,3)</f>
        <v>44.875005999999999</v>
      </c>
      <c r="I8" s="1">
        <f>MATCH(H8,$G$6:$G$21,0)</f>
        <v>1</v>
      </c>
      <c r="J8" s="1" t="str">
        <f>INDEX($E$6:$E$21,$I8)</f>
        <v>農産物</v>
      </c>
      <c r="K8" s="5">
        <f>INDEX($F$6:$F$21,$I8)</f>
        <v>44.875</v>
      </c>
      <c r="L8" s="3">
        <f>ROUND(K8,0)</f>
        <v>45</v>
      </c>
      <c r="M8" s="1" t="str">
        <f>UPPER(J8) &amp; "の合計"</f>
        <v>農産物の合計</v>
      </c>
    </row>
    <row r="9" spans="1:13" x14ac:dyDescent="0.25">
      <c r="E9" s="4" t="str">
        <f t="array" ref="E9">IFERROR(INDEX(リスト[カテゴリ],MATCH(,COUNTIF($E$5:E8,リスト[カテゴリ]),)),"")</f>
        <v>魚介類</v>
      </c>
      <c r="F9" s="1">
        <f>SUMIFS(リスト[合計],リスト[カテゴリ],E9)</f>
        <v>108.89</v>
      </c>
      <c r="G9" s="1">
        <f t="shared" si="0"/>
        <v>108.89000900000001</v>
      </c>
      <c r="H9" s="1">
        <f>LARGE($G$6:$G$21,4)</f>
        <v>36.840007</v>
      </c>
      <c r="I9" s="1">
        <f>MATCH(H9,$G$6:$G$21,0)</f>
        <v>2</v>
      </c>
      <c r="J9" s="1" t="str">
        <f>INDEX($E$6:$E$21,$I9)</f>
        <v>乳製品</v>
      </c>
      <c r="K9" s="5">
        <f>INDEX($F$6:$F$21,$I9)</f>
        <v>36.840000000000003</v>
      </c>
      <c r="L9" s="3">
        <f>ROUND(K9,0)</f>
        <v>37</v>
      </c>
      <c r="M9" s="1" t="str">
        <f>UPPER(J9) &amp; "の合計"</f>
        <v>乳製品の合計</v>
      </c>
    </row>
    <row r="10" spans="1:13" x14ac:dyDescent="0.25">
      <c r="E10" s="4" t="str">
        <f t="array" ref="E10">IFERROR(INDEX(リスト[カテゴリ],MATCH(,COUNTIF($E$5:E9,リスト[カテゴリ]),)),"")</f>
        <v/>
      </c>
      <c r="F10" s="1">
        <f>SUMIFS(リスト[合計],リスト[カテゴリ],E10)</f>
        <v>0</v>
      </c>
      <c r="G10" s="1">
        <f t="shared" si="0"/>
        <v>1.0000000000000001E-5</v>
      </c>
      <c r="K10" s="5"/>
      <c r="L10" s="6"/>
    </row>
    <row r="11" spans="1:13" x14ac:dyDescent="0.25">
      <c r="E11" s="4" t="str">
        <f t="array" ref="E11">IFERROR(INDEX(リスト[カテゴリ],MATCH(,COUNTIF($E$5:E10,リスト[カテゴリ]),)),"")</f>
        <v/>
      </c>
      <c r="F11" s="1">
        <f>SUMIFS(リスト[合計],リスト[カテゴリ],E11)</f>
        <v>0</v>
      </c>
      <c r="G11" s="1">
        <f t="shared" si="0"/>
        <v>1.1E-5</v>
      </c>
      <c r="K11" s="5"/>
      <c r="L11" s="6"/>
    </row>
    <row r="12" spans="1:13" x14ac:dyDescent="0.25">
      <c r="E12" s="4" t="str">
        <f t="array" ref="E12">IFERROR(INDEX(リスト[カテゴリ],MATCH(,COUNTIF($E$5:E11,リスト[カテゴリ]),)),"")</f>
        <v/>
      </c>
      <c r="F12" s="1">
        <f>SUMIFS(リスト[合計],リスト[カテゴリ],E12)</f>
        <v>0</v>
      </c>
      <c r="G12" s="1">
        <f t="shared" si="0"/>
        <v>1.2E-5</v>
      </c>
      <c r="K12" s="5"/>
      <c r="L12" s="6"/>
    </row>
    <row r="13" spans="1:13" x14ac:dyDescent="0.25">
      <c r="E13" s="4" t="str">
        <f t="array" ref="E13">IFERROR(INDEX(リスト[カテゴリ],MATCH(,COUNTIF($E$5:E12,リスト[カテゴリ]),)),"")</f>
        <v/>
      </c>
      <c r="F13" s="1">
        <f>SUMIFS(リスト[合計],リスト[カテゴリ],E13)</f>
        <v>0</v>
      </c>
      <c r="G13" s="1">
        <f t="shared" si="0"/>
        <v>1.2999999999999999E-5</v>
      </c>
      <c r="K13" s="5"/>
      <c r="L13" s="6"/>
    </row>
    <row r="14" spans="1:13" x14ac:dyDescent="0.25">
      <c r="E14" s="4" t="str">
        <f t="array" ref="E14">IFERROR(INDEX(リスト[カテゴリ],MATCH(,COUNTIF($E$5:E13,リスト[カテゴリ]),)),"")</f>
        <v/>
      </c>
      <c r="F14" s="1">
        <f>SUMIFS(リスト[合計],リスト[カテゴリ],E14)</f>
        <v>0</v>
      </c>
      <c r="G14" s="1">
        <f t="shared" si="0"/>
        <v>1.4E-5</v>
      </c>
      <c r="K14" s="5"/>
      <c r="L14" s="6"/>
    </row>
    <row r="15" spans="1:13" x14ac:dyDescent="0.25">
      <c r="E15" s="4" t="str">
        <f t="array" ref="E15">IFERROR(INDEX(リスト[カテゴリ],MATCH(,COUNTIF($E$5:E14,リスト[カテゴリ]),)),"")</f>
        <v/>
      </c>
      <c r="F15" s="1">
        <f>SUMIFS(リスト[合計],リスト[カテゴリ],E15)</f>
        <v>0</v>
      </c>
      <c r="G15" s="1">
        <f t="shared" si="0"/>
        <v>1.5E-5</v>
      </c>
      <c r="K15" s="5"/>
      <c r="L15" s="6"/>
    </row>
    <row r="16" spans="1:13" x14ac:dyDescent="0.25">
      <c r="E16" s="4" t="str">
        <f t="array" ref="E16">IFERROR(INDEX(リスト[カテゴリ],MATCH(,COUNTIF($E$5:E15,リスト[カテゴリ]),)),"")</f>
        <v/>
      </c>
      <c r="F16" s="1">
        <f>SUMIFS(リスト[合計],リスト[カテゴリ],E16)</f>
        <v>0</v>
      </c>
      <c r="G16" s="1">
        <f t="shared" si="0"/>
        <v>1.5999999999999999E-5</v>
      </c>
      <c r="K16" s="5"/>
      <c r="L16" s="6"/>
    </row>
    <row r="17" spans="5:12" x14ac:dyDescent="0.25">
      <c r="E17" s="4" t="str">
        <f t="array" ref="E17">IFERROR(INDEX(リスト[カテゴリ],MATCH(,COUNTIF($E$5:E16,リスト[カテゴリ]),)),"")</f>
        <v/>
      </c>
      <c r="F17" s="1">
        <f>SUMIFS(リスト[合計],リスト[カテゴリ],E17)</f>
        <v>0</v>
      </c>
      <c r="G17" s="1">
        <f t="shared" si="0"/>
        <v>1.7E-5</v>
      </c>
      <c r="K17" s="5"/>
      <c r="L17" s="6"/>
    </row>
    <row r="18" spans="5:12" x14ac:dyDescent="0.25">
      <c r="E18" s="4" t="str">
        <f t="array" ref="E18">IFERROR(INDEX(リスト[カテゴリ],MATCH(,COUNTIF($E$5:E17,リスト[カテゴリ]),)),"")</f>
        <v/>
      </c>
      <c r="F18" s="1">
        <f>SUMIFS(リスト[合計],リスト[カテゴリ],E18)</f>
        <v>0</v>
      </c>
      <c r="G18" s="1">
        <f t="shared" si="0"/>
        <v>1.8E-5</v>
      </c>
      <c r="K18" s="5"/>
      <c r="L18" s="6"/>
    </row>
    <row r="19" spans="5:12" x14ac:dyDescent="0.25">
      <c r="E19" s="4" t="str">
        <f t="array" ref="E19">IFERROR(INDEX(リスト[カテゴリ],MATCH(,COUNTIF($E$5:E18,リスト[カテゴリ]),)),"")</f>
        <v/>
      </c>
      <c r="F19" s="1">
        <f>SUMIFS(リスト[合計],リスト[カテゴリ],E19)</f>
        <v>0</v>
      </c>
      <c r="G19" s="1">
        <f t="shared" si="0"/>
        <v>1.9000000000000001E-5</v>
      </c>
      <c r="K19" s="5"/>
      <c r="L19" s="6"/>
    </row>
    <row r="20" spans="5:12" x14ac:dyDescent="0.25">
      <c r="E20" s="4" t="str">
        <f t="array" ref="E20">IFERROR(INDEX(リスト[カテゴリ],MATCH(,COUNTIF($E$5:E19,リスト[カテゴリ]),)),"")</f>
        <v/>
      </c>
      <c r="F20" s="1">
        <f>SUMIFS(リスト[合計],リスト[カテゴリ],E20)</f>
        <v>0</v>
      </c>
      <c r="G20" s="1">
        <f t="shared" si="0"/>
        <v>2.0000000000000002E-5</v>
      </c>
      <c r="K20" s="5"/>
      <c r="L20" s="6"/>
    </row>
    <row r="21" spans="5:12" x14ac:dyDescent="0.25">
      <c r="E21" s="4" t="str">
        <f t="array" ref="E21">IFERROR(INDEX(リスト[カテゴリ],MATCH(,COUNTIF($E$5:E20,リスト[カテゴリ]),)),"")</f>
        <v/>
      </c>
      <c r="F21" s="1">
        <f>SUMIFS(リスト[合計],リスト[カテゴリ],E21)</f>
        <v>0</v>
      </c>
      <c r="G21" s="1">
        <f t="shared" si="0"/>
        <v>2.0999999999999999E-5</v>
      </c>
      <c r="K21" s="5"/>
      <c r="L21" s="6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食料品リスト</vt:lpstr>
      <vt:lpstr>計算</vt:lpstr>
      <vt:lpstr>ColumnTitle1</vt:lpstr>
      <vt:lpstr>食料品リスト!Print_Titles</vt:lpstr>
      <vt:lpstr>TableAnchor</vt:lpstr>
      <vt:lpstr>食料品合計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2018-11-09T08:37:35Z</dcterms:created>
  <dcterms:modified xsi:type="dcterms:W3CDTF">2020-10-23T02:52:11Z</dcterms:modified>
</cp:coreProperties>
</file>