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udhajatmiko/CFI/"/>
    </mc:Choice>
  </mc:AlternateContent>
  <xr:revisionPtr revIDLastSave="0" documentId="13_ncr:1_{C4287FFE-7D92-BD49-9ADF-4CAD3B317CD2}" xr6:coauthVersionLast="47" xr6:coauthVersionMax="47" xr10:uidLastSave="{00000000-0000-0000-0000-000000000000}"/>
  <bookViews>
    <workbookView xWindow="0" yWindow="500" windowWidth="28800" windowHeight="16100" activeTab="1" xr2:uid="{6B7560AB-19EC-4F39-B8B2-BC173A3453DE}"/>
  </bookViews>
  <sheets>
    <sheet name="Cover Page" sheetId="10" r:id="rId1"/>
    <sheet name="Financial Statements" sheetId="2" r:id="rId2"/>
    <sheet name="Ratio Calculations" sheetId="3" r:id="rId3"/>
    <sheet name="3 Step DuPont Pyramid " sheetId="6" r:id="rId4"/>
    <sheet name="5 Step DuPont Pyramid" sheetId="9" r:id="rId5"/>
  </sheets>
  <definedNames>
    <definedName name="CIQWBGuid" hidden="1">"2cd8126d-26c3-430c-b7fa-a069e3a1fc62"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3">'3 Step DuPont Pyramid '!$B$1:$AR$56</definedName>
    <definedName name="_xlnm.Print_Area" localSheetId="4">'5 Step DuPont Pyramid'!$B$1:$BE$56</definedName>
    <definedName name="_xlnm.Print_Area" localSheetId="1">'Financial Statements'!$B$3:$M$31,'Financial Statements'!$B$34:$M$66,'Financial Statements'!$B$69:$M$108,'Financial Statements'!$B$112:$M$135</definedName>
    <definedName name="_xlnm.Print_Area" localSheetId="2">'Ratio Calculations'!$B$3:$V$65,'Ratio Calculations'!$B$68:$V$103,'Ratio Calculations'!$B$106:$V$124,'Ratio Calculations'!$B$127:$V$139,'Ratio Calculations'!$B$142:$V$169,'Ratio Calculations'!$B$172:$V$187,'Ratio Calculations'!$B$190:$V$211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211" i="3" l="1"/>
  <c r="U211" i="3"/>
  <c r="T211" i="3"/>
  <c r="S211" i="3"/>
  <c r="R211" i="3"/>
  <c r="Q211" i="3"/>
  <c r="P211" i="3"/>
  <c r="V187" i="3"/>
  <c r="U187" i="3"/>
  <c r="T187" i="3"/>
  <c r="S187" i="3"/>
  <c r="R187" i="3"/>
  <c r="Q187" i="3"/>
  <c r="P187" i="3"/>
  <c r="V53" i="3"/>
  <c r="U53" i="3"/>
  <c r="T53" i="3"/>
  <c r="S53" i="3"/>
  <c r="R53" i="3"/>
  <c r="Q53" i="3"/>
  <c r="P53" i="3"/>
  <c r="O53" i="3"/>
  <c r="V46" i="3"/>
  <c r="U46" i="3"/>
  <c r="T46" i="3"/>
  <c r="S46" i="3"/>
  <c r="R46" i="3"/>
  <c r="Q46" i="3"/>
  <c r="P46" i="3"/>
  <c r="O46" i="3"/>
  <c r="V38" i="3"/>
  <c r="U38" i="3"/>
  <c r="T38" i="3"/>
  <c r="S38" i="3"/>
  <c r="R38" i="3"/>
  <c r="Q38" i="3"/>
  <c r="P38" i="3"/>
  <c r="O38" i="3"/>
  <c r="V31" i="3"/>
  <c r="U31" i="3"/>
  <c r="T31" i="3"/>
  <c r="S31" i="3"/>
  <c r="R31" i="3"/>
  <c r="Q31" i="3"/>
  <c r="P31" i="3"/>
  <c r="O31" i="3"/>
  <c r="G118" i="2"/>
  <c r="H118" i="2"/>
  <c r="I118" i="2"/>
  <c r="J118" i="2"/>
  <c r="K118" i="2"/>
  <c r="L118" i="2"/>
  <c r="M118" i="2"/>
  <c r="F118" i="2"/>
  <c r="H183" i="3"/>
  <c r="M183" i="3"/>
  <c r="H184" i="3"/>
  <c r="H208" i="3" s="1"/>
  <c r="F184" i="3"/>
  <c r="F208" i="3" s="1"/>
  <c r="I181" i="3"/>
  <c r="I205" i="3" s="1"/>
  <c r="I207" i="3" s="1"/>
  <c r="J181" i="3"/>
  <c r="J205" i="3" s="1"/>
  <c r="J207" i="3" s="1"/>
  <c r="K181" i="3"/>
  <c r="K205" i="3" s="1"/>
  <c r="K207" i="3" s="1"/>
  <c r="L181" i="3"/>
  <c r="L205" i="3" s="1"/>
  <c r="L207" i="3" s="1"/>
  <c r="M181" i="3"/>
  <c r="M205" i="3" s="1"/>
  <c r="M207" i="3" s="1"/>
  <c r="G195" i="3"/>
  <c r="J196" i="3"/>
  <c r="G199" i="3"/>
  <c r="J199" i="3"/>
  <c r="M199" i="3"/>
  <c r="F199" i="3"/>
  <c r="G201" i="3"/>
  <c r="H201" i="3"/>
  <c r="I201" i="3"/>
  <c r="J201" i="3"/>
  <c r="K201" i="3"/>
  <c r="L201" i="3"/>
  <c r="M201" i="3"/>
  <c r="U9" i="9"/>
  <c r="L183" i="3"/>
  <c r="F177" i="3"/>
  <c r="I195" i="3"/>
  <c r="J195" i="3"/>
  <c r="K177" i="3"/>
  <c r="M177" i="3"/>
  <c r="F198" i="3"/>
  <c r="K199" i="3"/>
  <c r="L199" i="3"/>
  <c r="M180" i="3"/>
  <c r="M204" i="3" s="1"/>
  <c r="G183" i="3"/>
  <c r="I183" i="3"/>
  <c r="G147" i="3"/>
  <c r="H147" i="3"/>
  <c r="I147" i="3"/>
  <c r="J147" i="3"/>
  <c r="K147" i="3"/>
  <c r="L147" i="3"/>
  <c r="M147" i="3"/>
  <c r="G148" i="3"/>
  <c r="H148" i="3"/>
  <c r="I148" i="3"/>
  <c r="J148" i="3"/>
  <c r="K148" i="3"/>
  <c r="L148" i="3"/>
  <c r="M148" i="3"/>
  <c r="G150" i="3"/>
  <c r="H150" i="3"/>
  <c r="I150" i="3"/>
  <c r="J150" i="3"/>
  <c r="K150" i="3"/>
  <c r="L150" i="3"/>
  <c r="M150" i="3"/>
  <c r="G151" i="3"/>
  <c r="H151" i="3"/>
  <c r="I151" i="3"/>
  <c r="J151" i="3"/>
  <c r="K151" i="3"/>
  <c r="L151" i="3"/>
  <c r="M151" i="3"/>
  <c r="G153" i="3"/>
  <c r="H153" i="3"/>
  <c r="I153" i="3"/>
  <c r="J153" i="3"/>
  <c r="K153" i="3"/>
  <c r="L153" i="3"/>
  <c r="M153" i="3"/>
  <c r="G154" i="3"/>
  <c r="H154" i="3"/>
  <c r="I154" i="3"/>
  <c r="J154" i="3"/>
  <c r="K154" i="3"/>
  <c r="L154" i="3"/>
  <c r="M154" i="3"/>
  <c r="G156" i="3"/>
  <c r="H156" i="3"/>
  <c r="I156" i="3"/>
  <c r="J156" i="3"/>
  <c r="K156" i="3"/>
  <c r="L156" i="3"/>
  <c r="M156" i="3"/>
  <c r="G157" i="3"/>
  <c r="H157" i="3"/>
  <c r="I157" i="3"/>
  <c r="J157" i="3"/>
  <c r="K157" i="3"/>
  <c r="L157" i="3"/>
  <c r="M157" i="3"/>
  <c r="G159" i="3"/>
  <c r="H159" i="3"/>
  <c r="I159" i="3"/>
  <c r="J159" i="3"/>
  <c r="K159" i="3"/>
  <c r="L159" i="3"/>
  <c r="M159" i="3"/>
  <c r="G160" i="3"/>
  <c r="H160" i="3"/>
  <c r="I160" i="3"/>
  <c r="J160" i="3"/>
  <c r="K160" i="3"/>
  <c r="L160" i="3"/>
  <c r="M160" i="3"/>
  <c r="G177" i="3"/>
  <c r="H177" i="3"/>
  <c r="I177" i="3"/>
  <c r="J177" i="3"/>
  <c r="F178" i="3"/>
  <c r="F180" i="3"/>
  <c r="F204" i="3" s="1"/>
  <c r="G180" i="3"/>
  <c r="G204" i="3" s="1"/>
  <c r="K180" i="3"/>
  <c r="K204" i="3" s="1"/>
  <c r="L180" i="3"/>
  <c r="L204" i="3" s="1"/>
  <c r="F181" i="3"/>
  <c r="F205" i="3" s="1"/>
  <c r="F207" i="3" s="1"/>
  <c r="G181" i="3"/>
  <c r="G205" i="3" s="1"/>
  <c r="G207" i="3" s="1"/>
  <c r="H181" i="3"/>
  <c r="H205" i="3" s="1"/>
  <c r="H207" i="3" s="1"/>
  <c r="F183" i="3"/>
  <c r="J183" i="3"/>
  <c r="K183" i="3"/>
  <c r="J184" i="3"/>
  <c r="J208" i="3" s="1"/>
  <c r="K184" i="3"/>
  <c r="K208" i="3" s="1"/>
  <c r="H195" i="3"/>
  <c r="F196" i="3"/>
  <c r="H199" i="3"/>
  <c r="I199" i="3"/>
  <c r="F201" i="3"/>
  <c r="F202" i="3"/>
  <c r="I180" i="3" l="1"/>
  <c r="I204" i="3" s="1"/>
  <c r="H180" i="3"/>
  <c r="H204" i="3" s="1"/>
  <c r="J180" i="3"/>
  <c r="J204" i="3" s="1"/>
  <c r="I196" i="3"/>
  <c r="H196" i="3"/>
  <c r="H198" i="3"/>
  <c r="G196" i="3"/>
  <c r="G198" i="3"/>
  <c r="K196" i="3"/>
  <c r="K198" i="3"/>
  <c r="J178" i="3"/>
  <c r="J202" i="3"/>
  <c r="K178" i="3"/>
  <c r="K202" i="3"/>
  <c r="M178" i="3"/>
  <c r="M202" i="3"/>
  <c r="I202" i="3"/>
  <c r="I178" i="3"/>
  <c r="G202" i="3"/>
  <c r="G178" i="3"/>
  <c r="L178" i="3"/>
  <c r="L202" i="3"/>
  <c r="H202" i="3"/>
  <c r="H178" i="3"/>
  <c r="I198" i="3"/>
  <c r="J198" i="3"/>
  <c r="K195" i="3"/>
  <c r="M195" i="3"/>
  <c r="F195" i="3"/>
  <c r="M184" i="3"/>
  <c r="M208" i="3" s="1"/>
  <c r="L184" i="3"/>
  <c r="L208" i="3" s="1"/>
  <c r="L177" i="3"/>
  <c r="L195" i="3"/>
  <c r="M196" i="3"/>
  <c r="M198" i="3"/>
  <c r="L198" i="3"/>
  <c r="L196" i="3"/>
  <c r="I184" i="3"/>
  <c r="I208" i="3" s="1"/>
  <c r="G184" i="3"/>
  <c r="G208" i="3" s="1"/>
  <c r="P61" i="3" l="1"/>
  <c r="S61" i="3"/>
  <c r="T61" i="3"/>
  <c r="V61" i="3"/>
  <c r="G126" i="2"/>
  <c r="H126" i="2"/>
  <c r="I126" i="2"/>
  <c r="J126" i="2"/>
  <c r="K126" i="2"/>
  <c r="L126" i="2"/>
  <c r="M126" i="2"/>
  <c r="F126" i="2"/>
  <c r="M124" i="2"/>
  <c r="L124" i="2"/>
  <c r="K124" i="2"/>
  <c r="J124" i="2"/>
  <c r="I124" i="2"/>
  <c r="H124" i="2"/>
  <c r="G124" i="2"/>
  <c r="F124" i="2"/>
  <c r="R61" i="3"/>
  <c r="U61" i="3"/>
  <c r="O61" i="3"/>
  <c r="Q61" i="3"/>
  <c r="M81" i="2"/>
  <c r="L81" i="2"/>
  <c r="K81" i="2"/>
  <c r="J81" i="2"/>
  <c r="I81" i="2"/>
  <c r="M77" i="2"/>
  <c r="L77" i="2"/>
  <c r="K77" i="2"/>
  <c r="J77" i="2"/>
  <c r="I77" i="2"/>
  <c r="J43" i="2" s="1"/>
  <c r="H77" i="2"/>
  <c r="G77" i="2"/>
  <c r="H43" i="2" s="1"/>
  <c r="F77" i="2"/>
  <c r="F43" i="2" s="1"/>
  <c r="M27" i="2"/>
  <c r="L27" i="2"/>
  <c r="K27" i="2"/>
  <c r="J27" i="2"/>
  <c r="I27" i="2"/>
  <c r="H27" i="2"/>
  <c r="G27" i="2"/>
  <c r="F27" i="2"/>
  <c r="M9" i="2"/>
  <c r="L9" i="2"/>
  <c r="K9" i="2"/>
  <c r="J9" i="2"/>
  <c r="I9" i="2"/>
  <c r="H9" i="2"/>
  <c r="G9" i="2"/>
  <c r="F9" i="2"/>
  <c r="F5" i="3"/>
  <c r="K55" i="2"/>
  <c r="I55" i="2"/>
  <c r="M58" i="2"/>
  <c r="L58" i="2"/>
  <c r="K58" i="2"/>
  <c r="J58" i="2"/>
  <c r="I58" i="2"/>
  <c r="H58" i="2"/>
  <c r="G58" i="2"/>
  <c r="M56" i="2"/>
  <c r="L56" i="2"/>
  <c r="K56" i="2"/>
  <c r="J56" i="2"/>
  <c r="I56" i="2"/>
  <c r="H56" i="2"/>
  <c r="G56" i="2"/>
  <c r="M55" i="2"/>
  <c r="L55" i="2"/>
  <c r="H55" i="2"/>
  <c r="G55" i="2"/>
  <c r="M45" i="2"/>
  <c r="L45" i="2"/>
  <c r="K45" i="2"/>
  <c r="J45" i="2"/>
  <c r="I45" i="2"/>
  <c r="H45" i="2"/>
  <c r="G45" i="2"/>
  <c r="F45" i="2"/>
  <c r="M44" i="2"/>
  <c r="L44" i="2"/>
  <c r="K44" i="2"/>
  <c r="J44" i="2"/>
  <c r="I44" i="2"/>
  <c r="H44" i="2"/>
  <c r="G44" i="2"/>
  <c r="F44" i="2"/>
  <c r="M43" i="2"/>
  <c r="L43" i="2"/>
  <c r="K43" i="2"/>
  <c r="M42" i="2"/>
  <c r="L42" i="2"/>
  <c r="K42" i="2"/>
  <c r="J42" i="2"/>
  <c r="I42" i="2"/>
  <c r="H42" i="2"/>
  <c r="G42" i="2"/>
  <c r="F42" i="2"/>
  <c r="F114" i="2"/>
  <c r="F71" i="2"/>
  <c r="F36" i="2"/>
  <c r="N36" i="2"/>
  <c r="G5" i="2"/>
  <c r="G114" i="2" s="1"/>
  <c r="H5" i="2" l="1"/>
  <c r="G36" i="2"/>
  <c r="G5" i="3"/>
  <c r="I43" i="2"/>
  <c r="G71" i="2"/>
  <c r="G43" i="2"/>
  <c r="J55" i="2"/>
  <c r="H114" i="2" l="1"/>
  <c r="H71" i="2"/>
  <c r="H5" i="3"/>
  <c r="H36" i="2"/>
  <c r="I5" i="2"/>
  <c r="G59" i="2"/>
  <c r="H59" i="2"/>
  <c r="I59" i="2"/>
  <c r="J59" i="2"/>
  <c r="K59" i="2"/>
  <c r="L59" i="2"/>
  <c r="M59" i="2"/>
  <c r="G101" i="2"/>
  <c r="G127" i="2" s="1"/>
  <c r="H101" i="2"/>
  <c r="H127" i="2" s="1"/>
  <c r="I101" i="2"/>
  <c r="I127" i="2" s="1"/>
  <c r="J101" i="2"/>
  <c r="K101" i="2"/>
  <c r="L101" i="2"/>
  <c r="L127" i="2" s="1"/>
  <c r="M101" i="2"/>
  <c r="M127" i="2" s="1"/>
  <c r="C9" i="9"/>
  <c r="L9" i="9"/>
  <c r="AW53" i="9"/>
  <c r="D53" i="9"/>
  <c r="AW49" i="9"/>
  <c r="D49" i="9"/>
  <c r="AW45" i="9"/>
  <c r="D45" i="9"/>
  <c r="AW41" i="9"/>
  <c r="D41" i="9"/>
  <c r="AW37" i="9"/>
  <c r="D37" i="9"/>
  <c r="AW29" i="9"/>
  <c r="Z21" i="9"/>
  <c r="AW25" i="9"/>
  <c r="AM25" i="9"/>
  <c r="Z17" i="9"/>
  <c r="P17" i="9"/>
  <c r="AW21" i="9"/>
  <c r="AM21" i="9"/>
  <c r="Z13" i="9"/>
  <c r="P13" i="9"/>
  <c r="AW17" i="9"/>
  <c r="AM17" i="9"/>
  <c r="AW13" i="9"/>
  <c r="AM13" i="9"/>
  <c r="AM9" i="9"/>
  <c r="AD9" i="9"/>
  <c r="AD5" i="9"/>
  <c r="Q9" i="6"/>
  <c r="AJ53" i="6"/>
  <c r="D53" i="6"/>
  <c r="AJ49" i="6"/>
  <c r="D49" i="6"/>
  <c r="AJ45" i="6"/>
  <c r="D45" i="6"/>
  <c r="AJ41" i="6"/>
  <c r="D41" i="6"/>
  <c r="AJ37" i="6"/>
  <c r="D37" i="6"/>
  <c r="AJ29" i="6"/>
  <c r="M29" i="6"/>
  <c r="AJ25" i="6"/>
  <c r="Z25" i="6"/>
  <c r="M25" i="6"/>
  <c r="C25" i="6"/>
  <c r="AJ21" i="6"/>
  <c r="Z21" i="6"/>
  <c r="M21" i="6"/>
  <c r="C21" i="6"/>
  <c r="AJ17" i="6"/>
  <c r="Z17" i="6"/>
  <c r="M17" i="6"/>
  <c r="C17" i="6"/>
  <c r="AJ13" i="6"/>
  <c r="Z13" i="6"/>
  <c r="M13" i="6"/>
  <c r="C13" i="6"/>
  <c r="Z9" i="6"/>
  <c r="H9" i="6"/>
  <c r="Q5" i="6"/>
  <c r="F132" i="2"/>
  <c r="F134" i="2"/>
  <c r="G132" i="2"/>
  <c r="H132" i="2"/>
  <c r="I132" i="2"/>
  <c r="J132" i="2"/>
  <c r="K132" i="2"/>
  <c r="L132" i="2"/>
  <c r="M132" i="2"/>
  <c r="G133" i="2"/>
  <c r="H133" i="2"/>
  <c r="I133" i="2"/>
  <c r="J133" i="2"/>
  <c r="K133" i="2"/>
  <c r="L133" i="2"/>
  <c r="M133" i="2"/>
  <c r="G134" i="2"/>
  <c r="H134" i="2"/>
  <c r="I134" i="2"/>
  <c r="J134" i="2"/>
  <c r="K134" i="2"/>
  <c r="L134" i="2"/>
  <c r="M134" i="2"/>
  <c r="F133" i="2"/>
  <c r="G122" i="2"/>
  <c r="H122" i="2"/>
  <c r="I122" i="2"/>
  <c r="J122" i="2"/>
  <c r="K122" i="2"/>
  <c r="L122" i="2"/>
  <c r="M122" i="2"/>
  <c r="G123" i="2"/>
  <c r="H123" i="2"/>
  <c r="I123" i="2"/>
  <c r="J123" i="2"/>
  <c r="K123" i="2"/>
  <c r="L123" i="2"/>
  <c r="M123" i="2"/>
  <c r="G125" i="2"/>
  <c r="H125" i="2"/>
  <c r="I125" i="2"/>
  <c r="J125" i="2"/>
  <c r="K125" i="2"/>
  <c r="L125" i="2"/>
  <c r="M125" i="2"/>
  <c r="J127" i="2"/>
  <c r="K127" i="2"/>
  <c r="F125" i="2"/>
  <c r="F123" i="2"/>
  <c r="F122" i="2"/>
  <c r="N204" i="3"/>
  <c r="D91" i="3"/>
  <c r="J5" i="2" l="1"/>
  <c r="I114" i="2"/>
  <c r="I71" i="2"/>
  <c r="I5" i="3"/>
  <c r="I36" i="2"/>
  <c r="D195" i="3"/>
  <c r="D201" i="3"/>
  <c r="D65" i="3"/>
  <c r="D199" i="3" s="1"/>
  <c r="D56" i="3"/>
  <c r="D59" i="3" s="1"/>
  <c r="D64" i="3" s="1"/>
  <c r="D198" i="3" s="1"/>
  <c r="Q147" i="3"/>
  <c r="H163" i="3" s="1"/>
  <c r="H169" i="3" s="1"/>
  <c r="D169" i="3"/>
  <c r="D136" i="3"/>
  <c r="D112" i="3"/>
  <c r="D115" i="3" s="1"/>
  <c r="D118" i="3" s="1"/>
  <c r="K5" i="2" l="1"/>
  <c r="J114" i="2"/>
  <c r="J71" i="2"/>
  <c r="J5" i="3"/>
  <c r="J36" i="2"/>
  <c r="U147" i="3"/>
  <c r="V147" i="3"/>
  <c r="T147" i="3"/>
  <c r="J128" i="2"/>
  <c r="K128" i="2"/>
  <c r="G128" i="2"/>
  <c r="I128" i="2"/>
  <c r="H128" i="2"/>
  <c r="L128" i="2"/>
  <c r="M128" i="2"/>
  <c r="S147" i="3"/>
  <c r="J163" i="3" s="1"/>
  <c r="J169" i="3" s="1"/>
  <c r="R147" i="3"/>
  <c r="I163" i="3" s="1"/>
  <c r="I169" i="3" s="1"/>
  <c r="E39" i="6"/>
  <c r="E39" i="9"/>
  <c r="O100" i="3"/>
  <c r="D196" i="3"/>
  <c r="P147" i="3"/>
  <c r="G163" i="3" s="1"/>
  <c r="G169" i="3" s="1"/>
  <c r="I39" i="6" l="1"/>
  <c r="L163" i="3"/>
  <c r="L169" i="3" s="1"/>
  <c r="H39" i="9"/>
  <c r="K163" i="3"/>
  <c r="K169" i="3" s="1"/>
  <c r="J39" i="9"/>
  <c r="M163" i="3"/>
  <c r="M169" i="3" s="1"/>
  <c r="H39" i="6"/>
  <c r="L5" i="2"/>
  <c r="K5" i="3"/>
  <c r="K36" i="2"/>
  <c r="K114" i="2"/>
  <c r="K71" i="2"/>
  <c r="J39" i="6"/>
  <c r="I39" i="9"/>
  <c r="F39" i="6"/>
  <c r="F39" i="9"/>
  <c r="AW27" i="9"/>
  <c r="AJ27" i="6"/>
  <c r="G39" i="6"/>
  <c r="G39" i="9"/>
  <c r="D39" i="9"/>
  <c r="D39" i="6"/>
  <c r="M5" i="2" l="1"/>
  <c r="L5" i="3"/>
  <c r="L36" i="2"/>
  <c r="L114" i="2"/>
  <c r="L71" i="2"/>
  <c r="D74" i="3"/>
  <c r="D45" i="3"/>
  <c r="D37" i="3" s="1"/>
  <c r="D202" i="3" s="1"/>
  <c r="D51" i="3"/>
  <c r="D177" i="3" s="1"/>
  <c r="M5" i="3" l="1"/>
  <c r="M36" i="2"/>
  <c r="M114" i="2"/>
  <c r="M71" i="2"/>
  <c r="U94" i="3"/>
  <c r="T94" i="3"/>
  <c r="S94" i="3"/>
  <c r="R94" i="3"/>
  <c r="P94" i="3"/>
  <c r="Q94" i="3"/>
  <c r="V94" i="3"/>
  <c r="R23" i="3"/>
  <c r="D111" i="3"/>
  <c r="D181" i="3"/>
  <c r="D30" i="3"/>
  <c r="D21" i="3" s="1"/>
  <c r="D73" i="3" s="1"/>
  <c r="D41" i="3"/>
  <c r="S97" i="3"/>
  <c r="Q97" i="3"/>
  <c r="R97" i="3"/>
  <c r="AQ23" i="6" l="1"/>
  <c r="BD23" i="9"/>
  <c r="AX23" i="9"/>
  <c r="AK23" i="6"/>
  <c r="BC23" i="9"/>
  <c r="AP23" i="6"/>
  <c r="BB23" i="9"/>
  <c r="AO23" i="6"/>
  <c r="AL23" i="6"/>
  <c r="AY23" i="9"/>
  <c r="AM23" i="6"/>
  <c r="AZ23" i="9"/>
  <c r="BA23" i="9"/>
  <c r="AN23" i="6"/>
  <c r="AC23" i="9"/>
  <c r="P31" i="6"/>
  <c r="T23" i="3"/>
  <c r="T48" i="3"/>
  <c r="P33" i="3"/>
  <c r="O33" i="3"/>
  <c r="Q33" i="3"/>
  <c r="D183" i="3"/>
  <c r="D205" i="3"/>
  <c r="D207" i="3" s="1"/>
  <c r="S117" i="3"/>
  <c r="U48" i="3"/>
  <c r="S23" i="3"/>
  <c r="S76" i="3"/>
  <c r="T82" i="3"/>
  <c r="U85" i="3"/>
  <c r="V79" i="3"/>
  <c r="D76" i="3"/>
  <c r="D79" i="3" s="1"/>
  <c r="D83" i="3" s="1"/>
  <c r="D180" i="3"/>
  <c r="D204" i="3" s="1"/>
  <c r="R82" i="3"/>
  <c r="T117" i="3"/>
  <c r="R117" i="3"/>
  <c r="U117" i="3"/>
  <c r="V117" i="3"/>
  <c r="P117" i="3"/>
  <c r="Q117" i="3"/>
  <c r="D24" i="3"/>
  <c r="D27" i="3" s="1"/>
  <c r="D34" i="3"/>
  <c r="D49" i="3"/>
  <c r="V23" i="3"/>
  <c r="O23" i="3"/>
  <c r="Q23" i="3"/>
  <c r="V97" i="3"/>
  <c r="U97" i="3"/>
  <c r="O97" i="3"/>
  <c r="T97" i="3"/>
  <c r="P97" i="3"/>
  <c r="F101" i="2"/>
  <c r="G91" i="2"/>
  <c r="H91" i="2"/>
  <c r="I91" i="2"/>
  <c r="J91" i="2"/>
  <c r="K91" i="2"/>
  <c r="L91" i="2"/>
  <c r="M91" i="2"/>
  <c r="F91" i="2"/>
  <c r="G79" i="2"/>
  <c r="H79" i="2"/>
  <c r="I79" i="2"/>
  <c r="J79" i="2"/>
  <c r="K79" i="2"/>
  <c r="L79" i="2"/>
  <c r="M79" i="2"/>
  <c r="F79" i="2"/>
  <c r="F84" i="2" s="1"/>
  <c r="F59" i="2"/>
  <c r="G51" i="2"/>
  <c r="H51" i="2"/>
  <c r="I51" i="2"/>
  <c r="J51" i="2"/>
  <c r="K51" i="2"/>
  <c r="L51" i="2"/>
  <c r="M51" i="2"/>
  <c r="F51" i="2"/>
  <c r="I84" i="2" l="1"/>
  <c r="I131" i="2"/>
  <c r="I135" i="2" s="1"/>
  <c r="H84" i="2"/>
  <c r="H131" i="2"/>
  <c r="H135" i="2" s="1"/>
  <c r="G131" i="2"/>
  <c r="G135" i="2" s="1"/>
  <c r="G84" i="2"/>
  <c r="M131" i="2"/>
  <c r="M135" i="2" s="1"/>
  <c r="M84" i="2"/>
  <c r="U132" i="3"/>
  <c r="L131" i="2"/>
  <c r="L135" i="2" s="1"/>
  <c r="L84" i="2"/>
  <c r="T132" i="3"/>
  <c r="K84" i="2"/>
  <c r="K131" i="2"/>
  <c r="K135" i="2" s="1"/>
  <c r="J84" i="2"/>
  <c r="J131" i="2"/>
  <c r="J135" i="2" s="1"/>
  <c r="AQ27" i="9"/>
  <c r="AD27" i="6"/>
  <c r="AO15" i="6"/>
  <c r="BB15" i="9"/>
  <c r="AT15" i="9"/>
  <c r="AG15" i="6"/>
  <c r="AM15" i="6"/>
  <c r="AZ15" i="9"/>
  <c r="AS19" i="9"/>
  <c r="AF19" i="6"/>
  <c r="AG23" i="9"/>
  <c r="T31" i="6"/>
  <c r="R31" i="6"/>
  <c r="AE23" i="9"/>
  <c r="AB23" i="9"/>
  <c r="O31" i="6"/>
  <c r="Z23" i="9"/>
  <c r="M31" i="6"/>
  <c r="AD23" i="9"/>
  <c r="Q31" i="6"/>
  <c r="N23" i="6"/>
  <c r="AA15" i="9"/>
  <c r="O23" i="6"/>
  <c r="AB15" i="9"/>
  <c r="S15" i="6"/>
  <c r="R15" i="6"/>
  <c r="Z15" i="9"/>
  <c r="M23" i="6"/>
  <c r="AM39" i="6"/>
  <c r="AZ39" i="9"/>
  <c r="AO39" i="6"/>
  <c r="BB39" i="9"/>
  <c r="AQ39" i="6"/>
  <c r="BD39" i="9"/>
  <c r="AP39" i="6"/>
  <c r="BC39" i="9"/>
  <c r="AL39" i="6"/>
  <c r="AY39" i="9"/>
  <c r="AN39" i="6"/>
  <c r="BA39" i="9"/>
  <c r="AX39" i="9"/>
  <c r="AK39" i="6"/>
  <c r="F131" i="2"/>
  <c r="F135" i="2" s="1"/>
  <c r="F127" i="2"/>
  <c r="F128" i="2" s="1"/>
  <c r="T40" i="3"/>
  <c r="R19" i="6" s="1"/>
  <c r="R76" i="3"/>
  <c r="T26" i="3"/>
  <c r="T33" i="3"/>
  <c r="O40" i="3"/>
  <c r="M19" i="6" s="1"/>
  <c r="O48" i="3"/>
  <c r="O26" i="3"/>
  <c r="Q40" i="3"/>
  <c r="O19" i="6" s="1"/>
  <c r="S82" i="3"/>
  <c r="U40" i="3"/>
  <c r="S19" i="6" s="1"/>
  <c r="I94" i="2"/>
  <c r="R114" i="3" s="1"/>
  <c r="T76" i="3"/>
  <c r="G94" i="2"/>
  <c r="Q26" i="3"/>
  <c r="Q48" i="3"/>
  <c r="F94" i="2"/>
  <c r="V132" i="3"/>
  <c r="M94" i="2"/>
  <c r="H94" i="2"/>
  <c r="L94" i="2"/>
  <c r="P40" i="3"/>
  <c r="N19" i="6" s="1"/>
  <c r="R132" i="3"/>
  <c r="K94" i="2"/>
  <c r="P26" i="3"/>
  <c r="P48" i="3"/>
  <c r="Q132" i="3"/>
  <c r="S132" i="3"/>
  <c r="J94" i="2"/>
  <c r="R88" i="3"/>
  <c r="R79" i="3"/>
  <c r="U26" i="3"/>
  <c r="U33" i="3"/>
  <c r="V82" i="3"/>
  <c r="U79" i="3"/>
  <c r="V85" i="3"/>
  <c r="U82" i="3"/>
  <c r="U76" i="3"/>
  <c r="V76" i="3"/>
  <c r="Q76" i="3"/>
  <c r="O76" i="3"/>
  <c r="D85" i="3"/>
  <c r="D89" i="3" s="1"/>
  <c r="P76" i="3"/>
  <c r="R33" i="3"/>
  <c r="R48" i="3"/>
  <c r="R40" i="3"/>
  <c r="P19" i="6" s="1"/>
  <c r="V33" i="3"/>
  <c r="V40" i="3"/>
  <c r="T19" i="6" s="1"/>
  <c r="V48" i="3"/>
  <c r="S33" i="3"/>
  <c r="S40" i="3"/>
  <c r="Q19" i="6" s="1"/>
  <c r="S48" i="3"/>
  <c r="R26" i="3"/>
  <c r="V26" i="3"/>
  <c r="S26" i="3"/>
  <c r="P23" i="3"/>
  <c r="U23" i="3"/>
  <c r="U88" i="3"/>
  <c r="T88" i="3"/>
  <c r="T79" i="3"/>
  <c r="G10" i="2"/>
  <c r="H10" i="2"/>
  <c r="Q20" i="3" s="1"/>
  <c r="I10" i="2"/>
  <c r="R20" i="3" s="1"/>
  <c r="J10" i="2"/>
  <c r="K10" i="2"/>
  <c r="T20" i="3" s="1"/>
  <c r="L10" i="2"/>
  <c r="M10" i="2"/>
  <c r="N15" i="2"/>
  <c r="N19" i="2" s="1"/>
  <c r="F10" i="2"/>
  <c r="O20" i="3" s="1"/>
  <c r="T159" i="3" l="1"/>
  <c r="P132" i="3"/>
  <c r="AX47" i="9" s="1"/>
  <c r="U159" i="3"/>
  <c r="AZ47" i="9"/>
  <c r="AM47" i="6"/>
  <c r="AY47" i="9"/>
  <c r="AL47" i="6"/>
  <c r="BB47" i="9"/>
  <c r="AO47" i="6"/>
  <c r="AP47" i="6"/>
  <c r="BC47" i="9"/>
  <c r="BD47" i="9"/>
  <c r="AQ47" i="6"/>
  <c r="BA47" i="9"/>
  <c r="AN47" i="6"/>
  <c r="BB19" i="9"/>
  <c r="AO19" i="6"/>
  <c r="AP27" i="9"/>
  <c r="AC27" i="6"/>
  <c r="Z27" i="6"/>
  <c r="AM27" i="9"/>
  <c r="AR15" i="9"/>
  <c r="AE15" i="6"/>
  <c r="AN27" i="9"/>
  <c r="AA27" i="6"/>
  <c r="AZ19" i="9"/>
  <c r="AM19" i="6"/>
  <c r="AQ15" i="6"/>
  <c r="BD15" i="9"/>
  <c r="BC19" i="9"/>
  <c r="AP19" i="6"/>
  <c r="AP15" i="9"/>
  <c r="AC15" i="6"/>
  <c r="AB27" i="6"/>
  <c r="AO27" i="9"/>
  <c r="AR27" i="9"/>
  <c r="AE27" i="6"/>
  <c r="AT27" i="9"/>
  <c r="AG27" i="6"/>
  <c r="AS27" i="9"/>
  <c r="AF27" i="6"/>
  <c r="AP15" i="6"/>
  <c r="BC15" i="9"/>
  <c r="AN15" i="6"/>
  <c r="BA15" i="9"/>
  <c r="AG19" i="6"/>
  <c r="AT19" i="9"/>
  <c r="AS15" i="9"/>
  <c r="AF15" i="6"/>
  <c r="S31" i="6"/>
  <c r="AF23" i="9"/>
  <c r="AA23" i="9"/>
  <c r="N31" i="6"/>
  <c r="U19" i="9"/>
  <c r="H27" i="6"/>
  <c r="N27" i="6"/>
  <c r="AA19" i="9"/>
  <c r="AG15" i="9"/>
  <c r="T23" i="6"/>
  <c r="E27" i="6"/>
  <c r="R19" i="9"/>
  <c r="P15" i="6"/>
  <c r="P23" i="6"/>
  <c r="AC15" i="9"/>
  <c r="S23" i="6"/>
  <c r="AF15" i="9"/>
  <c r="S27" i="6"/>
  <c r="AF19" i="9"/>
  <c r="O15" i="6"/>
  <c r="R23" i="6"/>
  <c r="AE15" i="9"/>
  <c r="T15" i="6"/>
  <c r="S19" i="9"/>
  <c r="F27" i="6"/>
  <c r="AE19" i="9"/>
  <c r="R27" i="6"/>
  <c r="AD19" i="9"/>
  <c r="Q27" i="6"/>
  <c r="T27" i="6"/>
  <c r="AG19" i="9"/>
  <c r="Q15" i="6"/>
  <c r="N15" i="6"/>
  <c r="O27" i="6"/>
  <c r="AB19" i="9"/>
  <c r="P27" i="6"/>
  <c r="AC19" i="9"/>
  <c r="Q23" i="6"/>
  <c r="AD15" i="9"/>
  <c r="C27" i="6"/>
  <c r="P19" i="9"/>
  <c r="M27" i="6"/>
  <c r="Z19" i="9"/>
  <c r="M15" i="6"/>
  <c r="O132" i="3"/>
  <c r="O135" i="3"/>
  <c r="F104" i="2"/>
  <c r="I15" i="2"/>
  <c r="K15" i="2"/>
  <c r="I104" i="2"/>
  <c r="S79" i="3"/>
  <c r="S135" i="3"/>
  <c r="R135" i="3"/>
  <c r="V135" i="3"/>
  <c r="G15" i="2"/>
  <c r="P20" i="3"/>
  <c r="T114" i="3"/>
  <c r="K104" i="2"/>
  <c r="H15" i="2"/>
  <c r="M15" i="2"/>
  <c r="V20" i="3"/>
  <c r="T135" i="3"/>
  <c r="Q114" i="3"/>
  <c r="H104" i="2"/>
  <c r="P135" i="3"/>
  <c r="L15" i="2"/>
  <c r="U20" i="3"/>
  <c r="Q135" i="3"/>
  <c r="U114" i="3"/>
  <c r="L104" i="2"/>
  <c r="J15" i="2"/>
  <c r="S123" i="3" s="1"/>
  <c r="S20" i="3"/>
  <c r="U135" i="3"/>
  <c r="V114" i="3"/>
  <c r="M104" i="2"/>
  <c r="F15" i="2"/>
  <c r="O123" i="3" s="1"/>
  <c r="P114" i="3"/>
  <c r="G104" i="2"/>
  <c r="S114" i="3"/>
  <c r="J104" i="2"/>
  <c r="R91" i="3"/>
  <c r="R100" i="3"/>
  <c r="R103" i="3" s="1"/>
  <c r="R85" i="3"/>
  <c r="U91" i="3"/>
  <c r="P79" i="3"/>
  <c r="P82" i="3"/>
  <c r="O82" i="3"/>
  <c r="O79" i="3"/>
  <c r="Q82" i="3"/>
  <c r="Q79" i="3"/>
  <c r="U100" i="3"/>
  <c r="T100" i="3"/>
  <c r="T85" i="3"/>
  <c r="S159" i="3" l="1"/>
  <c r="G51" i="9" s="1"/>
  <c r="F107" i="2"/>
  <c r="H51" i="6"/>
  <c r="H51" i="9"/>
  <c r="Q159" i="3"/>
  <c r="R159" i="3"/>
  <c r="V159" i="3"/>
  <c r="AK47" i="6"/>
  <c r="I51" i="9"/>
  <c r="I51" i="6"/>
  <c r="P123" i="3"/>
  <c r="P120" i="3"/>
  <c r="V123" i="3"/>
  <c r="V120" i="3"/>
  <c r="U123" i="3"/>
  <c r="U120" i="3"/>
  <c r="Q123" i="3"/>
  <c r="Q120" i="3"/>
  <c r="S120" i="3"/>
  <c r="BA43" i="9" s="1"/>
  <c r="AM51" i="6"/>
  <c r="AZ51" i="9"/>
  <c r="AW47" i="9"/>
  <c r="AJ47" i="6"/>
  <c r="AN51" i="6"/>
  <c r="BA51" i="9"/>
  <c r="AC23" i="6"/>
  <c r="AP23" i="9"/>
  <c r="AY51" i="9"/>
  <c r="AL51" i="6"/>
  <c r="BD51" i="9"/>
  <c r="AQ51" i="6"/>
  <c r="AW51" i="9"/>
  <c r="AJ51" i="6"/>
  <c r="BB51" i="9"/>
  <c r="AO51" i="6"/>
  <c r="AS23" i="9"/>
  <c r="AF23" i="6"/>
  <c r="BC51" i="9"/>
  <c r="AP51" i="6"/>
  <c r="AX51" i="9"/>
  <c r="AK51" i="6"/>
  <c r="AK15" i="6"/>
  <c r="AX15" i="9"/>
  <c r="S100" i="3"/>
  <c r="S88" i="3"/>
  <c r="AQ15" i="9"/>
  <c r="AD15" i="6"/>
  <c r="BC27" i="9"/>
  <c r="BC31" i="9" s="1"/>
  <c r="AP27" i="6"/>
  <c r="AP31" i="6" s="1"/>
  <c r="AW15" i="9"/>
  <c r="AJ15" i="6"/>
  <c r="AA15" i="6"/>
  <c r="AN15" i="9"/>
  <c r="AP19" i="9"/>
  <c r="AC19" i="6"/>
  <c r="AZ27" i="9"/>
  <c r="AZ31" i="9" s="1"/>
  <c r="AM27" i="6"/>
  <c r="AM31" i="6" s="1"/>
  <c r="AR19" i="9"/>
  <c r="AE19" i="6"/>
  <c r="BB27" i="9"/>
  <c r="BB31" i="9" s="1"/>
  <c r="AO27" i="6"/>
  <c r="AO31" i="6" s="1"/>
  <c r="V100" i="3"/>
  <c r="V88" i="3"/>
  <c r="AB15" i="6"/>
  <c r="AO15" i="9"/>
  <c r="AL15" i="6"/>
  <c r="AY15" i="9"/>
  <c r="U103" i="3"/>
  <c r="Z15" i="6"/>
  <c r="AM15" i="9"/>
  <c r="T103" i="3"/>
  <c r="D27" i="6"/>
  <c r="Q19" i="9"/>
  <c r="I27" i="6"/>
  <c r="V19" i="9"/>
  <c r="J27" i="6"/>
  <c r="W19" i="9"/>
  <c r="T19" i="9"/>
  <c r="G27" i="6"/>
  <c r="J107" i="2"/>
  <c r="H107" i="2"/>
  <c r="G107" i="2"/>
  <c r="M107" i="2"/>
  <c r="I107" i="2"/>
  <c r="K107" i="2"/>
  <c r="L107" i="2"/>
  <c r="K19" i="2"/>
  <c r="T29" i="3"/>
  <c r="R29" i="3"/>
  <c r="R138" i="3"/>
  <c r="I19" i="2"/>
  <c r="T138" i="3"/>
  <c r="S85" i="3"/>
  <c r="V91" i="3"/>
  <c r="J19" i="2"/>
  <c r="J117" i="2" s="1"/>
  <c r="S138" i="3"/>
  <c r="S150" i="3"/>
  <c r="S29" i="3"/>
  <c r="M19" i="2"/>
  <c r="M117" i="2" s="1"/>
  <c r="V138" i="3"/>
  <c r="V29" i="3"/>
  <c r="G19" i="2"/>
  <c r="G117" i="2" s="1"/>
  <c r="P138" i="3"/>
  <c r="P29" i="3"/>
  <c r="O138" i="3"/>
  <c r="O29" i="3"/>
  <c r="F19" i="2"/>
  <c r="F117" i="2" s="1"/>
  <c r="O114" i="3"/>
  <c r="L19" i="2"/>
  <c r="L117" i="2" s="1"/>
  <c r="U138" i="3"/>
  <c r="U150" i="3"/>
  <c r="U29" i="3"/>
  <c r="P159" i="3"/>
  <c r="H19" i="2"/>
  <c r="H117" i="2" s="1"/>
  <c r="Q138" i="3"/>
  <c r="Q29" i="3"/>
  <c r="D95" i="3"/>
  <c r="T91" i="3"/>
  <c r="O88" i="3"/>
  <c r="O85" i="3"/>
  <c r="P88" i="3"/>
  <c r="P85" i="3"/>
  <c r="Q88" i="3"/>
  <c r="Q85" i="3"/>
  <c r="G51" i="6" l="1"/>
  <c r="F51" i="6"/>
  <c r="F51" i="9"/>
  <c r="R73" i="3"/>
  <c r="P111" i="3"/>
  <c r="P183" i="3"/>
  <c r="E51" i="6"/>
  <c r="E51" i="9"/>
  <c r="R111" i="3"/>
  <c r="R183" i="3"/>
  <c r="S183" i="3"/>
  <c r="S111" i="3"/>
  <c r="U73" i="3"/>
  <c r="Q183" i="3"/>
  <c r="Q111" i="3"/>
  <c r="Q73" i="3"/>
  <c r="V183" i="3"/>
  <c r="V111" i="3"/>
  <c r="P73" i="3"/>
  <c r="V73" i="3"/>
  <c r="S73" i="3"/>
  <c r="T111" i="3"/>
  <c r="T183" i="3"/>
  <c r="U183" i="3"/>
  <c r="U111" i="3"/>
  <c r="J51" i="9"/>
  <c r="J51" i="6"/>
  <c r="T73" i="3"/>
  <c r="AN43" i="6"/>
  <c r="R123" i="3"/>
  <c r="R120" i="3"/>
  <c r="T123" i="3"/>
  <c r="T120" i="3"/>
  <c r="BD43" i="9"/>
  <c r="AQ43" i="6"/>
  <c r="BC43" i="9"/>
  <c r="AP43" i="6"/>
  <c r="AL43" i="6"/>
  <c r="AY43" i="9"/>
  <c r="AX43" i="9"/>
  <c r="AK43" i="6"/>
  <c r="AW55" i="9"/>
  <c r="AJ55" i="6"/>
  <c r="AT23" i="9"/>
  <c r="AG23" i="6"/>
  <c r="AQ55" i="6"/>
  <c r="BD55" i="9"/>
  <c r="BC55" i="9"/>
  <c r="AP55" i="6"/>
  <c r="AR23" i="9"/>
  <c r="AE23" i="6"/>
  <c r="BB55" i="9"/>
  <c r="AO55" i="6"/>
  <c r="AL55" i="6"/>
  <c r="AY55" i="9"/>
  <c r="G43" i="9"/>
  <c r="G43" i="6"/>
  <c r="BA55" i="9"/>
  <c r="AN55" i="6"/>
  <c r="AK55" i="6"/>
  <c r="AX55" i="9"/>
  <c r="I43" i="9"/>
  <c r="I43" i="6"/>
  <c r="AZ55" i="9"/>
  <c r="AM55" i="6"/>
  <c r="AN19" i="9"/>
  <c r="AA19" i="6"/>
  <c r="AL19" i="6"/>
  <c r="AY19" i="9"/>
  <c r="Z19" i="6"/>
  <c r="AM19" i="9"/>
  <c r="S103" i="3"/>
  <c r="BA19" i="9"/>
  <c r="AN19" i="6"/>
  <c r="AO19" i="9"/>
  <c r="AB19" i="6"/>
  <c r="AK19" i="6"/>
  <c r="AX19" i="9"/>
  <c r="AJ19" i="6"/>
  <c r="AW19" i="9"/>
  <c r="BD19" i="9"/>
  <c r="AQ19" i="6"/>
  <c r="V103" i="3"/>
  <c r="AQ27" i="6"/>
  <c r="BD27" i="9"/>
  <c r="BA27" i="9"/>
  <c r="AN27" i="6"/>
  <c r="AQ19" i="9"/>
  <c r="AD19" i="6"/>
  <c r="U15" i="9"/>
  <c r="H23" i="6"/>
  <c r="I23" i="6"/>
  <c r="V15" i="9"/>
  <c r="P15" i="9"/>
  <c r="C23" i="6"/>
  <c r="W15" i="9"/>
  <c r="J23" i="6"/>
  <c r="D23" i="6"/>
  <c r="Q15" i="9"/>
  <c r="S15" i="9"/>
  <c r="F23" i="6"/>
  <c r="T15" i="9"/>
  <c r="G23" i="6"/>
  <c r="R15" i="9"/>
  <c r="E23" i="6"/>
  <c r="D51" i="9"/>
  <c r="D51" i="6"/>
  <c r="I24" i="2"/>
  <c r="I117" i="2"/>
  <c r="K24" i="2"/>
  <c r="K117" i="2"/>
  <c r="T201" i="3"/>
  <c r="Z11" i="9" s="1"/>
  <c r="R36" i="3"/>
  <c r="R150" i="3"/>
  <c r="S91" i="3"/>
  <c r="T150" i="3"/>
  <c r="V150" i="3"/>
  <c r="Q150" i="3"/>
  <c r="P150" i="3"/>
  <c r="H24" i="2"/>
  <c r="H119" i="2" s="1"/>
  <c r="O183" i="3"/>
  <c r="O111" i="3"/>
  <c r="G24" i="2"/>
  <c r="G119" i="2" s="1"/>
  <c r="O73" i="3"/>
  <c r="F24" i="2"/>
  <c r="F119" i="2" s="1"/>
  <c r="M24" i="2"/>
  <c r="J24" i="2"/>
  <c r="L24" i="2"/>
  <c r="L119" i="2" s="1"/>
  <c r="O117" i="3"/>
  <c r="Q91" i="3"/>
  <c r="P91" i="3"/>
  <c r="P100" i="3"/>
  <c r="P103" i="3" s="1"/>
  <c r="O94" i="3"/>
  <c r="O103" i="3" s="1"/>
  <c r="O91" i="3"/>
  <c r="Q100" i="3"/>
  <c r="AQ31" i="6" l="1"/>
  <c r="V180" i="3"/>
  <c r="AA11" i="6"/>
  <c r="AN11" i="9"/>
  <c r="U180" i="3"/>
  <c r="R11" i="6"/>
  <c r="AE11" i="9"/>
  <c r="AJ11" i="9"/>
  <c r="W11" i="6"/>
  <c r="X11" i="6"/>
  <c r="AK11" i="9"/>
  <c r="U11" i="6"/>
  <c r="AH11" i="9"/>
  <c r="R180" i="3"/>
  <c r="P180" i="3"/>
  <c r="AI11" i="9"/>
  <c r="V11" i="6"/>
  <c r="AC11" i="6"/>
  <c r="AP11" i="9"/>
  <c r="S11" i="6"/>
  <c r="AF11" i="9"/>
  <c r="AF11" i="6"/>
  <c r="AS11" i="9"/>
  <c r="AE11" i="6"/>
  <c r="AR11" i="9"/>
  <c r="AD11" i="6"/>
  <c r="AQ11" i="9"/>
  <c r="Q180" i="3"/>
  <c r="AT11" i="9"/>
  <c r="AG11" i="6"/>
  <c r="T180" i="3"/>
  <c r="S180" i="3"/>
  <c r="AO11" i="9"/>
  <c r="AB11" i="6"/>
  <c r="T11" i="6"/>
  <c r="AG11" i="9"/>
  <c r="S153" i="3"/>
  <c r="K119" i="2"/>
  <c r="I119" i="2"/>
  <c r="BB43" i="9"/>
  <c r="AO43" i="6"/>
  <c r="Q17" i="3"/>
  <c r="J119" i="2"/>
  <c r="S17" i="3" s="1"/>
  <c r="AZ43" i="9"/>
  <c r="AM43" i="6"/>
  <c r="U17" i="3"/>
  <c r="O17" i="3"/>
  <c r="P17" i="3"/>
  <c r="AN31" i="6"/>
  <c r="M119" i="2"/>
  <c r="V17" i="3" s="1"/>
  <c r="E43" i="9"/>
  <c r="E43" i="6"/>
  <c r="BA31" i="9"/>
  <c r="AN23" i="9"/>
  <c r="AA23" i="6"/>
  <c r="AM23" i="9"/>
  <c r="Z23" i="6"/>
  <c r="F43" i="9"/>
  <c r="F43" i="6"/>
  <c r="AW23" i="9"/>
  <c r="AW31" i="9" s="1"/>
  <c r="AJ23" i="6"/>
  <c r="AJ31" i="6" s="1"/>
  <c r="J43" i="9"/>
  <c r="J43" i="6"/>
  <c r="AB23" i="6"/>
  <c r="AO23" i="9"/>
  <c r="H43" i="9"/>
  <c r="H43" i="6"/>
  <c r="AQ23" i="9"/>
  <c r="AD23" i="6"/>
  <c r="F19" i="6"/>
  <c r="AW39" i="9"/>
  <c r="AJ39" i="6"/>
  <c r="D43" i="6"/>
  <c r="D43" i="9"/>
  <c r="AK27" i="6"/>
  <c r="AK31" i="6" s="1"/>
  <c r="AX27" i="9"/>
  <c r="AX31" i="9" s="1"/>
  <c r="AL27" i="6"/>
  <c r="AL31" i="6" s="1"/>
  <c r="AY27" i="9"/>
  <c r="AY31" i="9" s="1"/>
  <c r="BD31" i="9"/>
  <c r="Q103" i="3"/>
  <c r="AD11" i="9"/>
  <c r="Q11" i="6"/>
  <c r="Z11" i="6"/>
  <c r="AM11" i="9"/>
  <c r="O120" i="3"/>
  <c r="R17" i="3"/>
  <c r="I30" i="2"/>
  <c r="I41" i="2" s="1"/>
  <c r="I46" i="2" s="1"/>
  <c r="K30" i="2"/>
  <c r="K41" i="2" s="1"/>
  <c r="K46" i="2" s="1"/>
  <c r="T17" i="3"/>
  <c r="T153" i="3"/>
  <c r="K162" i="3" s="1"/>
  <c r="K166" i="3" s="1"/>
  <c r="U153" i="3"/>
  <c r="L162" i="3" s="1"/>
  <c r="L166" i="3" s="1"/>
  <c r="T36" i="3"/>
  <c r="R201" i="3"/>
  <c r="X11" i="9" s="1"/>
  <c r="P153" i="3"/>
  <c r="G162" i="3" s="1"/>
  <c r="G166" i="3" s="1"/>
  <c r="V153" i="3"/>
  <c r="M162" i="3" s="1"/>
  <c r="M166" i="3" s="1"/>
  <c r="S201" i="3"/>
  <c r="Y11" i="9" s="1"/>
  <c r="S36" i="3"/>
  <c r="U201" i="3"/>
  <c r="AA11" i="9" s="1"/>
  <c r="U36" i="3"/>
  <c r="J30" i="2"/>
  <c r="J41" i="2" s="1"/>
  <c r="J46" i="2" s="1"/>
  <c r="P201" i="3"/>
  <c r="V11" i="9" s="1"/>
  <c r="P36" i="3"/>
  <c r="R153" i="3"/>
  <c r="I162" i="3" s="1"/>
  <c r="I166" i="3" s="1"/>
  <c r="M30" i="2"/>
  <c r="O180" i="3"/>
  <c r="Q153" i="3"/>
  <c r="H162" i="3" s="1"/>
  <c r="H166" i="3" s="1"/>
  <c r="H30" i="2"/>
  <c r="V201" i="3"/>
  <c r="AB11" i="9" s="1"/>
  <c r="V36" i="3"/>
  <c r="F30" i="2"/>
  <c r="Q201" i="3"/>
  <c r="W11" i="9" s="1"/>
  <c r="Q36" i="3"/>
  <c r="L30" i="2"/>
  <c r="O201" i="3"/>
  <c r="U11" i="9" s="1"/>
  <c r="O36" i="3"/>
  <c r="G30" i="2"/>
  <c r="S162" i="3" l="1"/>
  <c r="J162" i="3"/>
  <c r="J166" i="3" s="1"/>
  <c r="K64" i="2"/>
  <c r="K65" i="2" s="1"/>
  <c r="I64" i="2"/>
  <c r="I65" i="2" s="1"/>
  <c r="J64" i="2"/>
  <c r="J65" i="2" s="1"/>
  <c r="L41" i="2"/>
  <c r="L46" i="2" s="1"/>
  <c r="M41" i="2"/>
  <c r="M46" i="2" s="1"/>
  <c r="H41" i="2"/>
  <c r="H46" i="2" s="1"/>
  <c r="G41" i="2"/>
  <c r="G46" i="2" s="1"/>
  <c r="F41" i="2"/>
  <c r="F46" i="2" s="1"/>
  <c r="Q207" i="3"/>
  <c r="Q204" i="3"/>
  <c r="R207" i="3"/>
  <c r="R204" i="3"/>
  <c r="S207" i="3"/>
  <c r="S204" i="3"/>
  <c r="U207" i="3"/>
  <c r="U204" i="3"/>
  <c r="T207" i="3"/>
  <c r="T204" i="3"/>
  <c r="P207" i="3"/>
  <c r="P204" i="3"/>
  <c r="V207" i="3"/>
  <c r="V204" i="3"/>
  <c r="R8" i="3"/>
  <c r="C19" i="6"/>
  <c r="D19" i="6"/>
  <c r="J19" i="6"/>
  <c r="I19" i="6"/>
  <c r="E19" i="6"/>
  <c r="G19" i="6"/>
  <c r="AJ43" i="6"/>
  <c r="AW43" i="9"/>
  <c r="H19" i="6"/>
  <c r="T44" i="3"/>
  <c r="R44" i="3"/>
  <c r="T162" i="3"/>
  <c r="U162" i="3"/>
  <c r="V162" i="3"/>
  <c r="P162" i="3"/>
  <c r="O44" i="3"/>
  <c r="Q44" i="3"/>
  <c r="Q162" i="3"/>
  <c r="T55" i="3"/>
  <c r="O207" i="3"/>
  <c r="O204" i="3"/>
  <c r="R55" i="3"/>
  <c r="V44" i="3"/>
  <c r="U44" i="3"/>
  <c r="S44" i="3"/>
  <c r="P44" i="3"/>
  <c r="R162" i="3"/>
  <c r="T156" i="3" l="1"/>
  <c r="T14" i="3"/>
  <c r="F64" i="2"/>
  <c r="F65" i="2" s="1"/>
  <c r="G64" i="2"/>
  <c r="G65" i="2" s="1"/>
  <c r="H64" i="2"/>
  <c r="H65" i="2" s="1"/>
  <c r="M64" i="2"/>
  <c r="M65" i="2" s="1"/>
  <c r="L64" i="2"/>
  <c r="L65" i="2" s="1"/>
  <c r="R14" i="3"/>
  <c r="U156" i="3"/>
  <c r="E15" i="6"/>
  <c r="G15" i="6"/>
  <c r="C15" i="6"/>
  <c r="I15" i="6"/>
  <c r="F15" i="6"/>
  <c r="H15" i="6"/>
  <c r="J15" i="6"/>
  <c r="D15" i="6"/>
  <c r="AG7" i="9"/>
  <c r="T7" i="6"/>
  <c r="T8" i="3"/>
  <c r="S156" i="3"/>
  <c r="J165" i="3" s="1"/>
  <c r="J168" i="3" s="1"/>
  <c r="R156" i="3"/>
  <c r="I165" i="3" s="1"/>
  <c r="I168" i="3" s="1"/>
  <c r="V156" i="3"/>
  <c r="M165" i="3" s="1"/>
  <c r="M168" i="3" s="1"/>
  <c r="Q156" i="3"/>
  <c r="H165" i="3" s="1"/>
  <c r="H168" i="3" s="1"/>
  <c r="Q55" i="3"/>
  <c r="P55" i="3"/>
  <c r="S55" i="3"/>
  <c r="O14" i="3"/>
  <c r="O8" i="3"/>
  <c r="Q14" i="3"/>
  <c r="Q8" i="3"/>
  <c r="V14" i="3"/>
  <c r="V8" i="3"/>
  <c r="U55" i="3"/>
  <c r="U14" i="3"/>
  <c r="U8" i="3"/>
  <c r="S14" i="3"/>
  <c r="S8" i="3"/>
  <c r="V55" i="3"/>
  <c r="P156" i="3"/>
  <c r="G165" i="3" s="1"/>
  <c r="G168" i="3" s="1"/>
  <c r="P14" i="3"/>
  <c r="P8" i="3"/>
  <c r="T11" i="3"/>
  <c r="O55" i="3"/>
  <c r="O211" i="3" l="1"/>
  <c r="O187" i="3"/>
  <c r="I47" i="9"/>
  <c r="L165" i="3"/>
  <c r="H47" i="9"/>
  <c r="K165" i="3"/>
  <c r="K168" i="3" s="1"/>
  <c r="T168" i="3" s="1"/>
  <c r="H55" i="6" s="1"/>
  <c r="H47" i="6"/>
  <c r="I47" i="6"/>
  <c r="R11" i="3"/>
  <c r="R177" i="3"/>
  <c r="R186" i="3" s="1"/>
  <c r="S168" i="3"/>
  <c r="G55" i="9" s="1"/>
  <c r="G47" i="9"/>
  <c r="G47" i="6"/>
  <c r="R168" i="3"/>
  <c r="F55" i="6" s="1"/>
  <c r="F47" i="9"/>
  <c r="F47" i="6"/>
  <c r="AD7" i="9"/>
  <c r="Q7" i="6"/>
  <c r="H55" i="9"/>
  <c r="Q168" i="3"/>
  <c r="E55" i="9" s="1"/>
  <c r="E47" i="9"/>
  <c r="E47" i="6"/>
  <c r="P168" i="3"/>
  <c r="D47" i="9"/>
  <c r="D47" i="6"/>
  <c r="T165" i="3"/>
  <c r="J47" i="6"/>
  <c r="J47" i="9"/>
  <c r="AK7" i="9"/>
  <c r="X7" i="6"/>
  <c r="AE7" i="9"/>
  <c r="R7" i="6"/>
  <c r="AF7" i="9"/>
  <c r="S7" i="6"/>
  <c r="AH7" i="9"/>
  <c r="U7" i="6"/>
  <c r="AJ7" i="9"/>
  <c r="W7" i="6"/>
  <c r="AI7" i="9"/>
  <c r="V7" i="6"/>
  <c r="V168" i="3"/>
  <c r="V165" i="3"/>
  <c r="U11" i="3"/>
  <c r="R198" i="3"/>
  <c r="R64" i="3"/>
  <c r="O11" i="9" s="1"/>
  <c r="T198" i="3"/>
  <c r="T64" i="3"/>
  <c r="Q11" i="9" s="1"/>
  <c r="O11" i="3"/>
  <c r="T177" i="3"/>
  <c r="T186" i="3" s="1"/>
  <c r="T51" i="3"/>
  <c r="P11" i="3"/>
  <c r="S11" i="3"/>
  <c r="V11" i="3"/>
  <c r="Q11" i="3"/>
  <c r="L168" i="3" l="1"/>
  <c r="U168" i="3" s="1"/>
  <c r="U165" i="3"/>
  <c r="Q165" i="3"/>
  <c r="F55" i="9"/>
  <c r="R165" i="3"/>
  <c r="R51" i="3"/>
  <c r="G55" i="6"/>
  <c r="P165" i="3"/>
  <c r="E55" i="6"/>
  <c r="S165" i="3"/>
  <c r="D55" i="9"/>
  <c r="D55" i="6"/>
  <c r="J55" i="9"/>
  <c r="J55" i="6"/>
  <c r="M11" i="6"/>
  <c r="V177" i="3"/>
  <c r="V186" i="3" s="1"/>
  <c r="V51" i="3"/>
  <c r="V198" i="3"/>
  <c r="V64" i="3"/>
  <c r="S11" i="9" s="1"/>
  <c r="O177" i="3"/>
  <c r="O186" i="3" s="1"/>
  <c r="O51" i="3"/>
  <c r="Q198" i="3"/>
  <c r="Q64" i="3"/>
  <c r="N11" i="9" s="1"/>
  <c r="S177" i="3"/>
  <c r="S186" i="3" s="1"/>
  <c r="S51" i="3"/>
  <c r="S198" i="3"/>
  <c r="S64" i="3"/>
  <c r="P11" i="9" s="1"/>
  <c r="T58" i="3"/>
  <c r="H11" i="9" s="1"/>
  <c r="T195" i="3"/>
  <c r="R58" i="3"/>
  <c r="F11" i="9" s="1"/>
  <c r="R195" i="3"/>
  <c r="Q51" i="3"/>
  <c r="Q177" i="3"/>
  <c r="Q186" i="3" s="1"/>
  <c r="O198" i="3"/>
  <c r="O64" i="3"/>
  <c r="L11" i="9" s="1"/>
  <c r="U198" i="3"/>
  <c r="U64" i="3"/>
  <c r="R11" i="9" s="1"/>
  <c r="P198" i="3"/>
  <c r="P64" i="3"/>
  <c r="M11" i="9" s="1"/>
  <c r="P177" i="3"/>
  <c r="P186" i="3" s="1"/>
  <c r="P51" i="3"/>
  <c r="U177" i="3"/>
  <c r="U186" i="3" s="1"/>
  <c r="U51" i="3"/>
  <c r="I55" i="6" l="1"/>
  <c r="I55" i="9"/>
  <c r="K11" i="6"/>
  <c r="L11" i="6"/>
  <c r="H11" i="6"/>
  <c r="J11" i="6"/>
  <c r="N11" i="6"/>
  <c r="O11" i="6"/>
  <c r="I11" i="6"/>
  <c r="R210" i="3"/>
  <c r="T210" i="3"/>
  <c r="P58" i="3"/>
  <c r="D11" i="9" s="1"/>
  <c r="P195" i="3"/>
  <c r="O58" i="3"/>
  <c r="C11" i="9" s="1"/>
  <c r="O195" i="3"/>
  <c r="V58" i="3"/>
  <c r="J11" i="9" s="1"/>
  <c r="V195" i="3"/>
  <c r="Q58" i="3"/>
  <c r="E11" i="9" s="1"/>
  <c r="Q195" i="3"/>
  <c r="S58" i="3"/>
  <c r="G11" i="9" s="1"/>
  <c r="S195" i="3"/>
  <c r="U58" i="3"/>
  <c r="I11" i="9" s="1"/>
  <c r="U195" i="3"/>
  <c r="Q210" i="3" l="1"/>
  <c r="O210" i="3"/>
  <c r="V210" i="3"/>
  <c r="U210" i="3"/>
  <c r="S210" i="3"/>
  <c r="P210" i="3"/>
  <c r="Q6" i="6"/>
  <c r="R6" i="6"/>
  <c r="S6" i="6"/>
  <c r="T6" i="6"/>
  <c r="U6" i="6"/>
  <c r="V6" i="6"/>
  <c r="W6" i="6"/>
  <c r="X6" i="6"/>
  <c r="H10" i="6"/>
  <c r="I10" i="6"/>
  <c r="J10" i="6"/>
  <c r="K10" i="6"/>
  <c r="L10" i="6"/>
  <c r="M10" i="6"/>
  <c r="N10" i="6"/>
  <c r="O10" i="6"/>
  <c r="Q10" i="6"/>
  <c r="R10" i="6"/>
  <c r="S10" i="6"/>
  <c r="T10" i="6"/>
  <c r="U10" i="6"/>
  <c r="V10" i="6"/>
  <c r="W10" i="6"/>
  <c r="X10" i="6"/>
  <c r="Z10" i="6"/>
  <c r="AA10" i="6"/>
  <c r="AB10" i="6"/>
  <c r="AC10" i="6"/>
  <c r="AD10" i="6"/>
  <c r="AE10" i="6"/>
  <c r="AF10" i="6"/>
  <c r="AG10" i="6"/>
  <c r="C14" i="6"/>
  <c r="D14" i="6"/>
  <c r="E14" i="6"/>
  <c r="F14" i="6"/>
  <c r="G14" i="6"/>
  <c r="H14" i="6"/>
  <c r="I14" i="6"/>
  <c r="J14" i="6"/>
  <c r="M14" i="6"/>
  <c r="N14" i="6"/>
  <c r="O14" i="6"/>
  <c r="P14" i="6"/>
  <c r="Q14" i="6"/>
  <c r="R14" i="6"/>
  <c r="S14" i="6"/>
  <c r="T14" i="6"/>
  <c r="Z14" i="6"/>
  <c r="AA14" i="6"/>
  <c r="AB14" i="6"/>
  <c r="AC14" i="6"/>
  <c r="AD14" i="6"/>
  <c r="AE14" i="6"/>
  <c r="AF14" i="6"/>
  <c r="AG14" i="6"/>
  <c r="AJ14" i="6"/>
  <c r="AK14" i="6"/>
  <c r="AL14" i="6"/>
  <c r="AM14" i="6"/>
  <c r="AN14" i="6"/>
  <c r="AO14" i="6"/>
  <c r="AP14" i="6"/>
  <c r="AQ14" i="6"/>
  <c r="C18" i="6"/>
  <c r="D18" i="6"/>
  <c r="E18" i="6"/>
  <c r="F18" i="6"/>
  <c r="G18" i="6"/>
  <c r="H18" i="6"/>
  <c r="I18" i="6"/>
  <c r="J18" i="6"/>
  <c r="M18" i="6"/>
  <c r="N18" i="6"/>
  <c r="O18" i="6"/>
  <c r="P18" i="6"/>
  <c r="Q18" i="6"/>
  <c r="R18" i="6"/>
  <c r="S18" i="6"/>
  <c r="T18" i="6"/>
  <c r="Z18" i="6"/>
  <c r="AA18" i="6"/>
  <c r="AB18" i="6"/>
  <c r="AC18" i="6"/>
  <c r="AD18" i="6"/>
  <c r="AE18" i="6"/>
  <c r="AF18" i="6"/>
  <c r="AG18" i="6"/>
  <c r="AJ18" i="6"/>
  <c r="AK18" i="6"/>
  <c r="AL18" i="6"/>
  <c r="AM18" i="6"/>
  <c r="AN18" i="6"/>
  <c r="AO18" i="6"/>
  <c r="AP18" i="6"/>
  <c r="AQ18" i="6"/>
  <c r="C22" i="6"/>
  <c r="D22" i="6"/>
  <c r="E22" i="6"/>
  <c r="F22" i="6"/>
  <c r="G22" i="6"/>
  <c r="H22" i="6"/>
  <c r="I22" i="6"/>
  <c r="J22" i="6"/>
  <c r="M22" i="6"/>
  <c r="N22" i="6"/>
  <c r="O22" i="6"/>
  <c r="P22" i="6"/>
  <c r="Q22" i="6"/>
  <c r="R22" i="6"/>
  <c r="S22" i="6"/>
  <c r="T22" i="6"/>
  <c r="Z22" i="6"/>
  <c r="AA22" i="6"/>
  <c r="AB22" i="6"/>
  <c r="AC22" i="6"/>
  <c r="AD22" i="6"/>
  <c r="AE22" i="6"/>
  <c r="AF22" i="6"/>
  <c r="AG22" i="6"/>
  <c r="AJ22" i="6"/>
  <c r="AK22" i="6"/>
  <c r="AL22" i="6"/>
  <c r="AM22" i="6"/>
  <c r="AN22" i="6"/>
  <c r="AO22" i="6"/>
  <c r="AP22" i="6"/>
  <c r="AQ22" i="6"/>
  <c r="C26" i="6"/>
  <c r="D26" i="6"/>
  <c r="E26" i="6"/>
  <c r="F26" i="6"/>
  <c r="G26" i="6"/>
  <c r="H26" i="6"/>
  <c r="I26" i="6"/>
  <c r="J26" i="6"/>
  <c r="M26" i="6"/>
  <c r="N26" i="6"/>
  <c r="O26" i="6"/>
  <c r="P26" i="6"/>
  <c r="Q26" i="6"/>
  <c r="R26" i="6"/>
  <c r="S26" i="6"/>
  <c r="T26" i="6"/>
  <c r="Z26" i="6"/>
  <c r="AA26" i="6"/>
  <c r="AB26" i="6"/>
  <c r="AC26" i="6"/>
  <c r="AD26" i="6"/>
  <c r="AE26" i="6"/>
  <c r="AF26" i="6"/>
  <c r="AG26" i="6"/>
  <c r="AJ26" i="6"/>
  <c r="AK26" i="6"/>
  <c r="AL26" i="6"/>
  <c r="AM26" i="6"/>
  <c r="AN26" i="6"/>
  <c r="AO26" i="6"/>
  <c r="AP26" i="6"/>
  <c r="AQ26" i="6"/>
  <c r="M30" i="6"/>
  <c r="N30" i="6"/>
  <c r="O30" i="6"/>
  <c r="P30" i="6"/>
  <c r="Q30" i="6"/>
  <c r="R30" i="6"/>
  <c r="S30" i="6"/>
  <c r="T30" i="6"/>
  <c r="AJ30" i="6"/>
  <c r="AK30" i="6"/>
  <c r="AL30" i="6"/>
  <c r="AM30" i="6"/>
  <c r="AN30" i="6"/>
  <c r="AO30" i="6"/>
  <c r="AP30" i="6"/>
  <c r="AQ30" i="6"/>
  <c r="D38" i="6"/>
  <c r="E38" i="6"/>
  <c r="F38" i="6"/>
  <c r="G38" i="6"/>
  <c r="H38" i="6"/>
  <c r="I38" i="6"/>
  <c r="J38" i="6"/>
  <c r="AJ38" i="6"/>
  <c r="AK38" i="6"/>
  <c r="AL38" i="6"/>
  <c r="AM38" i="6"/>
  <c r="AN38" i="6"/>
  <c r="AO38" i="6"/>
  <c r="AP38" i="6"/>
  <c r="AQ38" i="6"/>
  <c r="D42" i="6"/>
  <c r="E42" i="6"/>
  <c r="F42" i="6"/>
  <c r="G42" i="6"/>
  <c r="H42" i="6"/>
  <c r="I42" i="6"/>
  <c r="J42" i="6"/>
  <c r="AJ42" i="6"/>
  <c r="AK42" i="6"/>
  <c r="AL42" i="6"/>
  <c r="AM42" i="6"/>
  <c r="AN42" i="6"/>
  <c r="AO42" i="6"/>
  <c r="AP42" i="6"/>
  <c r="AQ42" i="6"/>
  <c r="D46" i="6"/>
  <c r="E46" i="6"/>
  <c r="F46" i="6"/>
  <c r="G46" i="6"/>
  <c r="H46" i="6"/>
  <c r="I46" i="6"/>
  <c r="J46" i="6"/>
  <c r="AJ46" i="6"/>
  <c r="AK46" i="6"/>
  <c r="AL46" i="6"/>
  <c r="AM46" i="6"/>
  <c r="AN46" i="6"/>
  <c r="AO46" i="6"/>
  <c r="AP46" i="6"/>
  <c r="AQ46" i="6"/>
  <c r="D50" i="6"/>
  <c r="E50" i="6"/>
  <c r="F50" i="6"/>
  <c r="G50" i="6"/>
  <c r="H50" i="6"/>
  <c r="I50" i="6"/>
  <c r="J50" i="6"/>
  <c r="AJ50" i="6"/>
  <c r="AK50" i="6"/>
  <c r="AL50" i="6"/>
  <c r="AM50" i="6"/>
  <c r="AN50" i="6"/>
  <c r="AO50" i="6"/>
  <c r="AP50" i="6"/>
  <c r="AQ50" i="6"/>
  <c r="D54" i="6"/>
  <c r="E54" i="6"/>
  <c r="F54" i="6"/>
  <c r="G54" i="6"/>
  <c r="H54" i="6"/>
  <c r="I54" i="6"/>
  <c r="J54" i="6"/>
  <c r="AJ54" i="6"/>
  <c r="AK54" i="6"/>
  <c r="AL54" i="6"/>
  <c r="AM54" i="6"/>
  <c r="AN54" i="6"/>
  <c r="AO54" i="6"/>
  <c r="AP54" i="6"/>
  <c r="AQ54" i="6"/>
  <c r="AD6" i="9"/>
  <c r="AE6" i="9"/>
  <c r="AF6" i="9"/>
  <c r="AG6" i="9"/>
  <c r="AH6" i="9"/>
  <c r="AI6" i="9"/>
  <c r="AJ6" i="9"/>
  <c r="AK6" i="9"/>
  <c r="C10" i="9"/>
  <c r="D10" i="9"/>
  <c r="E10" i="9"/>
  <c r="F10" i="9"/>
  <c r="G10" i="9"/>
  <c r="H10" i="9"/>
  <c r="I10" i="9"/>
  <c r="J10" i="9"/>
  <c r="L10" i="9"/>
  <c r="M10" i="9"/>
  <c r="N10" i="9"/>
  <c r="O10" i="9"/>
  <c r="P10" i="9"/>
  <c r="Q10" i="9"/>
  <c r="R10" i="9"/>
  <c r="S10" i="9"/>
  <c r="U10" i="9"/>
  <c r="V10" i="9"/>
  <c r="W10" i="9"/>
  <c r="X10" i="9"/>
  <c r="Y10" i="9"/>
  <c r="Z10" i="9"/>
  <c r="AA10" i="9"/>
  <c r="AB10" i="9"/>
  <c r="AD10" i="9"/>
  <c r="AE10" i="9"/>
  <c r="AF10" i="9"/>
  <c r="AG10" i="9"/>
  <c r="AH10" i="9"/>
  <c r="AI10" i="9"/>
  <c r="AJ10" i="9"/>
  <c r="AK10" i="9"/>
  <c r="AM10" i="9"/>
  <c r="AN10" i="9"/>
  <c r="AO10" i="9"/>
  <c r="AP10" i="9"/>
  <c r="AQ10" i="9"/>
  <c r="AR10" i="9"/>
  <c r="AS10" i="9"/>
  <c r="AT10" i="9"/>
  <c r="P14" i="9"/>
  <c r="Q14" i="9"/>
  <c r="R14" i="9"/>
  <c r="S14" i="9"/>
  <c r="T14" i="9"/>
  <c r="U14" i="9"/>
  <c r="V14" i="9"/>
  <c r="W14" i="9"/>
  <c r="Z14" i="9"/>
  <c r="AA14" i="9"/>
  <c r="AB14" i="9"/>
  <c r="AC14" i="9"/>
  <c r="AD14" i="9"/>
  <c r="AE14" i="9"/>
  <c r="AF14" i="9"/>
  <c r="AG14" i="9"/>
  <c r="AM14" i="9"/>
  <c r="AN14" i="9"/>
  <c r="AO14" i="9"/>
  <c r="AP14" i="9"/>
  <c r="AQ14" i="9"/>
  <c r="AR14" i="9"/>
  <c r="AS14" i="9"/>
  <c r="AT14" i="9"/>
  <c r="AW14" i="9"/>
  <c r="AX14" i="9"/>
  <c r="AY14" i="9"/>
  <c r="AZ14" i="9"/>
  <c r="BA14" i="9"/>
  <c r="BB14" i="9"/>
  <c r="BC14" i="9"/>
  <c r="BD14" i="9"/>
  <c r="P18" i="9"/>
  <c r="Q18" i="9"/>
  <c r="R18" i="9"/>
  <c r="S18" i="9"/>
  <c r="T18" i="9"/>
  <c r="U18" i="9"/>
  <c r="V18" i="9"/>
  <c r="W18" i="9"/>
  <c r="Z18" i="9"/>
  <c r="AA18" i="9"/>
  <c r="AB18" i="9"/>
  <c r="AC18" i="9"/>
  <c r="AD18" i="9"/>
  <c r="AE18" i="9"/>
  <c r="AF18" i="9"/>
  <c r="AG18" i="9"/>
  <c r="AM18" i="9"/>
  <c r="AN18" i="9"/>
  <c r="AO18" i="9"/>
  <c r="AP18" i="9"/>
  <c r="AQ18" i="9"/>
  <c r="AR18" i="9"/>
  <c r="AS18" i="9"/>
  <c r="AT18" i="9"/>
  <c r="AW18" i="9"/>
  <c r="AX18" i="9"/>
  <c r="AY18" i="9"/>
  <c r="AZ18" i="9"/>
  <c r="BA18" i="9"/>
  <c r="BB18" i="9"/>
  <c r="BC18" i="9"/>
  <c r="BD18" i="9"/>
  <c r="Z22" i="9"/>
  <c r="AA22" i="9"/>
  <c r="AB22" i="9"/>
  <c r="AC22" i="9"/>
  <c r="AD22" i="9"/>
  <c r="AE22" i="9"/>
  <c r="AF22" i="9"/>
  <c r="AG22" i="9"/>
  <c r="AM22" i="9"/>
  <c r="AN22" i="9"/>
  <c r="AO22" i="9"/>
  <c r="AP22" i="9"/>
  <c r="AQ22" i="9"/>
  <c r="AR22" i="9"/>
  <c r="AS22" i="9"/>
  <c r="AT22" i="9"/>
  <c r="AW22" i="9"/>
  <c r="AX22" i="9"/>
  <c r="AY22" i="9"/>
  <c r="AZ22" i="9"/>
  <c r="BA22" i="9"/>
  <c r="BB22" i="9"/>
  <c r="BC22" i="9"/>
  <c r="BD22" i="9"/>
  <c r="AM26" i="9"/>
  <c r="AN26" i="9"/>
  <c r="AO26" i="9"/>
  <c r="AP26" i="9"/>
  <c r="AQ26" i="9"/>
  <c r="AR26" i="9"/>
  <c r="AS26" i="9"/>
  <c r="AT26" i="9"/>
  <c r="AW26" i="9"/>
  <c r="AX26" i="9"/>
  <c r="AY26" i="9"/>
  <c r="AZ26" i="9"/>
  <c r="BA26" i="9"/>
  <c r="BB26" i="9"/>
  <c r="BC26" i="9"/>
  <c r="BD26" i="9"/>
  <c r="AW30" i="9"/>
  <c r="AX30" i="9"/>
  <c r="AY30" i="9"/>
  <c r="AZ30" i="9"/>
  <c r="BA30" i="9"/>
  <c r="BB30" i="9"/>
  <c r="BC30" i="9"/>
  <c r="BD30" i="9"/>
  <c r="D38" i="9"/>
  <c r="E38" i="9"/>
  <c r="F38" i="9"/>
  <c r="G38" i="9"/>
  <c r="H38" i="9"/>
  <c r="I38" i="9"/>
  <c r="J38" i="9"/>
  <c r="AW38" i="9"/>
  <c r="AX38" i="9"/>
  <c r="AY38" i="9"/>
  <c r="AZ38" i="9"/>
  <c r="BA38" i="9"/>
  <c r="BB38" i="9"/>
  <c r="BC38" i="9"/>
  <c r="BD38" i="9"/>
  <c r="D42" i="9"/>
  <c r="E42" i="9"/>
  <c r="F42" i="9"/>
  <c r="G42" i="9"/>
  <c r="H42" i="9"/>
  <c r="I42" i="9"/>
  <c r="J42" i="9"/>
  <c r="AW42" i="9"/>
  <c r="AX42" i="9"/>
  <c r="AY42" i="9"/>
  <c r="AZ42" i="9"/>
  <c r="BA42" i="9"/>
  <c r="BB42" i="9"/>
  <c r="BC42" i="9"/>
  <c r="BD42" i="9"/>
  <c r="D46" i="9"/>
  <c r="E46" i="9"/>
  <c r="F46" i="9"/>
  <c r="G46" i="9"/>
  <c r="H46" i="9"/>
  <c r="I46" i="9"/>
  <c r="J46" i="9"/>
  <c r="AW46" i="9"/>
  <c r="AX46" i="9"/>
  <c r="AY46" i="9"/>
  <c r="AZ46" i="9"/>
  <c r="BA46" i="9"/>
  <c r="BB46" i="9"/>
  <c r="BC46" i="9"/>
  <c r="BD46" i="9"/>
  <c r="D50" i="9"/>
  <c r="E50" i="9"/>
  <c r="F50" i="9"/>
  <c r="G50" i="9"/>
  <c r="H50" i="9"/>
  <c r="I50" i="9"/>
  <c r="J50" i="9"/>
  <c r="AW50" i="9"/>
  <c r="AX50" i="9"/>
  <c r="AY50" i="9"/>
  <c r="AZ50" i="9"/>
  <c r="BA50" i="9"/>
  <c r="BB50" i="9"/>
  <c r="BC50" i="9"/>
  <c r="BD50" i="9"/>
  <c r="D54" i="9"/>
  <c r="E54" i="9"/>
  <c r="F54" i="9"/>
  <c r="G54" i="9"/>
  <c r="H54" i="9"/>
  <c r="I54" i="9"/>
  <c r="J54" i="9"/>
  <c r="AW54" i="9"/>
  <c r="AX54" i="9"/>
  <c r="AY54" i="9"/>
  <c r="AZ54" i="9"/>
  <c r="BA54" i="9"/>
  <c r="BB54" i="9"/>
  <c r="BC54" i="9"/>
  <c r="BD54" i="9"/>
  <c r="O5" i="3"/>
  <c r="P5" i="3"/>
  <c r="Q5" i="3"/>
  <c r="R5" i="3"/>
  <c r="S5" i="3"/>
  <c r="T5" i="3"/>
  <c r="U5" i="3"/>
  <c r="V5" i="3"/>
  <c r="F70" i="3"/>
  <c r="G70" i="3"/>
  <c r="P70" i="3" s="1"/>
  <c r="H70" i="3"/>
  <c r="I70" i="3"/>
  <c r="J70" i="3"/>
  <c r="S70" i="3" s="1"/>
  <c r="K70" i="3"/>
  <c r="T70" i="3" s="1"/>
  <c r="L70" i="3"/>
  <c r="U70" i="3" s="1"/>
  <c r="M70" i="3"/>
  <c r="V70" i="3" s="1"/>
  <c r="O70" i="3"/>
  <c r="Q70" i="3"/>
  <c r="R70" i="3"/>
  <c r="F108" i="3"/>
  <c r="G108" i="3"/>
  <c r="H108" i="3"/>
  <c r="I108" i="3"/>
  <c r="R108" i="3" s="1"/>
  <c r="J108" i="3"/>
  <c r="S108" i="3" s="1"/>
  <c r="K108" i="3"/>
  <c r="L108" i="3"/>
  <c r="U108" i="3" s="1"/>
  <c r="M108" i="3"/>
  <c r="V108" i="3" s="1"/>
  <c r="O108" i="3"/>
  <c r="P108" i="3"/>
  <c r="Q108" i="3"/>
  <c r="T108" i="3"/>
  <c r="F129" i="3"/>
  <c r="G129" i="3"/>
  <c r="P129" i="3" s="1"/>
  <c r="H129" i="3"/>
  <c r="Q129" i="3" s="1"/>
  <c r="I129" i="3"/>
  <c r="J129" i="3"/>
  <c r="S129" i="3" s="1"/>
  <c r="K129" i="3"/>
  <c r="T129" i="3" s="1"/>
  <c r="L129" i="3"/>
  <c r="U129" i="3" s="1"/>
  <c r="M129" i="3"/>
  <c r="V129" i="3" s="1"/>
  <c r="O129" i="3"/>
  <c r="R129" i="3"/>
  <c r="F144" i="3"/>
  <c r="O144" i="3" s="1"/>
  <c r="G144" i="3"/>
  <c r="P144" i="3" s="1"/>
  <c r="H144" i="3"/>
  <c r="Q144" i="3" s="1"/>
  <c r="I144" i="3"/>
  <c r="R144" i="3" s="1"/>
  <c r="J144" i="3"/>
  <c r="S144" i="3" s="1"/>
  <c r="K144" i="3"/>
  <c r="T144" i="3" s="1"/>
  <c r="L144" i="3"/>
  <c r="U144" i="3" s="1"/>
  <c r="M144" i="3"/>
  <c r="V144" i="3"/>
  <c r="F174" i="3"/>
  <c r="G174" i="3"/>
  <c r="P174" i="3" s="1"/>
  <c r="H174" i="3"/>
  <c r="Q174" i="3" s="1"/>
  <c r="I174" i="3"/>
  <c r="J174" i="3"/>
  <c r="S174" i="3" s="1"/>
  <c r="K174" i="3"/>
  <c r="L174" i="3"/>
  <c r="M174" i="3"/>
  <c r="V174" i="3" s="1"/>
  <c r="O174" i="3"/>
  <c r="R174" i="3"/>
  <c r="T174" i="3"/>
  <c r="U174" i="3"/>
  <c r="F192" i="3"/>
  <c r="G192" i="3"/>
  <c r="H192" i="3"/>
  <c r="I192" i="3"/>
  <c r="R192" i="3" s="1"/>
  <c r="J192" i="3"/>
  <c r="S192" i="3" s="1"/>
  <c r="K192" i="3"/>
  <c r="T192" i="3" s="1"/>
  <c r="L192" i="3"/>
  <c r="U192" i="3" s="1"/>
  <c r="M192" i="3"/>
  <c r="V192" i="3" s="1"/>
  <c r="O192" i="3"/>
  <c r="P192" i="3"/>
  <c r="Q192" i="3"/>
</calcChain>
</file>

<file path=xl/sharedStrings.xml><?xml version="1.0" encoding="utf-8"?>
<sst xmlns="http://schemas.openxmlformats.org/spreadsheetml/2006/main" count="411" uniqueCount="176">
  <si>
    <t xml:space="preserve"> </t>
  </si>
  <si>
    <t>Income Statement</t>
  </si>
  <si>
    <t>All figures in USD thousands unless stated</t>
  </si>
  <si>
    <t>Revenue</t>
  </si>
  <si>
    <t>COGS</t>
  </si>
  <si>
    <t>Gross Profit</t>
  </si>
  <si>
    <t>SG&amp;A</t>
  </si>
  <si>
    <t>Other</t>
  </si>
  <si>
    <t>EBITDA</t>
  </si>
  <si>
    <r>
      <t xml:space="preserve">Depreciation </t>
    </r>
    <r>
      <rPr>
        <vertAlign val="superscript"/>
        <sz val="10"/>
        <color rgb="FF000000"/>
        <rFont val="Open Sans"/>
        <family val="2"/>
      </rPr>
      <t>1</t>
    </r>
  </si>
  <si>
    <t>EBIT</t>
  </si>
  <si>
    <t>Interest Expense</t>
  </si>
  <si>
    <t>Interest Income</t>
  </si>
  <si>
    <t>EBT</t>
  </si>
  <si>
    <t>Provision for Taxes</t>
  </si>
  <si>
    <t>Net Income</t>
  </si>
  <si>
    <t>Revenue Growth</t>
  </si>
  <si>
    <t>Gross Margin</t>
  </si>
  <si>
    <t>Cash Flow Statement</t>
  </si>
  <si>
    <t>CASH FROM OPERATING</t>
  </si>
  <si>
    <t>Depreciation</t>
  </si>
  <si>
    <t>Cash From Accounts Receivable</t>
  </si>
  <si>
    <t>Cash From Inventory</t>
  </si>
  <si>
    <t>Cash From Accounts Payable</t>
  </si>
  <si>
    <t>Subtotal</t>
  </si>
  <si>
    <t/>
  </si>
  <si>
    <t>CASH FROM INVESTING</t>
  </si>
  <si>
    <t>Capital Expenditure</t>
  </si>
  <si>
    <t>CASH FROM FINANCING</t>
  </si>
  <si>
    <t>Change in Long-Term Debt</t>
  </si>
  <si>
    <t>Change in Common Equity</t>
  </si>
  <si>
    <t>Dividends</t>
  </si>
  <si>
    <t>Change in Revolving Credit Line</t>
  </si>
  <si>
    <t>CASH BALANCE</t>
  </si>
  <si>
    <t>Beginning of the Year</t>
  </si>
  <si>
    <t>Increase / (Decrease)</t>
  </si>
  <si>
    <t>End of the Year</t>
  </si>
  <si>
    <t>Balance Sheet</t>
  </si>
  <si>
    <t>ASSETS</t>
  </si>
  <si>
    <t>Cash</t>
  </si>
  <si>
    <t>Accounts Receivable</t>
  </si>
  <si>
    <t>Inventories</t>
  </si>
  <si>
    <t>Total Current Assets</t>
  </si>
  <si>
    <t>Property Plant &amp; Equipment</t>
  </si>
  <si>
    <t>Total Assets</t>
  </si>
  <si>
    <t>LIABILITIES</t>
  </si>
  <si>
    <t>Accounts Payable</t>
  </si>
  <si>
    <t>Revolving Credit Line</t>
  </si>
  <si>
    <t>Total Current Liabilities</t>
  </si>
  <si>
    <t>Long-Term Debt</t>
  </si>
  <si>
    <t>Total Liabilities</t>
  </si>
  <si>
    <t>EQUITY</t>
  </si>
  <si>
    <t>Common Equity</t>
  </si>
  <si>
    <t>Retained Earnings</t>
  </si>
  <si>
    <t>Total Shareholders' Equity</t>
  </si>
  <si>
    <t>Total Liabilities &amp; Equity</t>
  </si>
  <si>
    <t>Check</t>
  </si>
  <si>
    <t>Inventory</t>
  </si>
  <si>
    <t>Leverage Ratios</t>
  </si>
  <si>
    <t>Invested Capital</t>
  </si>
  <si>
    <t>NOPAT</t>
  </si>
  <si>
    <t>Net Profit Margin</t>
  </si>
  <si>
    <t>Liquidity Ratios</t>
  </si>
  <si>
    <t>Profitability and Return Ratios</t>
  </si>
  <si>
    <t>Return on Equity</t>
  </si>
  <si>
    <t>=</t>
  </si>
  <si>
    <t>Equity</t>
  </si>
  <si>
    <t>Return on Assets</t>
  </si>
  <si>
    <t>EBIT Margin</t>
  </si>
  <si>
    <t>EBT Margin</t>
  </si>
  <si>
    <t>EBITDA Margin</t>
  </si>
  <si>
    <t>Asset Utilization Ratios</t>
  </si>
  <si>
    <t>Asset Turnover</t>
  </si>
  <si>
    <t>PPE Turnover</t>
  </si>
  <si>
    <t>PPE</t>
  </si>
  <si>
    <t>Cash Turnover</t>
  </si>
  <si>
    <t>A/R Turnover</t>
  </si>
  <si>
    <t>Inventory Turnover</t>
  </si>
  <si>
    <t>A/P Turnover</t>
  </si>
  <si>
    <t>Cash Days</t>
  </si>
  <si>
    <t>Cash x 365</t>
  </si>
  <si>
    <t>A/R Days</t>
  </si>
  <si>
    <t>Accounts Receivable x 365</t>
  </si>
  <si>
    <t>Inventory Days</t>
  </si>
  <si>
    <t>Inventory x 365</t>
  </si>
  <si>
    <t>A/P Days</t>
  </si>
  <si>
    <t>Accounts Payable x 365</t>
  </si>
  <si>
    <t>AR Days + Inventory Days - AP Days</t>
  </si>
  <si>
    <t>Other Operating Expenses</t>
  </si>
  <si>
    <t>Earning Before Tax</t>
  </si>
  <si>
    <t>Tax</t>
  </si>
  <si>
    <t>Total Asset to Equity</t>
  </si>
  <si>
    <t>Debt to Equity</t>
  </si>
  <si>
    <t>Current Assets</t>
  </si>
  <si>
    <t>Current Liabilities</t>
  </si>
  <si>
    <t>Current Assets - Inventory</t>
  </si>
  <si>
    <t>Growth Trends</t>
  </si>
  <si>
    <t>EBITDA Growth</t>
  </si>
  <si>
    <t>Net Income Growth</t>
  </si>
  <si>
    <t>Degree of Operating Leverage</t>
  </si>
  <si>
    <t>Degree of Financial Leverage</t>
  </si>
  <si>
    <t>Degree of Total Leverage</t>
  </si>
  <si>
    <t>Change in EBIT</t>
  </si>
  <si>
    <t>Change in EBITDA</t>
  </si>
  <si>
    <t>Total Asset Growth</t>
  </si>
  <si>
    <t>Change in Revenues</t>
  </si>
  <si>
    <t>Prior Year Revenues</t>
  </si>
  <si>
    <t>Prior Year EBITDA</t>
  </si>
  <si>
    <t>Change in Net Income</t>
  </si>
  <si>
    <t>Prior Year Net Income</t>
  </si>
  <si>
    <t>Change in Total Assets</t>
  </si>
  <si>
    <t xml:space="preserve"> Percentage Change in EBIT</t>
  </si>
  <si>
    <t>Percentage Change in Revenue</t>
  </si>
  <si>
    <t>Percentage Change in Net Income</t>
  </si>
  <si>
    <t>Percentage Change in EBIT</t>
  </si>
  <si>
    <t>EBIT Growth</t>
  </si>
  <si>
    <t>Prior Year EBIT</t>
  </si>
  <si>
    <t>Tax Burden</t>
  </si>
  <si>
    <t>Interest Burden</t>
  </si>
  <si>
    <t>DuPont Pyramid 3 Step Check</t>
  </si>
  <si>
    <t>Equals Return on Equity</t>
  </si>
  <si>
    <t>Net Profit Margin x Asset Turn x Asset to Equity</t>
  </si>
  <si>
    <t>Total Assets to Equity</t>
  </si>
  <si>
    <t>DuPont Pyramid 5 Step Check</t>
  </si>
  <si>
    <t>Tax Burden x Interest Burden x EBIT Margin</t>
  </si>
  <si>
    <t>x Asset Turn x Asset to Equity</t>
  </si>
  <si>
    <t>Current</t>
  </si>
  <si>
    <t>Other Financial Information</t>
  </si>
  <si>
    <t>Quick</t>
  </si>
  <si>
    <t>Interest Coverage</t>
  </si>
  <si>
    <t>Net Debt</t>
  </si>
  <si>
    <t>Effective Tax Rate</t>
  </si>
  <si>
    <t>Interest Bearing Current Liabilities</t>
  </si>
  <si>
    <t>Interest Bearing Long Term Liabilities</t>
  </si>
  <si>
    <t>Return on Net Assets</t>
  </si>
  <si>
    <t>Return on Invested Capital</t>
  </si>
  <si>
    <t>NET ASSETS</t>
  </si>
  <si>
    <t>INVESTED CAPITAL</t>
  </si>
  <si>
    <t>NET OPERATING PROFIT AFTER TAX</t>
  </si>
  <si>
    <t>Long Term Assets</t>
  </si>
  <si>
    <t>Debt to EBITDA</t>
  </si>
  <si>
    <t>Net Debt to EBITDA</t>
  </si>
  <si>
    <t>Working Capital Analysis</t>
  </si>
  <si>
    <t>Growth Analysis</t>
  </si>
  <si>
    <t>Leverage Analysis</t>
  </si>
  <si>
    <t>SG&amp;A % of Revenue</t>
  </si>
  <si>
    <t>Other Operating Expenses % of Revenue</t>
  </si>
  <si>
    <t>Depreciation % of Revenue</t>
  </si>
  <si>
    <t>Other Non Operating Expense % of Revenue</t>
  </si>
  <si>
    <t>Tax % of Revenue</t>
  </si>
  <si>
    <t>Invested Capital (aka Capital Employed)</t>
  </si>
  <si>
    <t>PP&amp;E plus Net Working Capital</t>
  </si>
  <si>
    <t>Strictly Confidential</t>
  </si>
  <si>
    <t>Table of Contents</t>
  </si>
  <si>
    <t>© 2015 to 2023 CFI Education Inc.</t>
  </si>
  <si>
    <t>This Excel model is for educational purposes only and should not be used for any other reason. All content is Copyright material of CFI Education Inc.</t>
  </si>
  <si>
    <t>All rights reserved.  The contents of this publication, including but not limited to all written material, content layout, images, formulas, and code, are protected</t>
  </si>
  <si>
    <t>under international copyright and trademark laws.  No part of this publication may be modified, manipulated, reproduced, distributed, or transmitted in any</t>
  </si>
  <si>
    <t xml:space="preserve">form by any means, including photocopying, recording, or other electronic or mechanical methods, without prior written permission of the publisher, </t>
  </si>
  <si>
    <t>except in the case of certain noncommercial uses permitted by copyright law.</t>
  </si>
  <si>
    <t>https://corporatefinanceinstitute.com/</t>
  </si>
  <si>
    <t>3-Statement Financial Analysis</t>
  </si>
  <si>
    <t>Ratio Calculations</t>
  </si>
  <si>
    <t>3 Step DuPont Pyramid</t>
  </si>
  <si>
    <t>5 Step DuPont Pyramid</t>
  </si>
  <si>
    <t>Non Interest Bearing Current Liabilities</t>
  </si>
  <si>
    <t>Net Assets</t>
  </si>
  <si>
    <t>Cash Conversion Cycle / WC Funding Gap</t>
  </si>
  <si>
    <t>Total Liabilities to Equity</t>
  </si>
  <si>
    <t>Interest Bearing Liabilities Only</t>
  </si>
  <si>
    <t>Interest Bearing Liabilities - Cash</t>
  </si>
  <si>
    <t>Prior Year Total Assets</t>
  </si>
  <si>
    <t>Financial Statements</t>
  </si>
  <si>
    <t>Effective Interest Rate</t>
  </si>
  <si>
    <t>Total Interest Bearing Liabilities</t>
  </si>
  <si>
    <t>Other Non Operating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</si>
</sst>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6">
    <numFmt numFmtId="164" formatCode="_-* #,##0.00_-;\-* #,##0.00_-;_-* &quot;-&quot;??_-;_-@_-"/>
    <numFmt numFmtId="165" formatCode="_-* #,##0.00_-;\(#,##0.00\)_-;_-* &quot;-&quot;_-;_-@_-"/>
    <numFmt numFmtId="166" formatCode="0&quot;A&quot;"/>
    <numFmt numFmtId="167" formatCode="_(#,##0_);\(#,##0\);_(&quot;–&quot;_);_(@_)"/>
    <numFmt numFmtId="168" formatCode="_(#,##0_)_%;\(#,##0\)_%;_(&quot;–&quot;_)_%;_(@_)_%"/>
    <numFmt numFmtId="169" formatCode="0&quot;F&quot;"/>
    <numFmt numFmtId="170" formatCode="_(#,##0%_);\(#,##0%\);_(&quot;–&quot;_)_%;_(@_)_%"/>
    <numFmt numFmtId="171" formatCode="#,##0_);[Red]\(#,##0\);\-"/>
    <numFmt numFmtId="172" formatCode="_(#,##0.0%_);\(#,##0.0%\);_(&quot;–&quot;_)_%;_(@_)_%"/>
    <numFmt numFmtId="173" formatCode="#,##0_);\(#,##0\);\-"/>
    <numFmt numFmtId="174" formatCode="0&quot;E&quot;"/>
    <numFmt numFmtId="175" formatCode="_(0.00\x_);\(0.00\x\);_(&quot;–&quot;_);_(@_)"/>
    <numFmt numFmtId="176" formatCode="0.00%;[Red]\(0.00%\);\-"/>
    <numFmt numFmtId="177" formatCode="_(0.0_)&quot;days&quot;;\(0.0\)&quot;days&quot;;_(&quot;–&quot;_);_(@_)"/>
    <numFmt numFmtId="178" formatCode="0.00%;\(0.00%\);\-"/>
    <numFmt numFmtId="179" formatCode="&quot;Year&quot;\ 0"/>
  </numFmts>
  <fonts count="51">
    <font>
      <sz val="11"/>
      <color theme="1"/>
      <name val="Calibri"/>
      <family val="2"/>
      <scheme val="minor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FF0000"/>
      <name val="Open Sans"/>
      <family val="2"/>
    </font>
    <font>
      <sz val="10"/>
      <color theme="0"/>
      <name val="Open Sans"/>
      <family val="2"/>
    </font>
    <font>
      <sz val="11"/>
      <color theme="1"/>
      <name val="Calibri"/>
      <family val="2"/>
      <scheme val="minor"/>
    </font>
    <font>
      <sz val="11"/>
      <name val="Open Sans"/>
      <family val="2"/>
    </font>
    <font>
      <sz val="11"/>
      <color theme="1"/>
      <name val="Open Sans"/>
      <family val="2"/>
    </font>
    <font>
      <sz val="10"/>
      <name val="Bookman"/>
      <family val="1"/>
    </font>
    <font>
      <b/>
      <i/>
      <sz val="11"/>
      <color rgb="FFFA621C"/>
      <name val="Open Sans"/>
      <family val="2"/>
    </font>
    <font>
      <sz val="10"/>
      <color rgb="FF000000"/>
      <name val="Open Sans"/>
      <family val="2"/>
    </font>
    <font>
      <i/>
      <sz val="8"/>
      <name val="Open Sans"/>
      <family val="2"/>
    </font>
    <font>
      <b/>
      <sz val="10"/>
      <name val="Open Sans"/>
      <family val="2"/>
    </font>
    <font>
      <sz val="10"/>
      <color rgb="FF3271D2"/>
      <name val="Open Sans"/>
      <family val="2"/>
    </font>
    <font>
      <sz val="10"/>
      <name val="Open Sans"/>
      <family val="2"/>
    </font>
    <font>
      <b/>
      <sz val="14"/>
      <color rgb="FF3271D2"/>
      <name val="Open Sans"/>
      <family val="2"/>
    </font>
    <font>
      <sz val="14"/>
      <color theme="1"/>
      <name val="Open Sans"/>
      <family val="2"/>
    </font>
    <font>
      <b/>
      <sz val="14"/>
      <color rgb="FF0000FF"/>
      <name val="Open Sans"/>
      <family val="2"/>
    </font>
    <font>
      <b/>
      <sz val="10"/>
      <color rgb="FFFA621C"/>
      <name val="Open Sans"/>
      <family val="2"/>
    </font>
    <font>
      <i/>
      <sz val="9"/>
      <name val="Open Sans"/>
      <family val="2"/>
    </font>
    <font>
      <b/>
      <sz val="10"/>
      <color rgb="FF000000"/>
      <name val="Open Sans"/>
      <family val="2"/>
    </font>
    <font>
      <b/>
      <sz val="10"/>
      <color rgb="FF3271D2"/>
      <name val="Open Sans"/>
      <family val="2"/>
    </font>
    <font>
      <vertAlign val="superscript"/>
      <sz val="10"/>
      <color rgb="FF000000"/>
      <name val="Open Sans"/>
      <family val="2"/>
    </font>
    <font>
      <sz val="10"/>
      <color rgb="FF0000FF"/>
      <name val="Open Sans"/>
      <family val="2"/>
    </font>
    <font>
      <sz val="10"/>
      <color rgb="FFFA621C"/>
      <name val="Open Sans"/>
      <family val="2"/>
    </font>
    <font>
      <sz val="11"/>
      <color rgb="FF3271D2"/>
      <name val="Arial Narrow"/>
      <family val="2"/>
    </font>
    <font>
      <sz val="11"/>
      <name val="Arial Narrow"/>
      <family val="2"/>
    </font>
    <font>
      <i/>
      <sz val="10"/>
      <name val="Open Sans"/>
      <family val="2"/>
    </font>
    <font>
      <sz val="10"/>
      <name val="Arial"/>
      <family val="2"/>
    </font>
    <font>
      <sz val="10"/>
      <name val="Open Sans"/>
      <family val="2"/>
    </font>
    <font>
      <sz val="10"/>
      <color rgb="FF3271D2"/>
      <name val="Open Sans"/>
      <family val="2"/>
    </font>
    <font>
      <sz val="10"/>
      <color rgb="FF000000"/>
      <name val="Open Sans"/>
      <family val="2"/>
    </font>
    <font>
      <b/>
      <sz val="10"/>
      <name val="Open Sans"/>
      <family val="2"/>
    </font>
    <font>
      <sz val="9"/>
      <name val="Open Sans"/>
      <family val="2"/>
    </font>
    <font>
      <b/>
      <sz val="11"/>
      <color theme="1"/>
      <name val="Calibri"/>
      <family val="2"/>
      <scheme val="minor"/>
    </font>
    <font>
      <i/>
      <sz val="10"/>
      <color rgb="FF000000"/>
      <name val="Open Sans"/>
      <family val="2"/>
    </font>
    <font>
      <sz val="9"/>
      <name val="Open Sans"/>
      <family val="2"/>
    </font>
    <font>
      <b/>
      <sz val="10"/>
      <color theme="1"/>
      <name val="Open Sans"/>
      <family val="2"/>
    </font>
    <font>
      <b/>
      <sz val="20"/>
      <color rgb="FF4472C4"/>
      <name val="Open Sans"/>
      <family val="2"/>
    </font>
    <font>
      <b/>
      <sz val="14"/>
      <color rgb="FF132E57"/>
      <name val="Open Sans"/>
      <family val="2"/>
    </font>
    <font>
      <b/>
      <sz val="11"/>
      <color theme="1"/>
      <name val="Open Sans"/>
      <family val="2"/>
    </font>
    <font>
      <u/>
      <sz val="11"/>
      <color theme="10"/>
      <name val="Arial Narrow"/>
      <family val="2"/>
    </font>
    <font>
      <u/>
      <sz val="12"/>
      <color rgb="FF3271D2"/>
      <name val="Open Sans"/>
      <family val="2"/>
    </font>
    <font>
      <u/>
      <sz val="10"/>
      <color theme="10"/>
      <name val="Arial"/>
      <family val="2"/>
    </font>
    <font>
      <u/>
      <sz val="12"/>
      <color theme="10"/>
      <name val="Open Sans"/>
      <family val="2"/>
    </font>
    <font>
      <sz val="10"/>
      <color rgb="FF002060"/>
      <name val="Open Sans"/>
      <family val="2"/>
    </font>
    <font>
      <sz val="12"/>
      <color theme="1"/>
      <name val="Open Sans"/>
      <family val="2"/>
    </font>
    <font>
      <b/>
      <sz val="12"/>
      <color theme="0"/>
      <name val="Open Sans"/>
      <family val="2"/>
    </font>
    <font>
      <sz val="11"/>
      <color theme="0"/>
      <name val="Open Sans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D9E5F7"/>
        <bgColor rgb="FF000000"/>
      </patternFill>
    </fill>
    <fill>
      <patternFill patternType="solid">
        <fgColor rgb="FF4472C4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hair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hair">
        <color rgb="FF000000"/>
      </top>
      <bottom/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thin">
        <color rgb="FF000000"/>
      </bottom>
      <diagonal/>
    </border>
    <border>
      <left style="thick">
        <color rgb="FF132E57"/>
      </left>
      <right/>
      <top style="thick">
        <color rgb="FF132E57"/>
      </top>
      <bottom/>
      <diagonal/>
    </border>
    <border>
      <left/>
      <right/>
      <top style="thick">
        <color rgb="FF132E57"/>
      </top>
      <bottom/>
      <diagonal/>
    </border>
    <border>
      <left/>
      <right style="thick">
        <color rgb="FF132E57"/>
      </right>
      <top style="thick">
        <color rgb="FF132E57"/>
      </top>
      <bottom/>
      <diagonal/>
    </border>
    <border>
      <left style="thick">
        <color rgb="FF132E57"/>
      </left>
      <right/>
      <top/>
      <bottom/>
      <diagonal/>
    </border>
    <border>
      <left/>
      <right style="thick">
        <color rgb="FF132E57"/>
      </right>
      <top/>
      <bottom/>
      <diagonal/>
    </border>
    <border>
      <left style="thick">
        <color rgb="FF132E57"/>
      </left>
      <right/>
      <top/>
      <bottom style="thick">
        <color rgb="FF132E57"/>
      </bottom>
      <diagonal/>
    </border>
    <border>
      <left/>
      <right/>
      <top/>
      <bottom style="thick">
        <color rgb="FF132E57"/>
      </bottom>
      <diagonal/>
    </border>
    <border>
      <left/>
      <right style="thick">
        <color rgb="FF132E57"/>
      </right>
      <top/>
      <bottom style="thick">
        <color rgb="FF132E57"/>
      </bottom>
      <diagonal/>
    </border>
    <border>
      <left style="hair">
        <color rgb="FF000000"/>
      </left>
      <right/>
      <top style="hair">
        <color rgb="FF000000"/>
      </top>
      <bottom/>
      <diagonal/>
    </border>
    <border>
      <left style="hair">
        <color rgb="FF000000"/>
      </left>
      <right/>
      <top/>
      <bottom/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/>
      <diagonal/>
    </border>
    <border>
      <left/>
      <right style="hair">
        <color rgb="FF000000"/>
      </right>
      <top/>
      <bottom/>
      <diagonal/>
    </border>
    <border>
      <left/>
      <right style="hair">
        <color rgb="FF000000"/>
      </right>
      <top/>
      <bottom style="hair">
        <color rgb="FF000000"/>
      </bottom>
      <diagonal/>
    </border>
  </borders>
  <cellStyleXfs count="9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4" fontId="10" fillId="0" borderId="0" applyFont="0" applyFill="0" applyBorder="0" applyAlignment="0" applyProtection="0"/>
    <xf numFmtId="0" fontId="7" fillId="0" borderId="0"/>
    <xf numFmtId="0" fontId="30" fillId="0" borderId="0"/>
    <xf numFmtId="0" fontId="30" fillId="0" borderId="0"/>
    <xf numFmtId="0" fontId="43" fillId="0" borderId="0" applyNumberFormat="0" applyFill="0" applyBorder="0" applyAlignment="0" applyProtection="0"/>
    <xf numFmtId="0" fontId="45" fillId="0" borderId="0" applyNumberFormat="0" applyFill="0" applyBorder="0" applyAlignment="0" applyProtection="0"/>
  </cellStyleXfs>
  <cellXfs count="216">
    <xf numFmtId="0" fontId="0" fillId="0" borderId="0" xfId="0"/>
    <xf numFmtId="0" fontId="8" fillId="0" borderId="0" xfId="0" applyFont="1"/>
    <xf numFmtId="0" fontId="8" fillId="2" borderId="0" xfId="0" applyFont="1" applyFill="1"/>
    <xf numFmtId="0" fontId="9" fillId="0" borderId="0" xfId="0" applyFont="1"/>
    <xf numFmtId="165" fontId="11" fillId="0" borderId="0" xfId="3" applyNumberFormat="1" applyFont="1" applyAlignment="1" applyProtection="1">
      <alignment horizontal="center"/>
      <protection locked="0"/>
    </xf>
    <xf numFmtId="0" fontId="12" fillId="0" borderId="0" xfId="0" applyFont="1" applyAlignment="1">
      <alignment horizontal="left"/>
    </xf>
    <xf numFmtId="37" fontId="4" fillId="0" borderId="0" xfId="0" applyNumberFormat="1" applyFont="1" applyAlignment="1">
      <alignment vertical="center"/>
    </xf>
    <xf numFmtId="0" fontId="13" fillId="0" borderId="0" xfId="0" applyFont="1" applyAlignment="1">
      <alignment horizontal="center"/>
    </xf>
    <xf numFmtId="166" fontId="14" fillId="0" borderId="0" xfId="0" applyNumberFormat="1" applyFont="1" applyAlignment="1">
      <alignment horizontal="right"/>
    </xf>
    <xf numFmtId="167" fontId="15" fillId="0" borderId="0" xfId="0" applyNumberFormat="1" applyFont="1"/>
    <xf numFmtId="167" fontId="16" fillId="0" borderId="0" xfId="0" applyNumberFormat="1" applyFont="1"/>
    <xf numFmtId="0" fontId="5" fillId="0" borderId="0" xfId="0" applyFont="1" applyAlignment="1">
      <alignment horizontal="left"/>
    </xf>
    <xf numFmtId="37" fontId="17" fillId="3" borderId="0" xfId="0" applyNumberFormat="1" applyFont="1" applyFill="1" applyAlignment="1">
      <alignment vertical="center"/>
    </xf>
    <xf numFmtId="37" fontId="4" fillId="3" borderId="0" xfId="0" applyNumberFormat="1" applyFont="1" applyFill="1" applyAlignment="1">
      <alignment vertical="center"/>
    </xf>
    <xf numFmtId="37" fontId="6" fillId="3" borderId="0" xfId="0" applyNumberFormat="1" applyFont="1" applyFill="1" applyAlignment="1">
      <alignment vertical="center"/>
    </xf>
    <xf numFmtId="166" fontId="4" fillId="3" borderId="0" xfId="0" applyNumberFormat="1" applyFont="1" applyFill="1" applyAlignment="1">
      <alignment horizontal="right"/>
    </xf>
    <xf numFmtId="37" fontId="18" fillId="0" borderId="0" xfId="0" applyNumberFormat="1" applyFont="1" applyAlignment="1">
      <alignment vertical="center"/>
    </xf>
    <xf numFmtId="37" fontId="19" fillId="0" borderId="0" xfId="0" applyNumberFormat="1" applyFont="1" applyAlignment="1">
      <alignment vertical="center"/>
    </xf>
    <xf numFmtId="37" fontId="6" fillId="0" borderId="0" xfId="0" applyNumberFormat="1" applyFont="1" applyAlignment="1">
      <alignment vertical="center"/>
    </xf>
    <xf numFmtId="166" fontId="4" fillId="0" borderId="0" xfId="0" applyNumberFormat="1" applyFont="1" applyAlignment="1">
      <alignment horizontal="right"/>
    </xf>
    <xf numFmtId="0" fontId="20" fillId="0" borderId="0" xfId="0" applyFont="1" applyAlignment="1">
      <alignment horizontal="left"/>
    </xf>
    <xf numFmtId="168" fontId="21" fillId="0" borderId="0" xfId="0" applyNumberFormat="1" applyFont="1" applyAlignment="1">
      <alignment vertical="center"/>
    </xf>
    <xf numFmtId="169" fontId="14" fillId="0" borderId="0" xfId="0" applyNumberFormat="1" applyFont="1" applyAlignment="1">
      <alignment horizontal="right"/>
    </xf>
    <xf numFmtId="0" fontId="12" fillId="0" borderId="0" xfId="0" applyFont="1" applyAlignment="1">
      <alignment horizontal="left" indent="1"/>
    </xf>
    <xf numFmtId="0" fontId="16" fillId="0" borderId="0" xfId="0" applyFont="1"/>
    <xf numFmtId="167" fontId="15" fillId="0" borderId="0" xfId="0" applyNumberFormat="1" applyFont="1" applyAlignment="1">
      <alignment horizontal="right"/>
    </xf>
    <xf numFmtId="167" fontId="12" fillId="0" borderId="0" xfId="0" applyNumberFormat="1" applyFont="1" applyAlignment="1">
      <alignment horizontal="right"/>
    </xf>
    <xf numFmtId="167" fontId="15" fillId="0" borderId="1" xfId="0" applyNumberFormat="1" applyFont="1" applyBorder="1" applyAlignment="1">
      <alignment horizontal="right"/>
    </xf>
    <xf numFmtId="0" fontId="22" fillId="0" borderId="0" xfId="0" applyFont="1" applyAlignment="1">
      <alignment horizontal="left" indent="1"/>
    </xf>
    <xf numFmtId="0" fontId="14" fillId="0" borderId="0" xfId="0" applyFont="1"/>
    <xf numFmtId="167" fontId="22" fillId="0" borderId="0" xfId="0" applyNumberFormat="1" applyFont="1" applyAlignment="1">
      <alignment horizontal="right"/>
    </xf>
    <xf numFmtId="167" fontId="23" fillId="0" borderId="0" xfId="2" applyNumberFormat="1" applyFont="1" applyFill="1" applyAlignment="1">
      <alignment horizontal="right"/>
    </xf>
    <xf numFmtId="167" fontId="14" fillId="0" borderId="0" xfId="0" applyNumberFormat="1" applyFont="1" applyAlignment="1">
      <alignment horizontal="right"/>
    </xf>
    <xf numFmtId="167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Border="1" applyAlignment="1">
      <alignment horizontal="right"/>
    </xf>
    <xf numFmtId="167" fontId="23" fillId="0" borderId="0" xfId="0" applyNumberFormat="1" applyFont="1" applyAlignment="1">
      <alignment horizontal="right"/>
    </xf>
    <xf numFmtId="170" fontId="15" fillId="0" borderId="0" xfId="0" applyNumberFormat="1" applyFont="1" applyAlignment="1">
      <alignment horizontal="right"/>
    </xf>
    <xf numFmtId="167" fontId="16" fillId="0" borderId="0" xfId="0" applyNumberFormat="1" applyFont="1" applyAlignment="1">
      <alignment horizontal="right"/>
    </xf>
    <xf numFmtId="167" fontId="22" fillId="0" borderId="2" xfId="0" applyNumberFormat="1" applyFont="1" applyBorder="1" applyAlignment="1">
      <alignment horizontal="right" vertical="center"/>
    </xf>
    <xf numFmtId="171" fontId="14" fillId="0" borderId="0" xfId="0" applyNumberFormat="1" applyFont="1"/>
    <xf numFmtId="0" fontId="14" fillId="0" borderId="1" xfId="0" applyFont="1" applyBorder="1"/>
    <xf numFmtId="0" fontId="16" fillId="0" borderId="1" xfId="0" applyFont="1" applyBorder="1"/>
    <xf numFmtId="171" fontId="14" fillId="0" borderId="1" xfId="0" applyNumberFormat="1" applyFont="1" applyBorder="1"/>
    <xf numFmtId="0" fontId="12" fillId="0" borderId="0" xfId="0" applyFont="1"/>
    <xf numFmtId="173" fontId="12" fillId="0" borderId="0" xfId="0" applyNumberFormat="1" applyFont="1"/>
    <xf numFmtId="173" fontId="25" fillId="0" borderId="0" xfId="0" applyNumberFormat="1" applyFont="1" applyAlignment="1">
      <alignment horizontal="right"/>
    </xf>
    <xf numFmtId="173" fontId="16" fillId="0" borderId="0" xfId="0" applyNumberFormat="1" applyFont="1" applyAlignment="1">
      <alignment horizontal="right"/>
    </xf>
    <xf numFmtId="172" fontId="12" fillId="0" borderId="0" xfId="0" applyNumberFormat="1" applyFont="1"/>
    <xf numFmtId="0" fontId="16" fillId="0" borderId="0" xfId="0" applyFont="1" applyAlignment="1">
      <alignment horizontal="left" indent="1"/>
    </xf>
    <xf numFmtId="173" fontId="15" fillId="0" borderId="0" xfId="0" applyNumberFormat="1" applyFont="1"/>
    <xf numFmtId="0" fontId="26" fillId="0" borderId="0" xfId="0" applyFont="1"/>
    <xf numFmtId="0" fontId="16" fillId="0" borderId="0" xfId="0" applyFont="1" applyAlignment="1">
      <alignment horizontal="left" indent="2"/>
    </xf>
    <xf numFmtId="173" fontId="12" fillId="0" borderId="3" xfId="0" applyNumberFormat="1" applyFont="1" applyBorder="1"/>
    <xf numFmtId="173" fontId="27" fillId="0" borderId="0" xfId="0" applyNumberFormat="1" applyFont="1"/>
    <xf numFmtId="173" fontId="28" fillId="0" borderId="0" xfId="0" applyNumberFormat="1" applyFont="1"/>
    <xf numFmtId="173" fontId="16" fillId="0" borderId="0" xfId="0" applyNumberFormat="1" applyFont="1"/>
    <xf numFmtId="173" fontId="9" fillId="0" borderId="0" xfId="0" applyNumberFormat="1" applyFont="1"/>
    <xf numFmtId="173" fontId="22" fillId="0" borderId="4" xfId="0" applyNumberFormat="1" applyFont="1" applyBorder="1" applyAlignment="1">
      <alignment horizontal="right" vertical="center"/>
    </xf>
    <xf numFmtId="173" fontId="25" fillId="0" borderId="0" xfId="0" applyNumberFormat="1" applyFont="1"/>
    <xf numFmtId="167" fontId="22" fillId="0" borderId="0" xfId="0" applyNumberFormat="1" applyFont="1" applyAlignment="1">
      <alignment horizontal="left"/>
    </xf>
    <xf numFmtId="0" fontId="14" fillId="0" borderId="0" xfId="0" applyFont="1" applyAlignment="1">
      <alignment horizontal="left" indent="1"/>
    </xf>
    <xf numFmtId="171" fontId="15" fillId="0" borderId="0" xfId="0" applyNumberFormat="1" applyFont="1"/>
    <xf numFmtId="171" fontId="16" fillId="0" borderId="0" xfId="0" applyNumberFormat="1" applyFont="1"/>
    <xf numFmtId="171" fontId="22" fillId="0" borderId="4" xfId="0" applyNumberFormat="1" applyFont="1" applyBorder="1" applyAlignment="1">
      <alignment horizontal="right" vertical="center"/>
    </xf>
    <xf numFmtId="171" fontId="12" fillId="0" borderId="3" xfId="0" applyNumberFormat="1" applyFont="1" applyBorder="1"/>
    <xf numFmtId="171" fontId="26" fillId="0" borderId="0" xfId="0" applyNumberFormat="1" applyFont="1"/>
    <xf numFmtId="171" fontId="23" fillId="0" borderId="0" xfId="0" applyNumberFormat="1" applyFont="1"/>
    <xf numFmtId="0" fontId="29" fillId="0" borderId="0" xfId="0" applyFont="1" applyAlignment="1">
      <alignment horizontal="left" indent="1"/>
    </xf>
    <xf numFmtId="37" fontId="3" fillId="3" borderId="0" xfId="0" applyNumberFormat="1" applyFont="1" applyFill="1" applyAlignment="1">
      <alignment vertical="center"/>
    </xf>
    <xf numFmtId="174" fontId="21" fillId="3" borderId="0" xfId="0" applyNumberFormat="1" applyFont="1" applyFill="1" applyAlignment="1">
      <alignment horizontal="centerContinuous"/>
    </xf>
    <xf numFmtId="174" fontId="14" fillId="3" borderId="0" xfId="0" applyNumberFormat="1" applyFont="1" applyFill="1" applyAlignment="1">
      <alignment horizontal="centerContinuous"/>
    </xf>
    <xf numFmtId="0" fontId="31" fillId="0" borderId="0" xfId="5" applyFont="1"/>
    <xf numFmtId="0" fontId="31" fillId="0" borderId="0" xfId="5" quotePrefix="1" applyFont="1" applyAlignment="1">
      <alignment horizontal="center"/>
    </xf>
    <xf numFmtId="0" fontId="31" fillId="0" borderId="5" xfId="5" applyFont="1" applyBorder="1" applyAlignment="1">
      <alignment horizontal="center"/>
    </xf>
    <xf numFmtId="0" fontId="31" fillId="0" borderId="0" xfId="5" applyFont="1" applyAlignment="1">
      <alignment horizontal="center"/>
    </xf>
    <xf numFmtId="0" fontId="32" fillId="0" borderId="0" xfId="5" applyFont="1" applyAlignment="1">
      <alignment horizontal="center"/>
    </xf>
    <xf numFmtId="176" fontId="33" fillId="0" borderId="0" xfId="2" quotePrefix="1" applyNumberFormat="1" applyFont="1" applyAlignment="1">
      <alignment horizontal="center"/>
    </xf>
    <xf numFmtId="173" fontId="12" fillId="0" borderId="5" xfId="0" applyNumberFormat="1" applyFont="1" applyBorder="1"/>
    <xf numFmtId="166" fontId="4" fillId="0" borderId="5" xfId="0" applyNumberFormat="1" applyFont="1" applyBorder="1" applyAlignment="1">
      <alignment horizontal="right"/>
    </xf>
    <xf numFmtId="0" fontId="33" fillId="0" borderId="0" xfId="5" quotePrefix="1" applyFont="1" applyAlignment="1">
      <alignment horizontal="center"/>
    </xf>
    <xf numFmtId="0" fontId="0" fillId="0" borderId="6" xfId="0" applyBorder="1"/>
    <xf numFmtId="0" fontId="31" fillId="0" borderId="0" xfId="6" applyFont="1"/>
    <xf numFmtId="0" fontId="34" fillId="0" borderId="0" xfId="6" applyFont="1" applyAlignment="1">
      <alignment horizontal="center"/>
    </xf>
    <xf numFmtId="0" fontId="31" fillId="0" borderId="0" xfId="0" applyFont="1"/>
    <xf numFmtId="175" fontId="12" fillId="0" borderId="0" xfId="0" applyNumberFormat="1" applyFont="1"/>
    <xf numFmtId="168" fontId="35" fillId="0" borderId="0" xfId="0" applyNumberFormat="1" applyFont="1" applyAlignment="1">
      <alignment vertical="center"/>
    </xf>
    <xf numFmtId="176" fontId="33" fillId="0" borderId="0" xfId="2" quotePrefix="1" applyNumberFormat="1" applyFont="1" applyAlignment="1">
      <alignment horizontal="right"/>
    </xf>
    <xf numFmtId="167" fontId="12" fillId="0" borderId="6" xfId="0" applyNumberFormat="1" applyFont="1" applyBorder="1" applyAlignment="1">
      <alignment horizontal="right"/>
    </xf>
    <xf numFmtId="171" fontId="22" fillId="0" borderId="0" xfId="0" applyNumberFormat="1" applyFont="1" applyAlignment="1">
      <alignment horizontal="right" vertical="center"/>
    </xf>
    <xf numFmtId="169" fontId="33" fillId="0" borderId="0" xfId="0" applyNumberFormat="1" applyFont="1" applyAlignment="1">
      <alignment horizontal="right" vertical="center"/>
    </xf>
    <xf numFmtId="175" fontId="12" fillId="0" borderId="12" xfId="0" applyNumberFormat="1" applyFont="1" applyBorder="1"/>
    <xf numFmtId="175" fontId="12" fillId="0" borderId="6" xfId="0" applyNumberFormat="1" applyFont="1" applyBorder="1"/>
    <xf numFmtId="175" fontId="12" fillId="0" borderId="13" xfId="0" applyNumberFormat="1" applyFont="1" applyBorder="1"/>
    <xf numFmtId="177" fontId="12" fillId="0" borderId="12" xfId="0" applyNumberFormat="1" applyFont="1" applyBorder="1"/>
    <xf numFmtId="177" fontId="12" fillId="0" borderId="6" xfId="0" applyNumberFormat="1" applyFont="1" applyBorder="1"/>
    <xf numFmtId="177" fontId="12" fillId="0" borderId="13" xfId="0" applyNumberFormat="1" applyFont="1" applyBorder="1"/>
    <xf numFmtId="0" fontId="0" fillId="0" borderId="7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78" fontId="33" fillId="0" borderId="12" xfId="2" quotePrefix="1" applyNumberFormat="1" applyFont="1" applyBorder="1" applyAlignment="1">
      <alignment horizontal="center"/>
    </xf>
    <xf numFmtId="178" fontId="33" fillId="0" borderId="6" xfId="2" quotePrefix="1" applyNumberFormat="1" applyFont="1" applyBorder="1" applyAlignment="1">
      <alignment horizontal="center"/>
    </xf>
    <xf numFmtId="178" fontId="33" fillId="0" borderId="13" xfId="2" quotePrefix="1" applyNumberFormat="1" applyFont="1" applyBorder="1" applyAlignment="1">
      <alignment horizontal="center"/>
    </xf>
    <xf numFmtId="178" fontId="33" fillId="0" borderId="5" xfId="2" quotePrefix="1" applyNumberFormat="1" applyFont="1" applyBorder="1" applyAlignment="1">
      <alignment horizontal="center"/>
    </xf>
    <xf numFmtId="178" fontId="33" fillId="0" borderId="0" xfId="2" quotePrefix="1" applyNumberFormat="1" applyFont="1" applyAlignment="1">
      <alignment horizontal="center"/>
    </xf>
    <xf numFmtId="166" fontId="23" fillId="0" borderId="5" xfId="0" applyNumberFormat="1" applyFont="1" applyBorder="1" applyAlignment="1">
      <alignment horizontal="right"/>
    </xf>
    <xf numFmtId="167" fontId="37" fillId="0" borderId="0" xfId="1" applyNumberFormat="1" applyFont="1" applyFill="1" applyBorder="1" applyAlignment="1">
      <alignment horizontal="right"/>
    </xf>
    <xf numFmtId="173" fontId="12" fillId="0" borderId="16" xfId="0" applyNumberFormat="1" applyFont="1" applyBorder="1"/>
    <xf numFmtId="168" fontId="16" fillId="0" borderId="0" xfId="0" applyNumberFormat="1" applyFont="1" applyAlignment="1">
      <alignment vertical="center"/>
    </xf>
    <xf numFmtId="168" fontId="29" fillId="0" borderId="0" xfId="0" applyNumberFormat="1" applyFont="1" applyAlignment="1">
      <alignment vertical="center"/>
    </xf>
    <xf numFmtId="0" fontId="34" fillId="0" borderId="7" xfId="6" applyFont="1" applyBorder="1" applyAlignment="1">
      <alignment horizontal="centerContinuous"/>
    </xf>
    <xf numFmtId="0" fontId="34" fillId="0" borderId="8" xfId="6" applyFont="1" applyBorder="1" applyAlignment="1">
      <alignment horizontal="centerContinuous"/>
    </xf>
    <xf numFmtId="0" fontId="34" fillId="0" borderId="9" xfId="6" applyFont="1" applyBorder="1" applyAlignment="1">
      <alignment horizontal="centerContinuous"/>
    </xf>
    <xf numFmtId="2" fontId="34" fillId="0" borderId="7" xfId="6" applyNumberFormat="1" applyFont="1" applyBorder="1" applyAlignment="1">
      <alignment horizontal="centerContinuous"/>
    </xf>
    <xf numFmtId="0" fontId="36" fillId="0" borderId="8" xfId="0" applyFont="1" applyBorder="1" applyAlignment="1">
      <alignment horizontal="centerContinuous"/>
    </xf>
    <xf numFmtId="0" fontId="36" fillId="0" borderId="9" xfId="0" applyFont="1" applyBorder="1" applyAlignment="1">
      <alignment horizontal="centerContinuous"/>
    </xf>
    <xf numFmtId="0" fontId="16" fillId="0" borderId="0" xfId="5" applyFont="1"/>
    <xf numFmtId="0" fontId="38" fillId="0" borderId="0" xfId="5" applyFont="1"/>
    <xf numFmtId="0" fontId="16" fillId="0" borderId="0" xfId="5" quotePrefix="1" applyFont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6" fillId="0" borderId="0" xfId="5" applyFont="1" applyAlignment="1">
      <alignment horizontal="center"/>
    </xf>
    <xf numFmtId="0" fontId="39" fillId="0" borderId="7" xfId="0" applyFont="1" applyBorder="1" applyAlignment="1">
      <alignment horizontal="centerContinuous"/>
    </xf>
    <xf numFmtId="0" fontId="9" fillId="0" borderId="0" xfId="4" applyFont="1"/>
    <xf numFmtId="0" fontId="7" fillId="0" borderId="0" xfId="4"/>
    <xf numFmtId="0" fontId="9" fillId="2" borderId="17" xfId="4" applyFont="1" applyFill="1" applyBorder="1"/>
    <xf numFmtId="0" fontId="9" fillId="2" borderId="18" xfId="4" applyFont="1" applyFill="1" applyBorder="1"/>
    <xf numFmtId="0" fontId="9" fillId="2" borderId="19" xfId="4" applyFont="1" applyFill="1" applyBorder="1"/>
    <xf numFmtId="0" fontId="9" fillId="2" borderId="20" xfId="4" applyFont="1" applyFill="1" applyBorder="1"/>
    <xf numFmtId="0" fontId="9" fillId="2" borderId="0" xfId="4" applyFont="1" applyFill="1"/>
    <xf numFmtId="0" fontId="9" fillId="2" borderId="21" xfId="4" applyFont="1" applyFill="1" applyBorder="1"/>
    <xf numFmtId="0" fontId="9" fillId="0" borderId="20" xfId="4" applyFont="1" applyBorder="1"/>
    <xf numFmtId="0" fontId="9" fillId="0" borderId="21" xfId="4" applyFont="1" applyBorder="1"/>
    <xf numFmtId="0" fontId="40" fillId="0" borderId="0" xfId="4" applyFont="1" applyProtection="1">
      <protection locked="0"/>
    </xf>
    <xf numFmtId="0" fontId="41" fillId="0" borderId="0" xfId="4" applyFont="1" applyAlignment="1">
      <alignment horizontal="right"/>
    </xf>
    <xf numFmtId="0" fontId="9" fillId="0" borderId="0" xfId="4" applyFont="1" applyProtection="1">
      <protection locked="0"/>
    </xf>
    <xf numFmtId="0" fontId="42" fillId="0" borderId="0" xfId="4" applyFont="1"/>
    <xf numFmtId="0" fontId="41" fillId="0" borderId="5" xfId="4" applyFont="1" applyBorder="1" applyProtection="1">
      <protection locked="0"/>
    </xf>
    <xf numFmtId="0" fontId="1" fillId="0" borderId="0" xfId="4" applyFont="1"/>
    <xf numFmtId="168" fontId="44" fillId="0" borderId="0" xfId="7" applyNumberFormat="1" applyFont="1" applyFill="1" applyBorder="1" applyProtection="1">
      <protection locked="0"/>
    </xf>
    <xf numFmtId="168" fontId="46" fillId="0" borderId="0" xfId="8" applyNumberFormat="1" applyFont="1" applyFill="1" applyBorder="1" applyProtection="1">
      <protection locked="0"/>
    </xf>
    <xf numFmtId="0" fontId="47" fillId="0" borderId="0" xfId="8" applyFont="1" applyFill="1" applyBorder="1" applyProtection="1">
      <protection locked="0"/>
    </xf>
    <xf numFmtId="168" fontId="48" fillId="0" borderId="0" xfId="4" applyNumberFormat="1" applyFont="1"/>
    <xf numFmtId="168" fontId="45" fillId="0" borderId="0" xfId="8" applyNumberFormat="1" applyFill="1" applyBorder="1"/>
    <xf numFmtId="0" fontId="1" fillId="0" borderId="0" xfId="8" applyFont="1" applyFill="1" applyBorder="1"/>
    <xf numFmtId="0" fontId="49" fillId="4" borderId="0" xfId="4" applyFont="1" applyFill="1"/>
    <xf numFmtId="0" fontId="1" fillId="4" borderId="0" xfId="4" applyFont="1" applyFill="1"/>
    <xf numFmtId="168" fontId="50" fillId="4" borderId="0" xfId="4" applyNumberFormat="1" applyFont="1" applyFill="1"/>
    <xf numFmtId="0" fontId="6" fillId="4" borderId="0" xfId="4" applyFont="1" applyFill="1"/>
    <xf numFmtId="0" fontId="9" fillId="0" borderId="22" xfId="4" applyFont="1" applyBorder="1"/>
    <xf numFmtId="0" fontId="9" fillId="0" borderId="23" xfId="4" applyFont="1" applyBorder="1"/>
    <xf numFmtId="0" fontId="9" fillId="0" borderId="24" xfId="4" applyFont="1" applyBorder="1"/>
    <xf numFmtId="0" fontId="1" fillId="0" borderId="0" xfId="0" applyFont="1"/>
    <xf numFmtId="0" fontId="16" fillId="0" borderId="5" xfId="5" applyFont="1" applyBorder="1" applyAlignment="1">
      <alignment horizontal="center"/>
    </xf>
    <xf numFmtId="179" fontId="23" fillId="0" borderId="4" xfId="0" applyNumberFormat="1" applyFont="1" applyBorder="1" applyAlignment="1">
      <alignment horizontal="right" vertical="center"/>
    </xf>
    <xf numFmtId="179" fontId="23" fillId="0" borderId="0" xfId="0" applyNumberFormat="1" applyFont="1" applyAlignment="1">
      <alignment horizontal="right" vertical="center"/>
    </xf>
    <xf numFmtId="179" fontId="22" fillId="0" borderId="4" xfId="0" applyNumberFormat="1" applyFont="1" applyBorder="1" applyAlignment="1">
      <alignment horizontal="right" vertical="center"/>
    </xf>
    <xf numFmtId="179" fontId="33" fillId="0" borderId="10" xfId="0" applyNumberFormat="1" applyFont="1" applyBorder="1" applyAlignment="1">
      <alignment horizontal="right" vertical="center"/>
    </xf>
    <xf numFmtId="179" fontId="33" fillId="0" borderId="0" xfId="0" applyNumberFormat="1" applyFont="1" applyAlignment="1">
      <alignment horizontal="right" vertical="center"/>
    </xf>
    <xf numFmtId="179" fontId="33" fillId="0" borderId="11" xfId="0" applyNumberFormat="1" applyFont="1" applyBorder="1" applyAlignment="1">
      <alignment horizontal="right" vertical="center"/>
    </xf>
    <xf numFmtId="0" fontId="12" fillId="0" borderId="0" xfId="5" quotePrefix="1" applyFont="1" applyAlignment="1">
      <alignment horizontal="center"/>
    </xf>
    <xf numFmtId="167" fontId="12" fillId="0" borderId="3" xfId="0" applyNumberFormat="1" applyFont="1" applyBorder="1" applyAlignment="1">
      <alignment horizontal="right"/>
    </xf>
    <xf numFmtId="0" fontId="8" fillId="2" borderId="0" xfId="0" applyFont="1" applyFill="1" applyAlignment="1">
      <alignment horizontal="right"/>
    </xf>
    <xf numFmtId="0" fontId="5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37" fontId="18" fillId="0" borderId="0" xfId="0" applyNumberFormat="1" applyFont="1" applyAlignment="1">
      <alignment horizontal="right" vertical="center"/>
    </xf>
    <xf numFmtId="0" fontId="20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178" fontId="33" fillId="0" borderId="0" xfId="2" quotePrefix="1" applyNumberFormat="1" applyFont="1" applyAlignment="1">
      <alignment horizontal="right"/>
    </xf>
    <xf numFmtId="178" fontId="32" fillId="0" borderId="0" xfId="2" quotePrefix="1" applyNumberFormat="1" applyFont="1" applyAlignment="1">
      <alignment horizontal="right"/>
    </xf>
    <xf numFmtId="178" fontId="8" fillId="0" borderId="0" xfId="0" applyNumberFormat="1" applyFont="1" applyAlignment="1">
      <alignment horizontal="right"/>
    </xf>
    <xf numFmtId="176" fontId="32" fillId="0" borderId="0" xfId="2" quotePrefix="1" applyNumberFormat="1" applyFont="1" applyAlignment="1">
      <alignment horizontal="right"/>
    </xf>
    <xf numFmtId="178" fontId="12" fillId="0" borderId="0" xfId="2" quotePrefix="1" applyNumberFormat="1" applyFont="1" applyAlignment="1">
      <alignment horizontal="right"/>
    </xf>
    <xf numFmtId="178" fontId="15" fillId="0" borderId="0" xfId="2" quotePrefix="1" applyNumberFormat="1" applyFont="1" applyAlignment="1">
      <alignment horizontal="right"/>
    </xf>
    <xf numFmtId="0" fontId="0" fillId="0" borderId="6" xfId="0" applyBorder="1" applyAlignment="1">
      <alignment horizontal="right"/>
    </xf>
    <xf numFmtId="0" fontId="0" fillId="0" borderId="0" xfId="0" applyAlignment="1">
      <alignment horizontal="right"/>
    </xf>
    <xf numFmtId="175" fontId="12" fillId="0" borderId="0" xfId="0" applyNumberFormat="1" applyFont="1" applyAlignment="1">
      <alignment horizontal="right"/>
    </xf>
    <xf numFmtId="2" fontId="32" fillId="0" borderId="0" xfId="2" quotePrefix="1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77" fontId="12" fillId="0" borderId="0" xfId="0" applyNumberFormat="1" applyFont="1" applyAlignment="1">
      <alignment horizontal="right"/>
    </xf>
    <xf numFmtId="177" fontId="33" fillId="0" borderId="0" xfId="2" quotePrefix="1" applyNumberFormat="1" applyFont="1" applyFill="1" applyAlignment="1">
      <alignment horizontal="right"/>
    </xf>
    <xf numFmtId="177" fontId="33" fillId="0" borderId="0" xfId="2" quotePrefix="1" applyNumberFormat="1" applyFont="1" applyAlignment="1">
      <alignment horizontal="right"/>
    </xf>
    <xf numFmtId="177" fontId="12" fillId="0" borderId="0" xfId="2" quotePrefix="1" applyNumberFormat="1" applyFont="1" applyAlignment="1">
      <alignment horizontal="right"/>
    </xf>
    <xf numFmtId="178" fontId="33" fillId="0" borderId="0" xfId="2" quotePrefix="1" applyNumberFormat="1" applyFont="1" applyFill="1" applyAlignment="1">
      <alignment horizontal="right"/>
    </xf>
    <xf numFmtId="2" fontId="33" fillId="0" borderId="0" xfId="2" quotePrefix="1" applyNumberFormat="1" applyFont="1" applyAlignment="1">
      <alignment horizontal="right"/>
    </xf>
    <xf numFmtId="2" fontId="32" fillId="0" borderId="0" xfId="2" quotePrefix="1" applyNumberFormat="1" applyFont="1" applyFill="1" applyAlignment="1">
      <alignment horizontal="right"/>
    </xf>
    <xf numFmtId="2" fontId="32" fillId="0" borderId="0" xfId="2" quotePrefix="1" applyNumberFormat="1" applyFont="1" applyBorder="1" applyAlignment="1">
      <alignment horizontal="right"/>
    </xf>
    <xf numFmtId="176" fontId="33" fillId="0" borderId="0" xfId="2" quotePrefix="1" applyNumberFormat="1" applyFont="1" applyBorder="1" applyAlignment="1">
      <alignment horizontal="right"/>
    </xf>
    <xf numFmtId="178" fontId="32" fillId="0" borderId="0" xfId="2" quotePrefix="1" applyNumberFormat="1" applyFont="1" applyBorder="1" applyAlignment="1">
      <alignment horizontal="right"/>
    </xf>
    <xf numFmtId="176" fontId="32" fillId="0" borderId="0" xfId="2" quotePrefix="1" applyNumberFormat="1" applyFont="1" applyBorder="1" applyAlignment="1">
      <alignment horizontal="right"/>
    </xf>
    <xf numFmtId="176" fontId="12" fillId="0" borderId="0" xfId="2" quotePrefix="1" applyNumberFormat="1" applyFont="1" applyFill="1" applyAlignment="1">
      <alignment horizontal="right"/>
    </xf>
    <xf numFmtId="0" fontId="36" fillId="0" borderId="3" xfId="0" applyFont="1" applyBorder="1" applyAlignment="1">
      <alignment horizontal="centerContinuous"/>
    </xf>
    <xf numFmtId="0" fontId="0" fillId="0" borderId="1" xfId="0" applyBorder="1"/>
    <xf numFmtId="0" fontId="39" fillId="0" borderId="25" xfId="0" applyFont="1" applyBorder="1" applyAlignment="1">
      <alignment horizontal="centerContinuous"/>
    </xf>
    <xf numFmtId="0" fontId="0" fillId="0" borderId="26" xfId="0" applyBorder="1"/>
    <xf numFmtId="179" fontId="33" fillId="0" borderId="26" xfId="0" applyNumberFormat="1" applyFont="1" applyBorder="1" applyAlignment="1">
      <alignment horizontal="right" vertical="center"/>
    </xf>
    <xf numFmtId="0" fontId="0" fillId="0" borderId="27" xfId="0" applyBorder="1"/>
    <xf numFmtId="0" fontId="36" fillId="0" borderId="28" xfId="0" applyFont="1" applyBorder="1" applyAlignment="1">
      <alignment horizontal="centerContinuous"/>
    </xf>
    <xf numFmtId="0" fontId="0" fillId="0" borderId="29" xfId="0" applyBorder="1"/>
    <xf numFmtId="0" fontId="0" fillId="0" borderId="30" xfId="0" applyBorder="1"/>
    <xf numFmtId="0" fontId="34" fillId="0" borderId="3" xfId="6" applyFont="1" applyBorder="1" applyAlignment="1">
      <alignment horizontal="centerContinuous"/>
    </xf>
    <xf numFmtId="178" fontId="33" fillId="0" borderId="1" xfId="2" quotePrefix="1" applyNumberFormat="1" applyFont="1" applyBorder="1" applyAlignment="1">
      <alignment horizontal="center"/>
    </xf>
    <xf numFmtId="0" fontId="34" fillId="0" borderId="25" xfId="6" applyFont="1" applyBorder="1" applyAlignment="1">
      <alignment horizontal="centerContinuous"/>
    </xf>
    <xf numFmtId="178" fontId="33" fillId="0" borderId="27" xfId="2" quotePrefix="1" applyNumberFormat="1" applyFont="1" applyBorder="1" applyAlignment="1">
      <alignment horizontal="center"/>
    </xf>
    <xf numFmtId="0" fontId="34" fillId="0" borderId="28" xfId="6" applyFont="1" applyBorder="1" applyAlignment="1">
      <alignment horizontal="centerContinuous"/>
    </xf>
    <xf numFmtId="179" fontId="33" fillId="0" borderId="29" xfId="0" applyNumberFormat="1" applyFont="1" applyBorder="1" applyAlignment="1">
      <alignment horizontal="right" vertical="center"/>
    </xf>
    <xf numFmtId="178" fontId="33" fillId="0" borderId="30" xfId="2" quotePrefix="1" applyNumberFormat="1" applyFont="1" applyBorder="1" applyAlignment="1">
      <alignment horizontal="center"/>
    </xf>
    <xf numFmtId="175" fontId="12" fillId="0" borderId="1" xfId="0" applyNumberFormat="1" applyFont="1" applyBorder="1"/>
    <xf numFmtId="175" fontId="12" fillId="0" borderId="27" xfId="0" applyNumberFormat="1" applyFont="1" applyBorder="1"/>
    <xf numFmtId="175" fontId="12" fillId="0" borderId="30" xfId="0" applyNumberFormat="1" applyFont="1" applyBorder="1"/>
    <xf numFmtId="0" fontId="39" fillId="0" borderId="7" xfId="0" applyFont="1" applyBorder="1" applyAlignment="1">
      <alignment horizontal="center"/>
    </xf>
    <xf numFmtId="0" fontId="39" fillId="0" borderId="8" xfId="0" applyFont="1" applyBorder="1" applyAlignment="1">
      <alignment horizontal="center"/>
    </xf>
    <xf numFmtId="0" fontId="39" fillId="0" borderId="9" xfId="0" applyFont="1" applyBorder="1" applyAlignment="1">
      <alignment horizontal="center"/>
    </xf>
  </cellXfs>
  <cellStyles count="9">
    <cellStyle name="Comma" xfId="1" builtinId="3"/>
    <cellStyle name="Comma 2" xfId="3" xr:uid="{E79D4E48-DDB6-472F-9111-F5D07DA98AD5}"/>
    <cellStyle name="Hyperlink 2" xfId="7" xr:uid="{1C5D3E11-ECE9-4754-A627-CB159846AFCF}"/>
    <cellStyle name="Hyperlink 2 2" xfId="8" xr:uid="{1268562D-0831-4BC2-99EE-A02DF276DEC6}"/>
    <cellStyle name="Normal" xfId="0" builtinId="0"/>
    <cellStyle name="Normal 2 2 2" xfId="4" xr:uid="{96485B40-95D5-4F78-9BC2-DD82DA9F7A91}"/>
    <cellStyle name="Normal_inesbitassignment1Stantec" xfId="6" xr:uid="{F4593E43-6027-4971-BD38-62F614AFB399}"/>
    <cellStyle name="Normal_Wal-Mart Financial Statements" xfId="5" xr:uid="{CAA5C1F3-D53E-4972-BE03-57FB209880A2}"/>
    <cellStyle name="Percent" xfId="2" builtinId="5"/>
  </cellStyles>
  <dxfs count="1">
    <dxf>
      <font>
        <b/>
        <i val="0"/>
        <color theme="0"/>
      </font>
      <fill>
        <patternFill>
          <bgColor rgb="FFFA621C"/>
        </patternFill>
      </fill>
    </dxf>
  </dxfs>
  <tableStyles count="0" defaultTableStyle="TableStyleMedium2" defaultPivotStyle="PivotStyleLight16"/>
  <colors>
    <mruColors>
      <color rgb="FF00206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acabacus.com" TargetMode="External"/><Relationship Id="rId2" Type="http://schemas.openxmlformats.org/officeDocument/2006/relationships/image" Target="../media/image1.png"/><Relationship Id="rId1" Type="http://schemas.openxmlformats.org/officeDocument/2006/relationships/hyperlink" Target="http://www.corporatefinanceinstitute.com" TargetMode="External"/><Relationship Id="rId4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91440</xdr:colOff>
      <xdr:row>1</xdr:row>
      <xdr:rowOff>222595</xdr:rowOff>
    </xdr:from>
    <xdr:to>
      <xdr:col>5</xdr:col>
      <xdr:colOff>1727</xdr:colOff>
      <xdr:row>6</xdr:row>
      <xdr:rowOff>230913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529C793-FF97-4B39-85B3-2A08F4D61B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30530" y="470245"/>
          <a:ext cx="4463237" cy="1246568"/>
        </a:xfrm>
        <a:prstGeom prst="rect">
          <a:avLst/>
        </a:prstGeom>
      </xdr:spPr>
    </xdr:pic>
    <xdr:clientData/>
  </xdr:twoCellAnchor>
  <xdr:twoCellAnchor editAs="oneCell">
    <xdr:from>
      <xdr:col>10</xdr:col>
      <xdr:colOff>678180</xdr:colOff>
      <xdr:row>3</xdr:row>
      <xdr:rowOff>102870</xdr:rowOff>
    </xdr:from>
    <xdr:to>
      <xdr:col>12</xdr:col>
      <xdr:colOff>2437</xdr:colOff>
      <xdr:row>6</xdr:row>
      <xdr:rowOff>87630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77189052-27D4-4BF8-9E44-CDB1F9DF69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37370" y="845820"/>
          <a:ext cx="2688487" cy="727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118110</xdr:colOff>
      <xdr:row>0</xdr:row>
      <xdr:rowOff>0</xdr:rowOff>
    </xdr:from>
    <xdr:to>
      <xdr:col>3</xdr:col>
      <xdr:colOff>250020</xdr:colOff>
      <xdr:row>1</xdr:row>
      <xdr:rowOff>12042</xdr:rowOff>
    </xdr:to>
    <xdr:pic>
      <xdr:nvPicPr>
        <xdr:cNvPr id="6" name="Picture 5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E16D698-ACB2-4217-9ABC-74ED3C304C4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73430" y="0"/>
          <a:ext cx="2395050" cy="709272"/>
        </a:xfrm>
        <a:prstGeom prst="rect">
          <a:avLst/>
        </a:prstGeom>
      </xdr:spPr>
    </xdr:pic>
    <xdr:clientData/>
  </xdr:twoCellAnchor>
  <xdr:twoCellAnchor editAs="oneCell">
    <xdr:from>
      <xdr:col>10</xdr:col>
      <xdr:colOff>129989</xdr:colOff>
      <xdr:row>0</xdr:row>
      <xdr:rowOff>138728</xdr:rowOff>
    </xdr:from>
    <xdr:to>
      <xdr:col>12</xdr:col>
      <xdr:colOff>378210</xdr:colOff>
      <xdr:row>0</xdr:row>
      <xdr:rowOff>598225</xdr:rowOff>
    </xdr:to>
    <xdr:pic>
      <xdr:nvPicPr>
        <xdr:cNvPr id="7" name="Picture 6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164D471-EED2-46A4-A8A9-0073069672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90019" y="138728"/>
          <a:ext cx="1734121" cy="4594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2391875</xdr:colOff>
      <xdr:row>1</xdr:row>
      <xdr:rowOff>8867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8EC8DB6-759A-4E3E-9268-FC3045C26E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5320" y="0"/>
          <a:ext cx="2395050" cy="709272"/>
        </a:xfrm>
        <a:prstGeom prst="rect">
          <a:avLst/>
        </a:prstGeom>
      </xdr:spPr>
    </xdr:pic>
    <xdr:clientData/>
  </xdr:twoCellAnchor>
  <xdr:twoCellAnchor editAs="oneCell">
    <xdr:from>
      <xdr:col>19</xdr:col>
      <xdr:colOff>400499</xdr:colOff>
      <xdr:row>0</xdr:row>
      <xdr:rowOff>108248</xdr:rowOff>
    </xdr:from>
    <xdr:to>
      <xdr:col>21</xdr:col>
      <xdr:colOff>648720</xdr:colOff>
      <xdr:row>0</xdr:row>
      <xdr:rowOff>564570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DFD2C3FE-E6C6-420F-AEE4-00860C3FC8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808389" y="108248"/>
          <a:ext cx="1734121" cy="4594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341460</xdr:colOff>
      <xdr:row>1</xdr:row>
      <xdr:rowOff>12042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5E50D14A-F234-4968-B753-77977DBC2E7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4370" y="0"/>
          <a:ext cx="2395050" cy="709272"/>
        </a:xfrm>
        <a:prstGeom prst="rect">
          <a:avLst/>
        </a:prstGeom>
      </xdr:spPr>
    </xdr:pic>
    <xdr:clientData/>
  </xdr:twoCellAnchor>
  <xdr:twoCellAnchor editAs="oneCell">
    <xdr:from>
      <xdr:col>41</xdr:col>
      <xdr:colOff>354779</xdr:colOff>
      <xdr:row>0</xdr:row>
      <xdr:rowOff>108248</xdr:rowOff>
    </xdr:from>
    <xdr:to>
      <xdr:col>43</xdr:col>
      <xdr:colOff>515370</xdr:colOff>
      <xdr:row>0</xdr:row>
      <xdr:rowOff>567745</xdr:rowOff>
    </xdr:to>
    <xdr:pic>
      <xdr:nvPicPr>
        <xdr:cNvPr id="3" name="Picture 2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2F3997FB-0183-41E1-9C12-BB2F69FD8C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508649" y="108248"/>
          <a:ext cx="1734121" cy="4594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4</xdr:col>
      <xdr:colOff>356700</xdr:colOff>
      <xdr:row>1</xdr:row>
      <xdr:rowOff>12042</xdr:rowOff>
    </xdr:to>
    <xdr:pic>
      <xdr:nvPicPr>
        <xdr:cNvPr id="4" name="Picture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C1F32D2E-493C-46D6-9B22-2664C7D94E1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40080" y="0"/>
          <a:ext cx="2395050" cy="709272"/>
        </a:xfrm>
        <a:prstGeom prst="rect">
          <a:avLst/>
        </a:prstGeom>
      </xdr:spPr>
    </xdr:pic>
    <xdr:clientData/>
  </xdr:twoCellAnchor>
  <xdr:twoCellAnchor editAs="oneCell">
    <xdr:from>
      <xdr:col>54</xdr:col>
      <xdr:colOff>404309</xdr:colOff>
      <xdr:row>0</xdr:row>
      <xdr:rowOff>112058</xdr:rowOff>
    </xdr:from>
    <xdr:to>
      <xdr:col>56</xdr:col>
      <xdr:colOff>564900</xdr:colOff>
      <xdr:row>0</xdr:row>
      <xdr:rowOff>571555</xdr:rowOff>
    </xdr:to>
    <xdr:pic>
      <xdr:nvPicPr>
        <xdr:cNvPr id="5" name="Picture 4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A1F9CD74-5E95-4775-B9B9-F87784A083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985899" y="112058"/>
          <a:ext cx="1734121" cy="4594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poratefinanceinstitute.com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1573-5A92-4EDD-90CC-E19E0E8203AF}">
  <sheetPr>
    <pageSetUpPr fitToPage="1"/>
  </sheetPr>
  <dimension ref="A1:M40"/>
  <sheetViews>
    <sheetView showGridLines="0" topLeftCell="A11" zoomScaleNormal="100" workbookViewId="0"/>
  </sheetViews>
  <sheetFormatPr baseColWidth="10" defaultColWidth="8.83203125" defaultRowHeight="15"/>
  <cols>
    <col min="1" max="1" width="4.6640625" style="127" customWidth="1"/>
    <col min="2" max="2" width="4.83203125" style="127" customWidth="1"/>
    <col min="3" max="3" width="36.6640625" style="127" customWidth="1"/>
    <col min="4" max="11" width="10.6640625" style="127" customWidth="1"/>
    <col min="12" max="12" width="36.6640625" style="127" customWidth="1"/>
    <col min="13" max="13" width="4.83203125" style="127" customWidth="1"/>
    <col min="14" max="16384" width="8.83203125" style="127"/>
  </cols>
  <sheetData>
    <row r="1" spans="1:13" ht="19.5" customHeight="1" thickBot="1">
      <c r="A1" s="126"/>
      <c r="B1" s="126"/>
      <c r="C1" s="126"/>
      <c r="D1" s="126"/>
      <c r="E1" s="126"/>
      <c r="F1" s="126"/>
      <c r="G1" s="126"/>
      <c r="H1" s="126"/>
      <c r="I1" s="126"/>
      <c r="J1" s="126"/>
      <c r="K1" s="126"/>
      <c r="L1" s="126"/>
      <c r="M1" s="126"/>
    </row>
    <row r="2" spans="1:13" ht="19.5" customHeight="1" thickTop="1">
      <c r="A2" s="126"/>
      <c r="B2" s="128"/>
      <c r="C2" s="129"/>
      <c r="D2" s="129"/>
      <c r="E2" s="129"/>
      <c r="F2" s="129"/>
      <c r="G2" s="129"/>
      <c r="H2" s="129"/>
      <c r="I2" s="129"/>
      <c r="J2" s="129"/>
      <c r="K2" s="129"/>
      <c r="L2" s="129"/>
      <c r="M2" s="130"/>
    </row>
    <row r="3" spans="1:13" ht="19.5" customHeight="1">
      <c r="A3" s="126"/>
      <c r="B3" s="131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3"/>
    </row>
    <row r="4" spans="1:13" ht="19.5" customHeight="1">
      <c r="A4" s="126"/>
      <c r="B4" s="131"/>
      <c r="C4" s="132"/>
      <c r="D4" s="132"/>
      <c r="E4" s="132"/>
      <c r="F4" s="132"/>
      <c r="G4" s="132"/>
      <c r="H4" s="132"/>
      <c r="I4" s="132"/>
      <c r="J4" s="132"/>
      <c r="K4" s="132"/>
      <c r="L4" s="132"/>
      <c r="M4" s="133"/>
    </row>
    <row r="5" spans="1:13" ht="19.5" customHeight="1">
      <c r="A5" s="126"/>
      <c r="B5" s="131"/>
      <c r="C5" s="132"/>
      <c r="D5" s="132"/>
      <c r="E5" s="132"/>
      <c r="F5" s="132"/>
      <c r="G5" s="132"/>
      <c r="H5" s="132"/>
      <c r="I5" s="132"/>
      <c r="J5" s="132"/>
      <c r="K5" s="132"/>
      <c r="L5" s="132"/>
      <c r="M5" s="133"/>
    </row>
    <row r="6" spans="1:13" ht="19.5" customHeight="1">
      <c r="A6" s="126"/>
      <c r="B6" s="131"/>
      <c r="C6" s="132"/>
      <c r="D6" s="132"/>
      <c r="E6" s="132"/>
      <c r="F6" s="132"/>
      <c r="G6" s="132"/>
      <c r="H6" s="132"/>
      <c r="I6" s="132"/>
      <c r="J6" s="132"/>
      <c r="K6" s="132"/>
      <c r="L6" s="132"/>
      <c r="M6" s="133"/>
    </row>
    <row r="7" spans="1:13" ht="19.5" customHeight="1">
      <c r="A7" s="126"/>
      <c r="B7" s="131"/>
      <c r="C7" s="132"/>
      <c r="D7" s="132"/>
      <c r="E7" s="132"/>
      <c r="F7" s="132"/>
      <c r="G7" s="132"/>
      <c r="H7" s="132"/>
      <c r="I7" s="132"/>
      <c r="J7" s="132"/>
      <c r="K7" s="132"/>
      <c r="L7" s="132"/>
      <c r="M7" s="133"/>
    </row>
    <row r="8" spans="1:13" ht="19.5" customHeight="1">
      <c r="A8" s="126"/>
      <c r="B8" s="131"/>
      <c r="C8" s="132"/>
      <c r="D8" s="132"/>
      <c r="E8" s="132"/>
      <c r="F8" s="132"/>
      <c r="G8" s="132"/>
      <c r="H8" s="132"/>
      <c r="I8" s="132"/>
      <c r="J8" s="132"/>
      <c r="K8" s="132"/>
      <c r="L8" s="132"/>
      <c r="M8" s="133"/>
    </row>
    <row r="9" spans="1:13" ht="19.5" customHeight="1">
      <c r="A9" s="126"/>
      <c r="B9" s="131"/>
      <c r="C9" s="132"/>
      <c r="D9" s="132"/>
      <c r="E9" s="132"/>
      <c r="F9" s="132"/>
      <c r="G9" s="132"/>
      <c r="H9" s="132"/>
      <c r="I9" s="132"/>
      <c r="J9" s="132"/>
      <c r="K9" s="132"/>
      <c r="L9" s="132"/>
      <c r="M9" s="133"/>
    </row>
    <row r="10" spans="1:13" ht="19.5" customHeight="1">
      <c r="A10" s="126"/>
      <c r="B10" s="134"/>
      <c r="C10" s="126"/>
      <c r="D10" s="126"/>
      <c r="E10" s="126"/>
      <c r="F10" s="126"/>
      <c r="G10" s="126"/>
      <c r="H10" s="126"/>
      <c r="I10" s="126"/>
      <c r="J10" s="126"/>
      <c r="K10" s="126"/>
      <c r="L10" s="126"/>
      <c r="M10" s="135"/>
    </row>
    <row r="11" spans="1:13" ht="28.5" customHeight="1">
      <c r="A11" s="126"/>
      <c r="B11" s="134"/>
      <c r="C11" s="136" t="s">
        <v>161</v>
      </c>
      <c r="D11" s="126"/>
      <c r="E11" s="126"/>
      <c r="F11" s="126"/>
      <c r="G11" s="126"/>
      <c r="H11" s="126"/>
      <c r="I11" s="126"/>
      <c r="J11" s="126"/>
      <c r="K11" s="126"/>
      <c r="L11" s="137" t="s">
        <v>152</v>
      </c>
      <c r="M11" s="135"/>
    </row>
    <row r="12" spans="1:13" ht="19.5" customHeight="1">
      <c r="A12" s="126"/>
      <c r="B12" s="134"/>
      <c r="C12" s="138"/>
      <c r="D12" s="126"/>
      <c r="E12" s="126"/>
      <c r="F12" s="126"/>
      <c r="G12" s="126"/>
      <c r="H12" s="126"/>
      <c r="I12" s="126"/>
      <c r="J12" s="126"/>
      <c r="K12" s="139"/>
      <c r="L12" s="126"/>
      <c r="M12" s="135"/>
    </row>
    <row r="13" spans="1:13" ht="19.5" customHeight="1">
      <c r="A13" s="126"/>
      <c r="B13" s="134"/>
      <c r="C13" s="140" t="s">
        <v>153</v>
      </c>
      <c r="D13" s="141"/>
      <c r="E13" s="141"/>
      <c r="F13" s="141"/>
      <c r="G13" s="141"/>
      <c r="H13" s="141"/>
      <c r="I13" s="141"/>
      <c r="J13" s="141"/>
      <c r="K13" s="141"/>
      <c r="L13" s="141"/>
      <c r="M13" s="135"/>
    </row>
    <row r="14" spans="1:13" ht="19.5" customHeight="1">
      <c r="A14" s="126"/>
      <c r="B14" s="134"/>
      <c r="C14" s="126"/>
      <c r="D14" s="141"/>
      <c r="E14" s="141"/>
      <c r="F14" s="141"/>
      <c r="G14" s="141"/>
      <c r="H14" s="141"/>
      <c r="I14" s="141"/>
      <c r="J14" s="141"/>
      <c r="K14" s="141"/>
      <c r="L14" s="141"/>
      <c r="M14" s="135"/>
    </row>
    <row r="15" spans="1:13" ht="19.5" customHeight="1">
      <c r="A15" s="126"/>
      <c r="B15" s="134"/>
      <c r="C15" s="142" t="s">
        <v>172</v>
      </c>
      <c r="D15" s="141"/>
      <c r="E15" s="141"/>
      <c r="F15" s="141"/>
      <c r="G15" s="141"/>
      <c r="H15" s="141"/>
      <c r="I15" s="141"/>
      <c r="J15" s="141"/>
      <c r="K15" s="141"/>
      <c r="L15" s="141"/>
      <c r="M15" s="135"/>
    </row>
    <row r="16" spans="1:13" ht="19.5" customHeight="1">
      <c r="A16" s="126"/>
      <c r="B16" s="134"/>
      <c r="C16" s="142" t="s">
        <v>162</v>
      </c>
      <c r="D16" s="141"/>
      <c r="E16" s="141"/>
      <c r="F16" s="141"/>
      <c r="G16" s="141"/>
      <c r="H16" s="141"/>
      <c r="I16" s="141"/>
      <c r="J16" s="141"/>
      <c r="K16" s="141"/>
      <c r="L16" s="141"/>
      <c r="M16" s="135"/>
    </row>
    <row r="17" spans="1:13" ht="19.5" customHeight="1">
      <c r="A17" s="126"/>
      <c r="B17" s="134"/>
      <c r="C17" s="142" t="s">
        <v>163</v>
      </c>
      <c r="D17" s="141"/>
      <c r="E17" s="141"/>
      <c r="F17" s="141"/>
      <c r="G17" s="141"/>
      <c r="H17" s="141"/>
      <c r="I17" s="141"/>
      <c r="J17" s="141"/>
      <c r="K17" s="141"/>
      <c r="L17" s="141"/>
      <c r="M17" s="135"/>
    </row>
    <row r="18" spans="1:13" ht="19.5" customHeight="1">
      <c r="A18" s="126"/>
      <c r="B18" s="134"/>
      <c r="C18" s="142" t="s">
        <v>164</v>
      </c>
      <c r="D18" s="141"/>
      <c r="E18" s="141"/>
      <c r="F18" s="141"/>
      <c r="G18" s="141"/>
      <c r="H18" s="141"/>
      <c r="I18" s="141"/>
      <c r="J18" s="141"/>
      <c r="K18" s="141"/>
      <c r="L18" s="141"/>
      <c r="M18" s="135"/>
    </row>
    <row r="19" spans="1:13" ht="19.5" customHeight="1">
      <c r="A19" s="126"/>
      <c r="B19" s="134"/>
      <c r="C19" s="143"/>
      <c r="D19" s="141"/>
      <c r="E19" s="141"/>
      <c r="F19" s="141"/>
      <c r="G19" s="141"/>
      <c r="H19" s="141"/>
      <c r="I19" s="141"/>
      <c r="J19" s="141"/>
      <c r="K19" s="141"/>
      <c r="L19" s="141"/>
      <c r="M19" s="135"/>
    </row>
    <row r="20" spans="1:13" ht="19.5" customHeight="1">
      <c r="A20" s="126"/>
      <c r="B20" s="134"/>
      <c r="C20" s="143"/>
      <c r="D20" s="141"/>
      <c r="E20" s="141"/>
      <c r="F20" s="141"/>
      <c r="G20" s="141"/>
      <c r="H20" s="141"/>
      <c r="I20" s="141"/>
      <c r="J20" s="141"/>
      <c r="K20" s="141"/>
      <c r="L20" s="141"/>
      <c r="M20" s="135"/>
    </row>
    <row r="21" spans="1:13" ht="19.5" customHeight="1">
      <c r="A21" s="126"/>
      <c r="B21" s="134"/>
      <c r="C21" s="144"/>
      <c r="D21" s="141"/>
      <c r="E21" s="141"/>
      <c r="F21" s="141"/>
      <c r="G21" s="141"/>
      <c r="H21" s="141"/>
      <c r="I21" s="141"/>
      <c r="J21" s="141"/>
      <c r="K21" s="141"/>
      <c r="L21" s="141"/>
      <c r="M21" s="135"/>
    </row>
    <row r="22" spans="1:13" ht="19.5" customHeight="1">
      <c r="A22" s="126"/>
      <c r="B22" s="134"/>
      <c r="C22" s="144"/>
      <c r="D22" s="141"/>
      <c r="E22" s="141"/>
      <c r="F22" s="141"/>
      <c r="G22" s="141"/>
      <c r="H22" s="141"/>
      <c r="I22" s="141"/>
      <c r="J22" s="141"/>
      <c r="K22" s="141"/>
      <c r="L22" s="141"/>
      <c r="M22" s="135"/>
    </row>
    <row r="23" spans="1:13" ht="19.5" customHeight="1">
      <c r="A23" s="126"/>
      <c r="B23" s="134"/>
      <c r="C23" s="144"/>
      <c r="D23" s="141"/>
      <c r="E23" s="141"/>
      <c r="F23" s="141"/>
      <c r="G23" s="141"/>
      <c r="H23" s="141"/>
      <c r="I23" s="141"/>
      <c r="J23" s="141"/>
      <c r="K23" s="141"/>
      <c r="L23" s="141"/>
      <c r="M23" s="135"/>
    </row>
    <row r="24" spans="1:13" ht="19.5" customHeight="1">
      <c r="A24" s="126"/>
      <c r="B24" s="134"/>
      <c r="C24" s="144"/>
      <c r="D24" s="141"/>
      <c r="E24" s="141"/>
      <c r="F24" s="141"/>
      <c r="G24" s="141"/>
      <c r="H24" s="141"/>
      <c r="I24" s="141"/>
      <c r="J24" s="141"/>
      <c r="K24" s="141"/>
      <c r="L24" s="141"/>
      <c r="M24" s="135"/>
    </row>
    <row r="25" spans="1:13" ht="19.5" customHeight="1">
      <c r="A25" s="126"/>
      <c r="B25" s="134"/>
      <c r="C25" s="144"/>
      <c r="D25" s="141"/>
      <c r="E25" s="141"/>
      <c r="F25" s="141"/>
      <c r="G25" s="141"/>
      <c r="H25" s="141"/>
      <c r="I25" s="141"/>
      <c r="J25" s="141"/>
      <c r="K25" s="141"/>
      <c r="L25" s="141"/>
      <c r="M25" s="135"/>
    </row>
    <row r="26" spans="1:13" ht="19.5" customHeight="1">
      <c r="A26" s="126"/>
      <c r="B26" s="134"/>
      <c r="C26" s="145"/>
      <c r="D26" s="141"/>
      <c r="E26" s="141"/>
      <c r="F26" s="141"/>
      <c r="G26" s="141"/>
      <c r="H26" s="141"/>
      <c r="I26" s="141"/>
      <c r="J26" s="141"/>
      <c r="K26" s="141"/>
      <c r="L26" s="141"/>
      <c r="M26" s="135"/>
    </row>
    <row r="27" spans="1:13" ht="19.5" customHeight="1">
      <c r="A27" s="126"/>
      <c r="B27" s="134"/>
      <c r="C27" s="145"/>
      <c r="D27" s="141"/>
      <c r="E27" s="141"/>
      <c r="F27" s="141"/>
      <c r="G27" s="141"/>
      <c r="H27" s="141"/>
      <c r="I27" s="141"/>
      <c r="J27" s="141"/>
      <c r="K27" s="141"/>
      <c r="L27" s="141"/>
      <c r="M27" s="135"/>
    </row>
    <row r="28" spans="1:13" ht="19.5" customHeight="1">
      <c r="A28" s="126"/>
      <c r="B28" s="134"/>
      <c r="C28" s="146"/>
      <c r="D28" s="141"/>
      <c r="E28" s="141"/>
      <c r="F28" s="141"/>
      <c r="G28" s="141"/>
      <c r="H28" s="141"/>
      <c r="I28" s="141"/>
      <c r="J28" s="141"/>
      <c r="K28" s="141"/>
      <c r="L28" s="141"/>
      <c r="M28" s="135"/>
    </row>
    <row r="29" spans="1:13" ht="19.5" customHeight="1">
      <c r="A29" s="126"/>
      <c r="B29" s="134"/>
      <c r="C29" s="147"/>
      <c r="D29" s="141"/>
      <c r="E29" s="141"/>
      <c r="F29" s="141"/>
      <c r="G29" s="141"/>
      <c r="H29" s="141"/>
      <c r="I29" s="141"/>
      <c r="J29" s="141"/>
      <c r="K29" s="141"/>
      <c r="L29" s="141"/>
      <c r="M29" s="135"/>
    </row>
    <row r="30" spans="1:13" ht="19.5" customHeight="1">
      <c r="A30" s="126"/>
      <c r="B30" s="134"/>
      <c r="C30" s="147"/>
      <c r="D30" s="141"/>
      <c r="E30" s="141"/>
      <c r="F30" s="141"/>
      <c r="G30" s="141"/>
      <c r="H30" s="141"/>
      <c r="I30" s="141"/>
      <c r="J30" s="141"/>
      <c r="K30" s="141"/>
      <c r="L30" s="141"/>
      <c r="M30" s="135"/>
    </row>
    <row r="31" spans="1:13" ht="19.5" customHeight="1">
      <c r="A31" s="126"/>
      <c r="B31" s="134"/>
      <c r="C31" s="148" t="s">
        <v>154</v>
      </c>
      <c r="D31" s="149"/>
      <c r="E31" s="149"/>
      <c r="F31" s="149"/>
      <c r="G31" s="149"/>
      <c r="H31" s="149"/>
      <c r="I31" s="149"/>
      <c r="J31" s="149"/>
      <c r="K31" s="149"/>
      <c r="L31" s="149"/>
      <c r="M31" s="135"/>
    </row>
    <row r="32" spans="1:13" ht="19.5" customHeight="1">
      <c r="A32" s="126"/>
      <c r="B32" s="134"/>
      <c r="C32" s="150" t="s">
        <v>155</v>
      </c>
      <c r="D32" s="151"/>
      <c r="E32" s="151"/>
      <c r="F32" s="151"/>
      <c r="G32" s="151"/>
      <c r="H32" s="151"/>
      <c r="I32" s="151"/>
      <c r="J32" s="151"/>
      <c r="K32" s="151"/>
      <c r="L32" s="151"/>
      <c r="M32" s="135"/>
    </row>
    <row r="33" spans="1:13" ht="19.5" customHeight="1">
      <c r="A33" s="126"/>
      <c r="B33" s="134"/>
      <c r="C33" s="150" t="s">
        <v>156</v>
      </c>
      <c r="D33" s="151"/>
      <c r="E33" s="151"/>
      <c r="F33" s="151"/>
      <c r="G33" s="151"/>
      <c r="H33" s="151"/>
      <c r="I33" s="151"/>
      <c r="J33" s="151"/>
      <c r="K33" s="151"/>
      <c r="L33" s="151"/>
      <c r="M33" s="135"/>
    </row>
    <row r="34" spans="1:13" ht="19.5" customHeight="1">
      <c r="A34" s="126"/>
      <c r="B34" s="134"/>
      <c r="C34" s="150" t="s">
        <v>157</v>
      </c>
      <c r="D34" s="151"/>
      <c r="E34" s="151"/>
      <c r="F34" s="151"/>
      <c r="G34" s="151"/>
      <c r="H34" s="151"/>
      <c r="I34" s="151"/>
      <c r="J34" s="151"/>
      <c r="K34" s="151"/>
      <c r="L34" s="151"/>
      <c r="M34" s="135"/>
    </row>
    <row r="35" spans="1:13" ht="19.5" customHeight="1">
      <c r="A35" s="126"/>
      <c r="B35" s="134"/>
      <c r="C35" s="150" t="s">
        <v>158</v>
      </c>
      <c r="D35" s="151"/>
      <c r="E35" s="151"/>
      <c r="F35" s="151"/>
      <c r="G35" s="151"/>
      <c r="H35" s="151"/>
      <c r="I35" s="151"/>
      <c r="J35" s="151"/>
      <c r="K35" s="151"/>
      <c r="L35" s="151"/>
      <c r="M35" s="135"/>
    </row>
    <row r="36" spans="1:13" ht="19.5" customHeight="1">
      <c r="A36" s="126"/>
      <c r="B36" s="134"/>
      <c r="C36" s="150" t="s">
        <v>159</v>
      </c>
      <c r="D36" s="151"/>
      <c r="E36" s="151"/>
      <c r="F36" s="151"/>
      <c r="G36" s="151"/>
      <c r="H36" s="151"/>
      <c r="I36" s="151"/>
      <c r="J36" s="151"/>
      <c r="K36" s="151"/>
      <c r="L36" s="151"/>
      <c r="M36" s="135"/>
    </row>
    <row r="37" spans="1:13" ht="19.5" customHeight="1">
      <c r="A37" s="126"/>
      <c r="B37" s="134"/>
      <c r="C37" s="150"/>
      <c r="D37" s="151"/>
      <c r="E37" s="151"/>
      <c r="F37" s="151"/>
      <c r="G37" s="151"/>
      <c r="H37" s="151"/>
      <c r="I37" s="151"/>
      <c r="J37" s="151"/>
      <c r="K37" s="151"/>
      <c r="L37" s="151"/>
      <c r="M37" s="135"/>
    </row>
    <row r="38" spans="1:13" ht="19.5" customHeight="1">
      <c r="A38" s="126"/>
      <c r="B38" s="134"/>
      <c r="C38" s="150" t="s">
        <v>160</v>
      </c>
      <c r="D38" s="151"/>
      <c r="E38" s="151"/>
      <c r="F38" s="151"/>
      <c r="G38" s="151"/>
      <c r="H38" s="151"/>
      <c r="I38" s="151"/>
      <c r="J38" s="151"/>
      <c r="K38" s="151"/>
      <c r="L38" s="151"/>
      <c r="M38" s="135"/>
    </row>
    <row r="39" spans="1:13" ht="19.5" customHeight="1" thickBot="1">
      <c r="A39" s="126"/>
      <c r="B39" s="152"/>
      <c r="C39" s="153"/>
      <c r="D39" s="153"/>
      <c r="E39" s="153"/>
      <c r="F39" s="153"/>
      <c r="G39" s="153"/>
      <c r="H39" s="153"/>
      <c r="I39" s="153"/>
      <c r="J39" s="153"/>
      <c r="K39" s="153"/>
      <c r="L39" s="153"/>
      <c r="M39" s="154" t="s">
        <v>0</v>
      </c>
    </row>
    <row r="40" spans="1:13" ht="19.5" customHeight="1" thickTop="1">
      <c r="A40" s="126"/>
      <c r="B40" s="126"/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</row>
  </sheetData>
  <hyperlinks>
    <hyperlink ref="C38" r:id="rId1" xr:uid="{96D2F793-8946-41B1-9083-AA739C3CF8EB}"/>
    <hyperlink ref="C15" location="'Financial Statements'!A1" tooltip="Financial Forecast" display="Financial Statements" xr:uid="{B860A8F5-3AFB-4AA1-BCC3-C11A541947A3}"/>
    <hyperlink ref="C16" location="'Ratio Calculations'!A1" tooltip="Ratio Calculations" display="Ratio Calculations" xr:uid="{8166907E-0A33-450F-B2CD-97580AE9E1B6}"/>
    <hyperlink ref="C17" location="'3 Step DuPont Pyramid '!A1" tooltip="3 Step DuPont Pyramid" display="3 Step DuPont Pyramid" xr:uid="{C20C4909-BE56-48FF-A618-B645B9207909}"/>
    <hyperlink ref="C18" location="'5 Step DuPont Pyramid'!A1" tooltip="5 Step DuPont Pyramid" display="5 Step DuPont Pyramid" xr:uid="{565ACE7F-B50E-44FC-815D-679895DED4C8}"/>
  </hyperlinks>
  <pageMargins left="0.7" right="0.7" top="0.75" bottom="0.75" header="0.3" footer="0.3"/>
  <pageSetup scale="66" orientation="landscape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C06F1-4E09-4895-B67A-14483316C6C8}">
  <sheetPr>
    <pageSetUpPr autoPageBreaks="0"/>
  </sheetPr>
  <dimension ref="A1:P241"/>
  <sheetViews>
    <sheetView showGridLines="0" tabSelected="1" zoomScaleNormal="100" workbookViewId="0">
      <pane ySplit="1" topLeftCell="A127" activePane="bottomLeft" state="frozen"/>
      <selection sqref="A1:XFD1"/>
      <selection pane="bottomLeft" activeCell="B5" sqref="B5:B135"/>
    </sheetView>
  </sheetViews>
  <sheetFormatPr baseColWidth="10" defaultColWidth="9.1640625" defaultRowHeight="15" customHeight="1"/>
  <cols>
    <col min="1" max="1" width="9.1640625" style="3"/>
    <col min="2" max="2" width="18.5" style="3" customWidth="1"/>
    <col min="3" max="3" width="12.6640625" style="3" customWidth="1"/>
    <col min="4" max="4" width="8.5" style="3" bestFit="1" customWidth="1"/>
    <col min="5" max="5" width="8.5" style="3" customWidth="1"/>
    <col min="6" max="13" width="10.33203125" style="3" customWidth="1"/>
    <col min="14" max="14" width="1.6640625" style="3" customWidth="1"/>
    <col min="15" max="16" width="9.1640625" style="3" customWidth="1"/>
    <col min="17" max="17" width="10.83203125" style="3" bestFit="1" customWidth="1"/>
    <col min="18" max="16384" width="9.1640625" style="3"/>
  </cols>
  <sheetData>
    <row r="1" spans="1:16" ht="5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P1" s="4"/>
    </row>
    <row r="2" spans="1:16" s="1" customFormat="1" ht="15" customHeight="1">
      <c r="B2" s="5"/>
      <c r="C2" s="6"/>
      <c r="D2" s="7"/>
      <c r="E2" s="8"/>
      <c r="F2" s="9"/>
      <c r="G2" s="9"/>
      <c r="H2" s="9"/>
      <c r="I2" s="10"/>
      <c r="J2" s="10"/>
      <c r="K2" s="10"/>
      <c r="L2" s="10"/>
      <c r="M2" s="10"/>
      <c r="N2" s="11"/>
      <c r="O2" s="11"/>
    </row>
    <row r="3" spans="1:16" s="16" customFormat="1" ht="15" customHeight="1">
      <c r="A3" s="1" t="s">
        <v>0</v>
      </c>
      <c r="B3" s="12" t="s">
        <v>1</v>
      </c>
      <c r="C3" s="13"/>
      <c r="D3" s="14"/>
      <c r="E3" s="14"/>
      <c r="F3" s="15"/>
      <c r="G3" s="15"/>
      <c r="H3" s="15"/>
      <c r="I3" s="15"/>
      <c r="J3" s="15"/>
      <c r="K3" s="15"/>
      <c r="L3" s="15"/>
      <c r="M3" s="15"/>
    </row>
    <row r="4" spans="1:16" s="16" customFormat="1" ht="15" customHeight="1">
      <c r="B4" s="17"/>
      <c r="C4" s="6"/>
      <c r="D4" s="18"/>
      <c r="E4" s="18"/>
      <c r="F4" s="19"/>
      <c r="G4" s="19"/>
      <c r="H4" s="19"/>
      <c r="I4" s="19"/>
      <c r="J4" s="19"/>
      <c r="K4" s="19"/>
      <c r="L4" s="19"/>
      <c r="M4" s="19"/>
      <c r="P4" s="20"/>
    </row>
    <row r="5" spans="1:16" s="16" customFormat="1" ht="15" customHeight="1" thickBot="1">
      <c r="B5" s="21" t="s">
        <v>2</v>
      </c>
      <c r="C5" s="6"/>
      <c r="D5" s="8"/>
      <c r="E5" s="8"/>
      <c r="F5" s="157">
        <v>1</v>
      </c>
      <c r="G5" s="157">
        <f>+F5+1</f>
        <v>2</v>
      </c>
      <c r="H5" s="157">
        <f t="shared" ref="H5:M5" si="0">+G5+1</f>
        <v>3</v>
      </c>
      <c r="I5" s="157">
        <f t="shared" si="0"/>
        <v>4</v>
      </c>
      <c r="J5" s="157">
        <f t="shared" si="0"/>
        <v>5</v>
      </c>
      <c r="K5" s="157">
        <f t="shared" si="0"/>
        <v>6</v>
      </c>
      <c r="L5" s="157">
        <f t="shared" si="0"/>
        <v>7</v>
      </c>
      <c r="M5" s="157">
        <f t="shared" si="0"/>
        <v>8</v>
      </c>
      <c r="P5" s="20"/>
    </row>
    <row r="6" spans="1:16" ht="15" customHeight="1">
      <c r="A6" s="1"/>
      <c r="B6" s="21"/>
      <c r="C6" s="6"/>
      <c r="D6" s="8"/>
      <c r="E6" s="8"/>
      <c r="F6" s="8"/>
      <c r="G6" s="8"/>
      <c r="H6" s="8"/>
      <c r="I6" s="22"/>
      <c r="J6" s="22"/>
      <c r="K6" s="22"/>
      <c r="L6" s="22"/>
      <c r="M6" s="22"/>
      <c r="P6" s="20"/>
    </row>
    <row r="7" spans="1:16" s="16" customFormat="1" ht="15" customHeight="1">
      <c r="B7" s="21"/>
      <c r="C7" s="6"/>
      <c r="D7" s="8"/>
      <c r="E7" s="8"/>
      <c r="F7" s="8"/>
      <c r="G7" s="8"/>
      <c r="H7" s="8"/>
    </row>
    <row r="8" spans="1:16" s="1" customFormat="1" ht="15" customHeight="1">
      <c r="B8" s="23" t="s">
        <v>3</v>
      </c>
      <c r="C8" s="24"/>
      <c r="D8" s="8"/>
      <c r="E8" s="24"/>
      <c r="F8" s="25">
        <v>112640</v>
      </c>
      <c r="G8" s="25">
        <v>116199</v>
      </c>
      <c r="H8" s="25">
        <v>118719</v>
      </c>
      <c r="I8" s="25">
        <v>129025</v>
      </c>
      <c r="J8" s="25">
        <v>141576</v>
      </c>
      <c r="K8" s="25">
        <v>152703</v>
      </c>
      <c r="L8" s="25">
        <v>166761</v>
      </c>
      <c r="M8" s="25">
        <v>195929</v>
      </c>
      <c r="P8" s="20"/>
    </row>
    <row r="9" spans="1:16" s="1" customFormat="1" ht="15" customHeight="1">
      <c r="B9" s="23" t="s">
        <v>4</v>
      </c>
      <c r="C9" s="24"/>
      <c r="D9" s="24"/>
      <c r="E9" s="24"/>
      <c r="F9" s="27">
        <f>-98458+1029</f>
        <v>-97429</v>
      </c>
      <c r="G9" s="27">
        <f>-101065+1127</f>
        <v>-99938</v>
      </c>
      <c r="H9" s="27">
        <f>-102901+1255</f>
        <v>-101646</v>
      </c>
      <c r="I9" s="27">
        <f>-111882+1370</f>
        <v>-110512</v>
      </c>
      <c r="J9" s="27">
        <f>-123152+1437</f>
        <v>-121715</v>
      </c>
      <c r="K9" s="27">
        <f>-132886+1492</f>
        <v>-131394</v>
      </c>
      <c r="L9" s="27">
        <f>-144939+1645</f>
        <v>-143294</v>
      </c>
      <c r="M9" s="27">
        <f>-170684+1781</f>
        <v>-168903</v>
      </c>
      <c r="P9" s="20"/>
    </row>
    <row r="10" spans="1:16" s="1" customFormat="1" ht="15" customHeight="1">
      <c r="B10" s="28" t="s">
        <v>5</v>
      </c>
      <c r="C10" s="29"/>
      <c r="D10" s="24"/>
      <c r="E10" s="24"/>
      <c r="F10" s="30">
        <f>SUM(F8:F9)</f>
        <v>15211</v>
      </c>
      <c r="G10" s="30">
        <f t="shared" ref="G10:M10" si="1">SUM(G8:G9)</f>
        <v>16261</v>
      </c>
      <c r="H10" s="30">
        <f t="shared" si="1"/>
        <v>17073</v>
      </c>
      <c r="I10" s="30">
        <f t="shared" si="1"/>
        <v>18513</v>
      </c>
      <c r="J10" s="30">
        <f t="shared" si="1"/>
        <v>19861</v>
      </c>
      <c r="K10" s="30">
        <f t="shared" si="1"/>
        <v>21309</v>
      </c>
      <c r="L10" s="30">
        <f t="shared" si="1"/>
        <v>23467</v>
      </c>
      <c r="M10" s="30">
        <f t="shared" si="1"/>
        <v>27026</v>
      </c>
      <c r="P10" s="20"/>
    </row>
    <row r="11" spans="1:16" s="1" customFormat="1" ht="15" customHeight="1">
      <c r="B11" s="28"/>
      <c r="C11" s="29"/>
      <c r="D11" s="24"/>
      <c r="E11" s="24"/>
      <c r="F11" s="31"/>
      <c r="G11" s="31"/>
      <c r="H11" s="31"/>
      <c r="I11" s="32"/>
      <c r="J11" s="32"/>
      <c r="K11" s="32"/>
      <c r="L11" s="32"/>
      <c r="M11" s="32"/>
      <c r="P11" s="11"/>
    </row>
    <row r="12" spans="1:16" s="1" customFormat="1" ht="15" customHeight="1">
      <c r="B12" s="23"/>
      <c r="C12" s="24"/>
      <c r="D12" s="24"/>
      <c r="E12" s="24"/>
      <c r="F12" s="31"/>
      <c r="G12" s="31"/>
      <c r="H12" s="31"/>
      <c r="I12" s="33"/>
      <c r="J12" s="33"/>
      <c r="K12" s="33"/>
      <c r="L12" s="33"/>
      <c r="M12" s="34"/>
    </row>
    <row r="13" spans="1:16" s="1" customFormat="1" ht="15" customHeight="1">
      <c r="B13" s="23" t="s">
        <v>6</v>
      </c>
      <c r="C13" s="24"/>
      <c r="D13" s="24"/>
      <c r="E13" s="24"/>
      <c r="F13" s="25">
        <v>-10899</v>
      </c>
      <c r="G13" s="25">
        <v>-11445</v>
      </c>
      <c r="H13" s="25">
        <v>-12068</v>
      </c>
      <c r="I13" s="25">
        <v>-12950</v>
      </c>
      <c r="J13" s="25">
        <v>-13876</v>
      </c>
      <c r="K13" s="25">
        <v>-14994</v>
      </c>
      <c r="L13" s="25">
        <v>-16332</v>
      </c>
      <c r="M13" s="25">
        <v>-18461</v>
      </c>
    </row>
    <row r="14" spans="1:16" s="1" customFormat="1" ht="15" customHeight="1">
      <c r="B14" s="23" t="s">
        <v>7</v>
      </c>
      <c r="C14" s="24"/>
      <c r="D14" s="24"/>
      <c r="E14" s="24"/>
      <c r="F14" s="27">
        <v>-63</v>
      </c>
      <c r="G14" s="27">
        <v>-65</v>
      </c>
      <c r="H14" s="27">
        <v>-78</v>
      </c>
      <c r="I14" s="27">
        <v>-82</v>
      </c>
      <c r="J14" s="27">
        <v>-68</v>
      </c>
      <c r="K14" s="27">
        <v>-86</v>
      </c>
      <c r="L14" s="27">
        <v>-55</v>
      </c>
      <c r="M14" s="27">
        <v>-76</v>
      </c>
    </row>
    <row r="15" spans="1:16" s="1" customFormat="1" ht="15" customHeight="1">
      <c r="B15" s="28" t="s">
        <v>8</v>
      </c>
      <c r="C15" s="29"/>
      <c r="D15" s="24"/>
      <c r="E15" s="24"/>
      <c r="F15" s="30">
        <f>SUM(F10:F14)</f>
        <v>4249</v>
      </c>
      <c r="G15" s="30">
        <f t="shared" ref="G15:N15" si="2">SUM(G10:G14)</f>
        <v>4751</v>
      </c>
      <c r="H15" s="30">
        <f t="shared" si="2"/>
        <v>4927</v>
      </c>
      <c r="I15" s="30">
        <f t="shared" si="2"/>
        <v>5481</v>
      </c>
      <c r="J15" s="30">
        <f t="shared" si="2"/>
        <v>5917</v>
      </c>
      <c r="K15" s="30">
        <f t="shared" si="2"/>
        <v>6229</v>
      </c>
      <c r="L15" s="30">
        <f t="shared" si="2"/>
        <v>7080</v>
      </c>
      <c r="M15" s="30">
        <f t="shared" si="2"/>
        <v>8489</v>
      </c>
      <c r="N15" s="30">
        <f t="shared" si="2"/>
        <v>0</v>
      </c>
      <c r="P15" s="20"/>
    </row>
    <row r="16" spans="1:16" s="1" customFormat="1" ht="15" customHeight="1">
      <c r="B16" s="28"/>
      <c r="C16" s="29"/>
      <c r="D16" s="24"/>
      <c r="E16" s="24"/>
      <c r="F16" s="31"/>
      <c r="G16" s="31"/>
      <c r="H16" s="31"/>
      <c r="I16" s="32"/>
      <c r="J16" s="32"/>
      <c r="K16" s="32"/>
      <c r="L16" s="32"/>
      <c r="M16" s="32"/>
    </row>
    <row r="17" spans="2:16" s="1" customFormat="1" ht="15" customHeight="1">
      <c r="B17" s="23"/>
      <c r="C17" s="24"/>
      <c r="D17" s="24"/>
      <c r="E17" s="24"/>
      <c r="F17" s="35"/>
      <c r="G17" s="35"/>
      <c r="H17" s="35"/>
      <c r="I17" s="32"/>
      <c r="J17" s="32"/>
      <c r="K17" s="32"/>
      <c r="L17" s="32"/>
      <c r="M17" s="32"/>
    </row>
    <row r="18" spans="2:16" s="1" customFormat="1" ht="15" customHeight="1">
      <c r="B18" s="23" t="s">
        <v>9</v>
      </c>
      <c r="C18" s="24"/>
      <c r="D18" s="24"/>
      <c r="E18" s="24"/>
      <c r="F18" s="27">
        <v>-1029</v>
      </c>
      <c r="G18" s="27">
        <v>-1127</v>
      </c>
      <c r="H18" s="27">
        <v>-1255</v>
      </c>
      <c r="I18" s="27">
        <v>-1370</v>
      </c>
      <c r="J18" s="27">
        <v>-1437</v>
      </c>
      <c r="K18" s="27">
        <v>-1492</v>
      </c>
      <c r="L18" s="27">
        <v>-1645</v>
      </c>
      <c r="M18" s="27">
        <v>-1781</v>
      </c>
    </row>
    <row r="19" spans="2:16" s="1" customFormat="1" ht="15" customHeight="1">
      <c r="B19" s="28" t="s">
        <v>10</v>
      </c>
      <c r="C19" s="29"/>
      <c r="D19" s="24"/>
      <c r="E19" s="24"/>
      <c r="F19" s="30">
        <f>SUM(F15:F18)</f>
        <v>3220</v>
      </c>
      <c r="G19" s="30">
        <f t="shared" ref="G19:N19" si="3">SUM(G15:G18)</f>
        <v>3624</v>
      </c>
      <c r="H19" s="30">
        <f t="shared" si="3"/>
        <v>3672</v>
      </c>
      <c r="I19" s="30">
        <f t="shared" si="3"/>
        <v>4111</v>
      </c>
      <c r="J19" s="30">
        <f t="shared" si="3"/>
        <v>4480</v>
      </c>
      <c r="K19" s="30">
        <f t="shared" si="3"/>
        <v>4737</v>
      </c>
      <c r="L19" s="30">
        <f t="shared" si="3"/>
        <v>5435</v>
      </c>
      <c r="M19" s="30">
        <f t="shared" si="3"/>
        <v>6708</v>
      </c>
      <c r="N19" s="30">
        <f t="shared" si="3"/>
        <v>0</v>
      </c>
      <c r="P19" s="20"/>
    </row>
    <row r="20" spans="2:16" s="1" customFormat="1" ht="15" customHeight="1">
      <c r="B20" s="28"/>
      <c r="C20" s="29"/>
      <c r="D20" s="24"/>
      <c r="E20" s="24"/>
      <c r="F20" s="35"/>
      <c r="G20" s="35"/>
      <c r="H20" s="35"/>
      <c r="I20" s="32"/>
      <c r="J20" s="32"/>
      <c r="K20" s="32"/>
      <c r="L20" s="32"/>
      <c r="M20" s="32"/>
    </row>
    <row r="21" spans="2:16" s="1" customFormat="1" ht="15" customHeight="1">
      <c r="B21" s="28"/>
      <c r="C21" s="29"/>
      <c r="D21" s="24"/>
      <c r="E21" s="24"/>
      <c r="F21" s="35"/>
      <c r="G21" s="35"/>
      <c r="H21" s="35"/>
      <c r="I21" s="32"/>
      <c r="J21" s="32"/>
      <c r="K21" s="32"/>
      <c r="L21" s="32"/>
      <c r="M21" s="32"/>
    </row>
    <row r="22" spans="2:16" s="1" customFormat="1" ht="15" customHeight="1">
      <c r="B22" s="23" t="s">
        <v>11</v>
      </c>
      <c r="C22" s="24"/>
      <c r="D22" s="24"/>
      <c r="E22" s="24"/>
      <c r="F22" s="25">
        <v>-113</v>
      </c>
      <c r="G22" s="25">
        <v>-124</v>
      </c>
      <c r="H22" s="25">
        <v>-133</v>
      </c>
      <c r="I22" s="25">
        <v>-134</v>
      </c>
      <c r="J22" s="25">
        <v>-159</v>
      </c>
      <c r="K22" s="25">
        <v>-150</v>
      </c>
      <c r="L22" s="25">
        <v>-160</v>
      </c>
      <c r="M22" s="25">
        <v>-171</v>
      </c>
    </row>
    <row r="23" spans="2:16" s="1" customFormat="1" ht="15" customHeight="1">
      <c r="B23" s="23" t="s">
        <v>12</v>
      </c>
      <c r="C23" s="24"/>
      <c r="D23" s="24"/>
      <c r="E23" s="24"/>
      <c r="F23" s="27">
        <v>90</v>
      </c>
      <c r="G23" s="27">
        <v>104</v>
      </c>
      <c r="H23" s="27">
        <v>80</v>
      </c>
      <c r="I23" s="27">
        <v>62</v>
      </c>
      <c r="J23" s="27">
        <v>121</v>
      </c>
      <c r="K23" s="27">
        <v>178</v>
      </c>
      <c r="L23" s="27">
        <v>92</v>
      </c>
      <c r="M23" s="27">
        <v>143</v>
      </c>
    </row>
    <row r="24" spans="2:16" s="1" customFormat="1" ht="15" customHeight="1">
      <c r="B24" s="28" t="s">
        <v>13</v>
      </c>
      <c r="C24" s="29"/>
      <c r="D24" s="24"/>
      <c r="E24" s="24"/>
      <c r="F24" s="30">
        <f>SUM(F19:F23)</f>
        <v>3197</v>
      </c>
      <c r="G24" s="30">
        <f t="shared" ref="G24:M24" si="4">SUM(G19:G23)</f>
        <v>3604</v>
      </c>
      <c r="H24" s="30">
        <f t="shared" si="4"/>
        <v>3619</v>
      </c>
      <c r="I24" s="30">
        <f t="shared" si="4"/>
        <v>4039</v>
      </c>
      <c r="J24" s="30">
        <f t="shared" si="4"/>
        <v>4442</v>
      </c>
      <c r="K24" s="30">
        <f t="shared" si="4"/>
        <v>4765</v>
      </c>
      <c r="L24" s="30">
        <f t="shared" si="4"/>
        <v>5367</v>
      </c>
      <c r="M24" s="30">
        <f t="shared" si="4"/>
        <v>6680</v>
      </c>
      <c r="P24" s="20"/>
    </row>
    <row r="25" spans="2:16" s="1" customFormat="1" ht="15" customHeight="1">
      <c r="B25" s="28"/>
      <c r="C25" s="29"/>
      <c r="D25" s="24"/>
      <c r="E25" s="24"/>
      <c r="F25" s="35"/>
      <c r="G25" s="35"/>
      <c r="H25" s="35"/>
      <c r="I25" s="32"/>
      <c r="J25" s="32"/>
      <c r="K25" s="32"/>
      <c r="L25" s="32"/>
      <c r="M25" s="32"/>
    </row>
    <row r="26" spans="2:16" s="1" customFormat="1" ht="15" customHeight="1">
      <c r="B26" s="28"/>
      <c r="C26" s="29"/>
      <c r="D26" s="24"/>
      <c r="E26" s="24"/>
      <c r="F26" s="35"/>
      <c r="G26" s="35"/>
      <c r="H26" s="35"/>
      <c r="I26" s="32"/>
      <c r="J26" s="32"/>
      <c r="K26" s="32"/>
      <c r="L26" s="32"/>
      <c r="M26" s="32"/>
    </row>
    <row r="27" spans="2:16" s="1" customFormat="1" ht="15" customHeight="1">
      <c r="B27" s="23" t="s">
        <v>14</v>
      </c>
      <c r="C27" s="24"/>
      <c r="D27" s="24"/>
      <c r="E27" s="24"/>
      <c r="F27" s="25">
        <f>-1109-30</f>
        <v>-1139</v>
      </c>
      <c r="G27" s="25">
        <f>-1195-32</f>
        <v>-1227</v>
      </c>
      <c r="H27" s="25">
        <f>-1243-26</f>
        <v>-1269</v>
      </c>
      <c r="I27" s="25">
        <f>-1325-35</f>
        <v>-1360</v>
      </c>
      <c r="J27" s="25">
        <f>-1263-45</f>
        <v>-1308</v>
      </c>
      <c r="K27" s="25">
        <f>-1061-45</f>
        <v>-1106</v>
      </c>
      <c r="L27" s="25">
        <f>-1308-57</f>
        <v>-1365</v>
      </c>
      <c r="M27" s="25">
        <f>-1601-72</f>
        <v>-1673</v>
      </c>
      <c r="P27" s="20"/>
    </row>
    <row r="28" spans="2:16" s="1" customFormat="1" ht="15" customHeight="1">
      <c r="B28" s="23"/>
      <c r="C28" s="24"/>
      <c r="D28" s="24"/>
      <c r="E28" s="24"/>
      <c r="F28" s="36"/>
      <c r="G28" s="36"/>
      <c r="H28" s="36"/>
      <c r="I28" s="36"/>
      <c r="J28" s="36"/>
      <c r="K28" s="36"/>
      <c r="L28" s="36"/>
      <c r="M28" s="36"/>
    </row>
    <row r="29" spans="2:16" s="1" customFormat="1" ht="15" customHeight="1">
      <c r="B29" s="23"/>
      <c r="C29" s="24"/>
      <c r="D29" s="24"/>
      <c r="E29" s="24"/>
      <c r="F29" s="25"/>
      <c r="G29" s="25"/>
      <c r="H29" s="25"/>
      <c r="I29" s="37"/>
      <c r="J29" s="37"/>
      <c r="K29" s="37"/>
      <c r="L29" s="37"/>
      <c r="M29" s="37"/>
    </row>
    <row r="30" spans="2:16" s="1" customFormat="1" ht="15" customHeight="1" thickBot="1">
      <c r="B30" s="28" t="s">
        <v>15</v>
      </c>
      <c r="C30" s="29"/>
      <c r="D30" s="24"/>
      <c r="E30" s="24"/>
      <c r="F30" s="38">
        <f>SUM(F24:F29)</f>
        <v>2058</v>
      </c>
      <c r="G30" s="38">
        <f t="shared" ref="G30:M30" si="5">SUM(G24:G29)</f>
        <v>2377</v>
      </c>
      <c r="H30" s="38">
        <f t="shared" si="5"/>
        <v>2350</v>
      </c>
      <c r="I30" s="38">
        <f t="shared" si="5"/>
        <v>2679</v>
      </c>
      <c r="J30" s="38">
        <f t="shared" si="5"/>
        <v>3134</v>
      </c>
      <c r="K30" s="38">
        <f t="shared" si="5"/>
        <v>3659</v>
      </c>
      <c r="L30" s="38">
        <f t="shared" si="5"/>
        <v>4002</v>
      </c>
      <c r="M30" s="38">
        <f t="shared" si="5"/>
        <v>5007</v>
      </c>
      <c r="P30" s="20"/>
    </row>
    <row r="31" spans="2:16" s="1" customFormat="1" ht="15" customHeight="1">
      <c r="B31" s="29"/>
      <c r="C31" s="29"/>
      <c r="D31" s="24"/>
      <c r="E31" s="24"/>
      <c r="F31" s="39"/>
      <c r="G31" s="39"/>
      <c r="H31" s="39"/>
      <c r="I31" s="39"/>
      <c r="J31" s="39"/>
      <c r="K31" s="39"/>
      <c r="L31" s="39"/>
      <c r="M31" s="39"/>
    </row>
    <row r="32" spans="2:16" s="1" customFormat="1" ht="15" customHeight="1">
      <c r="B32" s="40"/>
      <c r="C32" s="40"/>
      <c r="D32" s="41"/>
      <c r="E32" s="41"/>
      <c r="F32" s="42"/>
      <c r="G32" s="42"/>
      <c r="H32" s="42"/>
      <c r="I32" s="42"/>
      <c r="J32" s="42"/>
      <c r="K32" s="42"/>
      <c r="L32" s="42"/>
      <c r="M32" s="42"/>
    </row>
    <row r="33" spans="1:16" s="1" customFormat="1" ht="15" customHeight="1">
      <c r="B33" s="5"/>
      <c r="C33" s="43"/>
      <c r="D33" s="7"/>
      <c r="E33" s="24"/>
      <c r="F33" s="44"/>
      <c r="G33" s="44"/>
      <c r="H33" s="44"/>
      <c r="I33" s="44"/>
      <c r="J33" s="44"/>
      <c r="K33" s="44"/>
      <c r="L33" s="44"/>
      <c r="M33" s="44"/>
      <c r="N33" s="11"/>
      <c r="O33" s="11"/>
    </row>
    <row r="34" spans="1:16" s="16" customFormat="1" ht="15" customHeight="1">
      <c r="A34" s="1" t="s">
        <v>0</v>
      </c>
      <c r="B34" s="12" t="s">
        <v>18</v>
      </c>
      <c r="C34" s="13"/>
      <c r="D34" s="14"/>
      <c r="E34" s="14"/>
      <c r="F34" s="15"/>
      <c r="G34" s="15"/>
      <c r="H34" s="15"/>
      <c r="I34" s="15"/>
      <c r="J34" s="15"/>
      <c r="K34" s="15"/>
      <c r="L34" s="15"/>
      <c r="M34" s="15"/>
      <c r="P34" s="20"/>
    </row>
    <row r="35" spans="1:16" s="16" customFormat="1" ht="15" customHeight="1">
      <c r="B35" s="17"/>
      <c r="C35" s="6"/>
      <c r="D35" s="18"/>
      <c r="E35" s="18"/>
      <c r="F35" s="19"/>
      <c r="G35" s="19"/>
      <c r="H35" s="19"/>
      <c r="I35" s="108"/>
      <c r="J35" s="108"/>
      <c r="K35" s="108"/>
      <c r="L35" s="108"/>
      <c r="M35" s="108"/>
    </row>
    <row r="36" spans="1:16" s="16" customFormat="1" ht="15" customHeight="1" thickBot="1">
      <c r="B36" s="21" t="s">
        <v>2</v>
      </c>
      <c r="C36" s="6"/>
      <c r="D36" s="8"/>
      <c r="E36" s="8"/>
      <c r="F36" s="159">
        <f>+F$5</f>
        <v>1</v>
      </c>
      <c r="G36" s="159">
        <f t="shared" ref="G36:M36" si="6">+G$5</f>
        <v>2</v>
      </c>
      <c r="H36" s="159">
        <f t="shared" si="6"/>
        <v>3</v>
      </c>
      <c r="I36" s="159">
        <f t="shared" si="6"/>
        <v>4</v>
      </c>
      <c r="J36" s="159">
        <f t="shared" si="6"/>
        <v>5</v>
      </c>
      <c r="K36" s="159">
        <f t="shared" si="6"/>
        <v>6</v>
      </c>
      <c r="L36" s="159">
        <f t="shared" si="6"/>
        <v>7</v>
      </c>
      <c r="M36" s="159">
        <f t="shared" si="6"/>
        <v>8</v>
      </c>
      <c r="N36" s="158">
        <f t="shared" ref="N36" si="7">+$F$5</f>
        <v>1</v>
      </c>
    </row>
    <row r="37" spans="1:16" ht="15" customHeight="1">
      <c r="A37" s="1"/>
      <c r="B37" s="21"/>
      <c r="C37" s="6"/>
      <c r="D37" s="8"/>
      <c r="E37" s="8"/>
      <c r="F37" s="8"/>
      <c r="G37" s="8"/>
      <c r="H37" s="8"/>
      <c r="I37" s="22"/>
      <c r="J37" s="22"/>
      <c r="K37" s="22"/>
      <c r="L37" s="22"/>
      <c r="M37" s="22"/>
      <c r="P37" s="11"/>
    </row>
    <row r="38" spans="1:16" s="16" customFormat="1" ht="15" customHeight="1">
      <c r="B38" s="21"/>
      <c r="C38" s="6"/>
      <c r="D38" s="8"/>
      <c r="E38" s="8"/>
      <c r="F38" s="8"/>
      <c r="G38" s="8"/>
      <c r="H38" s="8"/>
      <c r="P38" s="11"/>
    </row>
    <row r="39" spans="1:16" s="16" customFormat="1" ht="15" customHeight="1">
      <c r="B39" s="21"/>
      <c r="C39" s="6"/>
      <c r="D39" s="8"/>
      <c r="E39" s="8"/>
      <c r="F39" s="8"/>
      <c r="G39" s="8"/>
      <c r="H39" s="8"/>
      <c r="P39" s="11"/>
    </row>
    <row r="40" spans="1:16" ht="15" customHeight="1">
      <c r="A40" s="1"/>
      <c r="B40" s="29" t="s">
        <v>19</v>
      </c>
      <c r="C40" s="29"/>
      <c r="F40" s="45"/>
      <c r="G40" s="45"/>
      <c r="H40" s="45"/>
      <c r="I40" s="46"/>
      <c r="J40" s="46"/>
      <c r="K40" s="46"/>
      <c r="M40" s="47"/>
      <c r="P40" s="11"/>
    </row>
    <row r="41" spans="1:16" ht="15" customHeight="1">
      <c r="A41" s="1"/>
      <c r="B41" s="48" t="s">
        <v>15</v>
      </c>
      <c r="C41" s="48"/>
      <c r="F41" s="46">
        <f t="shared" ref="F41:M41" si="8">+F30</f>
        <v>2058</v>
      </c>
      <c r="G41" s="46">
        <f t="shared" si="8"/>
        <v>2377</v>
      </c>
      <c r="H41" s="46">
        <f t="shared" si="8"/>
        <v>2350</v>
      </c>
      <c r="I41" s="46">
        <f t="shared" si="8"/>
        <v>2679</v>
      </c>
      <c r="J41" s="46">
        <f t="shared" si="8"/>
        <v>3134</v>
      </c>
      <c r="K41" s="46">
        <f t="shared" si="8"/>
        <v>3659</v>
      </c>
      <c r="L41" s="46">
        <f t="shared" si="8"/>
        <v>4002</v>
      </c>
      <c r="M41" s="46">
        <f t="shared" si="8"/>
        <v>5007</v>
      </c>
      <c r="P41" s="20"/>
    </row>
    <row r="42" spans="1:16" ht="15" customHeight="1">
      <c r="A42" s="1"/>
      <c r="B42" s="48" t="s">
        <v>20</v>
      </c>
      <c r="C42" s="48"/>
      <c r="F42" s="44">
        <f t="shared" ref="F42:M42" si="9">-F18</f>
        <v>1029</v>
      </c>
      <c r="G42" s="44">
        <f t="shared" si="9"/>
        <v>1127</v>
      </c>
      <c r="H42" s="44">
        <f t="shared" si="9"/>
        <v>1255</v>
      </c>
      <c r="I42" s="44">
        <f t="shared" si="9"/>
        <v>1370</v>
      </c>
      <c r="J42" s="44">
        <f t="shared" si="9"/>
        <v>1437</v>
      </c>
      <c r="K42" s="44">
        <f t="shared" si="9"/>
        <v>1492</v>
      </c>
      <c r="L42" s="44">
        <f t="shared" si="9"/>
        <v>1645</v>
      </c>
      <c r="M42" s="44">
        <f t="shared" si="9"/>
        <v>1781</v>
      </c>
      <c r="O42" s="50"/>
      <c r="P42" s="20"/>
    </row>
    <row r="43" spans="1:16" ht="15" customHeight="1">
      <c r="A43" s="1"/>
      <c r="B43" s="51" t="s">
        <v>21</v>
      </c>
      <c r="C43" s="48"/>
      <c r="F43" s="44">
        <f t="shared" ref="F43:M44" si="10">+E77-F77</f>
        <v>-1817</v>
      </c>
      <c r="G43" s="44">
        <f t="shared" si="10"/>
        <v>-155</v>
      </c>
      <c r="H43" s="44">
        <f t="shared" si="10"/>
        <v>452</v>
      </c>
      <c r="I43" s="44">
        <f t="shared" si="10"/>
        <v>-184</v>
      </c>
      <c r="J43" s="44">
        <f t="shared" si="10"/>
        <v>-286</v>
      </c>
      <c r="K43" s="44">
        <f t="shared" si="10"/>
        <v>-656</v>
      </c>
      <c r="L43" s="44">
        <f t="shared" si="10"/>
        <v>73</v>
      </c>
      <c r="M43" s="44">
        <f t="shared" si="10"/>
        <v>-542</v>
      </c>
      <c r="P43" s="11"/>
    </row>
    <row r="44" spans="1:16" ht="15" customHeight="1">
      <c r="A44" s="1"/>
      <c r="B44" s="51" t="s">
        <v>22</v>
      </c>
      <c r="C44" s="48"/>
      <c r="F44" s="44">
        <f t="shared" si="10"/>
        <v>-8456</v>
      </c>
      <c r="G44" s="44">
        <f t="shared" si="10"/>
        <v>-452</v>
      </c>
      <c r="H44" s="44">
        <f t="shared" si="10"/>
        <v>-61</v>
      </c>
      <c r="I44" s="44">
        <f t="shared" si="10"/>
        <v>-865</v>
      </c>
      <c r="J44" s="44">
        <f t="shared" si="10"/>
        <v>-1206</v>
      </c>
      <c r="K44" s="44">
        <f t="shared" si="10"/>
        <v>-355</v>
      </c>
      <c r="L44" s="44">
        <f t="shared" si="10"/>
        <v>-847</v>
      </c>
      <c r="M44" s="44">
        <f t="shared" si="10"/>
        <v>-1973</v>
      </c>
      <c r="P44" s="11"/>
    </row>
    <row r="45" spans="1:16" ht="15" customHeight="1">
      <c r="A45" s="1"/>
      <c r="B45" s="51" t="s">
        <v>23</v>
      </c>
      <c r="C45" s="48"/>
      <c r="F45" s="44">
        <f>+F89-E89</f>
        <v>14412</v>
      </c>
      <c r="G45" s="44">
        <f>+G89-F89</f>
        <v>845</v>
      </c>
      <c r="H45" s="44">
        <f>+H89-G89</f>
        <v>-782</v>
      </c>
      <c r="I45" s="44">
        <f>+I89-H89</f>
        <v>2934</v>
      </c>
      <c r="J45" s="44">
        <f t="shared" ref="J45:M45" si="11">+J89-I89</f>
        <v>2427</v>
      </c>
      <c r="K45" s="44">
        <f t="shared" si="11"/>
        <v>1702</v>
      </c>
      <c r="L45" s="44">
        <f t="shared" si="11"/>
        <v>3211</v>
      </c>
      <c r="M45" s="44">
        <f t="shared" si="11"/>
        <v>3893</v>
      </c>
      <c r="P45" s="11"/>
    </row>
    <row r="46" spans="1:16" ht="15" customHeight="1">
      <c r="A46" s="1"/>
      <c r="B46" s="48" t="s">
        <v>24</v>
      </c>
      <c r="C46" s="48"/>
      <c r="F46" s="52">
        <f>SUM(F41:F45)</f>
        <v>7226</v>
      </c>
      <c r="G46" s="52">
        <f t="shared" ref="G46:M46" si="12">SUM(G41:G45)</f>
        <v>3742</v>
      </c>
      <c r="H46" s="52">
        <f t="shared" si="12"/>
        <v>3214</v>
      </c>
      <c r="I46" s="52">
        <f t="shared" si="12"/>
        <v>5934</v>
      </c>
      <c r="J46" s="52">
        <f t="shared" si="12"/>
        <v>5506</v>
      </c>
      <c r="K46" s="52">
        <f t="shared" si="12"/>
        <v>5842</v>
      </c>
      <c r="L46" s="52">
        <f t="shared" si="12"/>
        <v>8084</v>
      </c>
      <c r="M46" s="52">
        <f t="shared" si="12"/>
        <v>8166</v>
      </c>
      <c r="P46" s="20"/>
    </row>
    <row r="47" spans="1:16" ht="15" customHeight="1">
      <c r="A47" s="1"/>
      <c r="B47" s="24" t="s">
        <v>25</v>
      </c>
      <c r="C47" s="24"/>
      <c r="F47" s="53"/>
      <c r="G47" s="53"/>
      <c r="H47" s="53"/>
      <c r="I47" s="54"/>
      <c r="J47" s="54"/>
      <c r="K47" s="54"/>
      <c r="L47" s="54"/>
      <c r="M47" s="54"/>
      <c r="P47" s="11"/>
    </row>
    <row r="48" spans="1:16" ht="15" customHeight="1">
      <c r="A48" s="1"/>
      <c r="B48" s="24"/>
      <c r="C48" s="24"/>
      <c r="F48" s="53"/>
      <c r="G48" s="53"/>
      <c r="H48" s="53"/>
      <c r="I48" s="54"/>
      <c r="J48" s="54"/>
      <c r="K48" s="54"/>
      <c r="L48" s="54"/>
      <c r="M48" s="54"/>
      <c r="P48" s="11"/>
    </row>
    <row r="49" spans="1:16" ht="15" customHeight="1">
      <c r="A49" s="1"/>
      <c r="B49" s="29" t="s">
        <v>26</v>
      </c>
      <c r="C49" s="29"/>
      <c r="F49" s="53"/>
      <c r="G49" s="53"/>
      <c r="H49" s="53"/>
      <c r="I49" s="54"/>
      <c r="J49" s="54"/>
      <c r="K49" s="54"/>
      <c r="L49" s="54"/>
      <c r="M49" s="54"/>
      <c r="P49" s="11"/>
    </row>
    <row r="50" spans="1:16" ht="15" customHeight="1">
      <c r="A50" s="1"/>
      <c r="B50" s="48" t="s">
        <v>27</v>
      </c>
      <c r="C50" s="48"/>
      <c r="F50" s="49">
        <v>-3773</v>
      </c>
      <c r="G50" s="49">
        <v>-3572</v>
      </c>
      <c r="H50" s="49">
        <v>-2623</v>
      </c>
      <c r="I50" s="49">
        <v>-5482</v>
      </c>
      <c r="J50" s="49">
        <v>-2950</v>
      </c>
      <c r="K50" s="49">
        <v>-2950</v>
      </c>
      <c r="L50" s="49">
        <v>-7487</v>
      </c>
      <c r="M50" s="49">
        <v>-9300</v>
      </c>
      <c r="O50" s="50"/>
      <c r="P50" s="11"/>
    </row>
    <row r="51" spans="1:16" ht="15" customHeight="1">
      <c r="A51" s="1"/>
      <c r="B51" s="48" t="s">
        <v>24</v>
      </c>
      <c r="C51" s="48"/>
      <c r="F51" s="52">
        <f>SUM(F50)</f>
        <v>-3773</v>
      </c>
      <c r="G51" s="52">
        <f t="shared" ref="G51:M51" si="13">SUM(G50)</f>
        <v>-3572</v>
      </c>
      <c r="H51" s="52">
        <f t="shared" si="13"/>
        <v>-2623</v>
      </c>
      <c r="I51" s="52">
        <f t="shared" si="13"/>
        <v>-5482</v>
      </c>
      <c r="J51" s="52">
        <f t="shared" si="13"/>
        <v>-2950</v>
      </c>
      <c r="K51" s="52">
        <f t="shared" si="13"/>
        <v>-2950</v>
      </c>
      <c r="L51" s="52">
        <f t="shared" si="13"/>
        <v>-7487</v>
      </c>
      <c r="M51" s="52">
        <f t="shared" si="13"/>
        <v>-9300</v>
      </c>
      <c r="P51" s="20"/>
    </row>
    <row r="52" spans="1:16" ht="15" customHeight="1">
      <c r="A52" s="1"/>
      <c r="B52" s="24" t="s">
        <v>25</v>
      </c>
      <c r="C52" s="24"/>
      <c r="F52" s="49"/>
      <c r="G52" s="49"/>
      <c r="H52" s="49"/>
      <c r="I52" s="55"/>
      <c r="J52" s="55"/>
      <c r="K52" s="55"/>
      <c r="L52" s="55"/>
      <c r="M52" s="55"/>
      <c r="P52" s="11"/>
    </row>
    <row r="53" spans="1:16" ht="15" customHeight="1">
      <c r="A53" s="1"/>
      <c r="B53" s="24"/>
      <c r="C53" s="24"/>
      <c r="F53" s="49"/>
      <c r="G53" s="49"/>
      <c r="H53" s="49"/>
      <c r="I53" s="55"/>
      <c r="J53" s="55"/>
      <c r="K53" s="55"/>
      <c r="L53" s="55"/>
      <c r="M53" s="55"/>
      <c r="P53" s="11"/>
    </row>
    <row r="54" spans="1:16" ht="15" customHeight="1">
      <c r="A54" s="1"/>
      <c r="B54" s="29" t="s">
        <v>28</v>
      </c>
      <c r="C54" s="29"/>
      <c r="F54" s="49"/>
      <c r="G54" s="49"/>
      <c r="H54" s="49"/>
      <c r="I54" s="55"/>
      <c r="J54" s="55"/>
      <c r="K54" s="55"/>
      <c r="L54" s="55"/>
      <c r="M54" s="55"/>
      <c r="P54" s="11"/>
    </row>
    <row r="55" spans="1:16" ht="15" customHeight="1">
      <c r="A55" s="1"/>
      <c r="B55" s="48" t="s">
        <v>29</v>
      </c>
      <c r="C55" s="48"/>
      <c r="F55" s="49">
        <v>178</v>
      </c>
      <c r="G55" s="44">
        <f>+G93-F93</f>
        <v>-26</v>
      </c>
      <c r="H55" s="44">
        <f>+H93-G93</f>
        <v>-774</v>
      </c>
      <c r="I55" s="44">
        <f>+I93-H93</f>
        <v>2565</v>
      </c>
      <c r="J55" s="44">
        <f t="shared" ref="J55:M55" si="14">+J93-I93</f>
        <v>31</v>
      </c>
      <c r="K55" s="44">
        <f t="shared" si="14"/>
        <v>-1185</v>
      </c>
      <c r="L55" s="44">
        <f t="shared" si="14"/>
        <v>5508</v>
      </c>
      <c r="M55" s="44">
        <f t="shared" si="14"/>
        <v>-165</v>
      </c>
      <c r="P55" s="11"/>
    </row>
    <row r="56" spans="1:16" ht="15" customHeight="1">
      <c r="A56" s="1"/>
      <c r="B56" s="48" t="s">
        <v>30</v>
      </c>
      <c r="C56" s="48"/>
      <c r="F56" s="49">
        <v>-376</v>
      </c>
      <c r="G56" s="44">
        <f>+G99-F99</f>
        <v>-746</v>
      </c>
      <c r="H56" s="44">
        <f>+H99-G99</f>
        <v>294</v>
      </c>
      <c r="I56" s="44">
        <f>+I99-H99</f>
        <v>397</v>
      </c>
      <c r="J56" s="44">
        <f t="shared" ref="J56:M56" si="15">+J99-I99</f>
        <v>122</v>
      </c>
      <c r="K56" s="44">
        <f t="shared" si="15"/>
        <v>73</v>
      </c>
      <c r="L56" s="44">
        <f t="shared" si="15"/>
        <v>420</v>
      </c>
      <c r="M56" s="44">
        <f t="shared" si="15"/>
        <v>493</v>
      </c>
      <c r="O56" s="50"/>
      <c r="P56" s="11"/>
    </row>
    <row r="57" spans="1:16" ht="15" customHeight="1">
      <c r="A57" s="1"/>
      <c r="B57" s="48" t="s">
        <v>31</v>
      </c>
      <c r="C57" s="48"/>
      <c r="F57" s="49">
        <v>-584</v>
      </c>
      <c r="G57" s="49">
        <v>0</v>
      </c>
      <c r="H57" s="49">
        <v>0</v>
      </c>
      <c r="I57" s="49">
        <v>0</v>
      </c>
      <c r="J57" s="49">
        <v>0</v>
      </c>
      <c r="K57" s="49">
        <v>0</v>
      </c>
      <c r="L57" s="49">
        <v>0</v>
      </c>
      <c r="M57" s="49">
        <v>0</v>
      </c>
      <c r="P57" s="11"/>
    </row>
    <row r="58" spans="1:16" ht="15" customHeight="1">
      <c r="A58" s="1"/>
      <c r="B58" s="48" t="s">
        <v>32</v>
      </c>
      <c r="C58" s="48"/>
      <c r="F58" s="49">
        <v>0</v>
      </c>
      <c r="G58" s="44">
        <f>+G90-F90</f>
        <v>1283</v>
      </c>
      <c r="H58" s="44">
        <f>+H90-G90</f>
        <v>-183</v>
      </c>
      <c r="I58" s="44">
        <f>+I90-H90</f>
        <v>-1014</v>
      </c>
      <c r="J58" s="44">
        <f t="shared" ref="J58:M58" si="16">+J90-I90</f>
        <v>4</v>
      </c>
      <c r="K58" s="44">
        <f t="shared" si="16"/>
        <v>1609</v>
      </c>
      <c r="L58" s="44">
        <f t="shared" si="16"/>
        <v>-1604</v>
      </c>
      <c r="M58" s="44">
        <f t="shared" si="16"/>
        <v>704</v>
      </c>
      <c r="O58" s="50"/>
      <c r="P58" s="11"/>
    </row>
    <row r="59" spans="1:16" ht="15" customHeight="1">
      <c r="A59" s="1"/>
      <c r="B59" s="48" t="s">
        <v>24</v>
      </c>
      <c r="C59" s="48"/>
      <c r="F59" s="52">
        <f>SUM(F55:F58)</f>
        <v>-782</v>
      </c>
      <c r="G59" s="52">
        <f t="shared" ref="G59:M59" si="17">SUM(G55:G58)</f>
        <v>511</v>
      </c>
      <c r="H59" s="52">
        <f t="shared" si="17"/>
        <v>-663</v>
      </c>
      <c r="I59" s="52">
        <f t="shared" si="17"/>
        <v>1948</v>
      </c>
      <c r="J59" s="52">
        <f t="shared" si="17"/>
        <v>157</v>
      </c>
      <c r="K59" s="52">
        <f t="shared" si="17"/>
        <v>497</v>
      </c>
      <c r="L59" s="52">
        <f t="shared" si="17"/>
        <v>4324</v>
      </c>
      <c r="M59" s="52">
        <f t="shared" si="17"/>
        <v>1032</v>
      </c>
      <c r="P59" s="20"/>
    </row>
    <row r="60" spans="1:16" ht="15" customHeight="1">
      <c r="A60" s="1"/>
      <c r="B60" s="24" t="s">
        <v>25</v>
      </c>
      <c r="C60" s="24"/>
      <c r="F60" s="49"/>
      <c r="G60" s="49"/>
      <c r="H60" s="49"/>
      <c r="I60" s="56"/>
      <c r="J60" s="56"/>
      <c r="K60" s="55"/>
      <c r="L60" s="55"/>
      <c r="M60" s="55"/>
      <c r="P60" s="11"/>
    </row>
    <row r="61" spans="1:16" ht="15" customHeight="1">
      <c r="A61" s="1"/>
      <c r="B61" s="24"/>
      <c r="C61" s="24"/>
      <c r="F61" s="49"/>
      <c r="G61" s="49"/>
      <c r="H61" s="49"/>
      <c r="I61" s="56"/>
      <c r="J61" s="56"/>
      <c r="K61" s="55"/>
      <c r="L61" s="55"/>
      <c r="M61" s="55"/>
      <c r="P61" s="11"/>
    </row>
    <row r="62" spans="1:16" ht="15" customHeight="1">
      <c r="A62" s="1"/>
      <c r="B62" s="29" t="s">
        <v>33</v>
      </c>
      <c r="C62" s="29"/>
      <c r="F62" s="49"/>
      <c r="G62" s="49"/>
      <c r="H62" s="49"/>
      <c r="I62" s="55"/>
      <c r="J62" s="55"/>
      <c r="K62" s="55"/>
      <c r="L62" s="55"/>
      <c r="M62" s="55"/>
      <c r="P62" s="11"/>
    </row>
    <row r="63" spans="1:16" ht="15" customHeight="1">
      <c r="A63" s="1"/>
      <c r="B63" s="48" t="s">
        <v>34</v>
      </c>
      <c r="C63" s="48"/>
      <c r="F63" s="49">
        <v>4644</v>
      </c>
      <c r="G63" s="49">
        <v>5738</v>
      </c>
      <c r="H63" s="49">
        <v>4801</v>
      </c>
      <c r="I63" s="49">
        <v>3379</v>
      </c>
      <c r="J63" s="49">
        <v>4546</v>
      </c>
      <c r="K63" s="49">
        <v>6055</v>
      </c>
      <c r="L63" s="49">
        <v>8384</v>
      </c>
      <c r="M63" s="49">
        <v>12277</v>
      </c>
      <c r="P63" s="20"/>
    </row>
    <row r="64" spans="1:16" ht="15" customHeight="1">
      <c r="A64" s="1"/>
      <c r="B64" s="48" t="s">
        <v>35</v>
      </c>
      <c r="C64" s="48"/>
      <c r="F64" s="44">
        <f>+F46+F51+F59</f>
        <v>2671</v>
      </c>
      <c r="G64" s="44">
        <f>+G46+G51+G59</f>
        <v>681</v>
      </c>
      <c r="H64" s="44">
        <f>+H46+H51+H59</f>
        <v>-72</v>
      </c>
      <c r="I64" s="44">
        <f>+I46+I51+I59</f>
        <v>2400</v>
      </c>
      <c r="J64" s="44">
        <f t="shared" ref="J64:M64" si="18">+J46+J51+J59</f>
        <v>2713</v>
      </c>
      <c r="K64" s="44">
        <f t="shared" si="18"/>
        <v>3389</v>
      </c>
      <c r="L64" s="44">
        <f t="shared" si="18"/>
        <v>4921</v>
      </c>
      <c r="M64" s="44">
        <f t="shared" si="18"/>
        <v>-102</v>
      </c>
      <c r="P64" s="20"/>
    </row>
    <row r="65" spans="1:16" ht="15" customHeight="1" thickBot="1">
      <c r="A65" s="1"/>
      <c r="B65" s="48" t="s">
        <v>36</v>
      </c>
      <c r="C65" s="48"/>
      <c r="F65" s="57">
        <f>SUM(F63:F64)</f>
        <v>7315</v>
      </c>
      <c r="G65" s="57">
        <f t="shared" ref="G65:M65" si="19">SUM(G63:G64)</f>
        <v>6419</v>
      </c>
      <c r="H65" s="57">
        <f t="shared" si="19"/>
        <v>4729</v>
      </c>
      <c r="I65" s="57">
        <f t="shared" si="19"/>
        <v>5779</v>
      </c>
      <c r="J65" s="57">
        <f t="shared" si="19"/>
        <v>7259</v>
      </c>
      <c r="K65" s="57">
        <f t="shared" si="19"/>
        <v>9444</v>
      </c>
      <c r="L65" s="57">
        <f t="shared" si="19"/>
        <v>13305</v>
      </c>
      <c r="M65" s="57">
        <f t="shared" si="19"/>
        <v>12175</v>
      </c>
      <c r="P65" s="20"/>
    </row>
    <row r="66" spans="1:16" ht="15" customHeight="1">
      <c r="A66" s="1"/>
      <c r="B66" s="5"/>
      <c r="C66" s="6"/>
      <c r="D66" s="8"/>
      <c r="E66" s="8"/>
      <c r="F66" s="47"/>
      <c r="G66" s="47"/>
      <c r="H66" s="47"/>
      <c r="I66" s="47"/>
      <c r="J66" s="47"/>
      <c r="K66" s="47"/>
      <c r="L66" s="47"/>
      <c r="M66" s="47"/>
      <c r="P66" s="11"/>
    </row>
    <row r="67" spans="1:16" s="1" customFormat="1" ht="15" customHeight="1">
      <c r="B67" s="40"/>
      <c r="C67" s="40"/>
      <c r="D67" s="41"/>
      <c r="E67" s="41"/>
      <c r="F67" s="42"/>
      <c r="G67" s="42"/>
      <c r="H67" s="42"/>
      <c r="I67" s="42"/>
      <c r="J67" s="42"/>
      <c r="K67" s="42"/>
      <c r="L67" s="42"/>
      <c r="M67" s="42"/>
    </row>
    <row r="68" spans="1:16" s="1" customFormat="1" ht="15" customHeight="1">
      <c r="B68" s="5"/>
      <c r="C68" s="43"/>
      <c r="D68" s="7"/>
      <c r="E68" s="24"/>
      <c r="F68" s="44"/>
      <c r="G68" s="44"/>
      <c r="H68" s="44"/>
      <c r="I68" s="44"/>
      <c r="J68" s="44"/>
      <c r="K68" s="44"/>
      <c r="L68" s="44"/>
      <c r="M68" s="44"/>
      <c r="N68" s="11"/>
      <c r="O68" s="11"/>
    </row>
    <row r="69" spans="1:16" s="16" customFormat="1" ht="15" customHeight="1">
      <c r="A69" s="1" t="s">
        <v>0</v>
      </c>
      <c r="B69" s="12" t="s">
        <v>37</v>
      </c>
      <c r="C69" s="13"/>
      <c r="D69" s="14"/>
      <c r="E69" s="14"/>
      <c r="F69" s="15"/>
      <c r="G69" s="15"/>
      <c r="H69" s="15"/>
      <c r="I69" s="15"/>
      <c r="J69" s="15"/>
      <c r="K69" s="15"/>
      <c r="L69" s="15"/>
      <c r="M69" s="15"/>
      <c r="P69" s="20"/>
    </row>
    <row r="70" spans="1:16" s="16" customFormat="1" ht="15" customHeight="1">
      <c r="B70" s="17"/>
      <c r="C70" s="6"/>
      <c r="D70" s="18"/>
      <c r="E70" s="18"/>
      <c r="F70" s="19"/>
      <c r="G70" s="19"/>
      <c r="H70" s="19"/>
      <c r="I70" s="78"/>
      <c r="J70" s="78"/>
      <c r="K70" s="78"/>
      <c r="L70" s="78"/>
      <c r="M70" s="78"/>
    </row>
    <row r="71" spans="1:16" s="16" customFormat="1" ht="15" customHeight="1" thickBot="1">
      <c r="B71" s="21" t="s">
        <v>2</v>
      </c>
      <c r="C71" s="6"/>
      <c r="D71" s="8"/>
      <c r="E71" s="8"/>
      <c r="F71" s="159">
        <f>+F$5</f>
        <v>1</v>
      </c>
      <c r="G71" s="159">
        <f t="shared" ref="G71:M71" si="20">+G$5</f>
        <v>2</v>
      </c>
      <c r="H71" s="159">
        <f t="shared" si="20"/>
        <v>3</v>
      </c>
      <c r="I71" s="159">
        <f t="shared" si="20"/>
        <v>4</v>
      </c>
      <c r="J71" s="159">
        <f t="shared" si="20"/>
        <v>5</v>
      </c>
      <c r="K71" s="159">
        <f t="shared" si="20"/>
        <v>6</v>
      </c>
      <c r="L71" s="159">
        <f t="shared" si="20"/>
        <v>7</v>
      </c>
      <c r="M71" s="159">
        <f t="shared" si="20"/>
        <v>8</v>
      </c>
    </row>
    <row r="72" spans="1:16" ht="15" customHeight="1">
      <c r="A72" s="1"/>
      <c r="B72" s="21"/>
      <c r="C72" s="6"/>
      <c r="D72" s="8"/>
      <c r="E72" s="8"/>
      <c r="F72" s="8"/>
      <c r="G72" s="8"/>
      <c r="H72" s="8"/>
      <c r="I72" s="22"/>
      <c r="J72" s="22"/>
      <c r="K72" s="22"/>
      <c r="L72" s="22"/>
      <c r="M72" s="22"/>
      <c r="P72" s="11"/>
    </row>
    <row r="73" spans="1:16" ht="15" customHeight="1">
      <c r="A73" s="1"/>
      <c r="B73" s="21"/>
      <c r="C73" s="6"/>
      <c r="D73" s="8"/>
      <c r="E73" s="8"/>
      <c r="F73" s="8"/>
      <c r="G73" s="8"/>
      <c r="H73" s="8"/>
      <c r="I73" s="22"/>
      <c r="J73" s="22"/>
      <c r="K73" s="22"/>
      <c r="L73" s="22"/>
      <c r="M73" s="22"/>
      <c r="P73" s="11"/>
    </row>
    <row r="74" spans="1:16" ht="15" customHeight="1">
      <c r="A74" s="1"/>
      <c r="B74" s="29" t="s">
        <v>38</v>
      </c>
      <c r="C74" s="29"/>
      <c r="F74" s="58"/>
      <c r="G74" s="58"/>
      <c r="H74" s="58"/>
      <c r="I74" s="55"/>
      <c r="J74" s="55"/>
      <c r="K74" s="55"/>
      <c r="L74" s="55"/>
      <c r="M74" s="55"/>
      <c r="P74" s="11"/>
    </row>
    <row r="75" spans="1:16" ht="15" customHeight="1">
      <c r="A75" s="1"/>
      <c r="B75" s="29"/>
      <c r="C75" s="29"/>
      <c r="F75" s="58"/>
      <c r="G75" s="58"/>
      <c r="H75" s="58"/>
      <c r="I75" s="55"/>
      <c r="J75" s="55"/>
      <c r="K75" s="55"/>
      <c r="L75" s="55"/>
      <c r="M75" s="55"/>
      <c r="P75" s="11"/>
    </row>
    <row r="76" spans="1:16" ht="15" customHeight="1">
      <c r="A76" s="1"/>
      <c r="B76" s="48" t="s">
        <v>39</v>
      </c>
      <c r="C76" s="48"/>
      <c r="F76" s="25">
        <v>7315</v>
      </c>
      <c r="G76" s="25">
        <v>6419</v>
      </c>
      <c r="H76" s="25">
        <v>4729</v>
      </c>
      <c r="I76" s="25">
        <v>5779</v>
      </c>
      <c r="J76" s="25">
        <v>7259</v>
      </c>
      <c r="K76" s="25">
        <v>9444</v>
      </c>
      <c r="L76" s="25">
        <v>13305</v>
      </c>
      <c r="M76" s="25">
        <v>12175</v>
      </c>
      <c r="O76" s="50"/>
      <c r="P76" s="59"/>
    </row>
    <row r="77" spans="1:16" ht="15" customHeight="1">
      <c r="A77" s="1"/>
      <c r="B77" s="48" t="s">
        <v>40</v>
      </c>
      <c r="C77" s="48"/>
      <c r="F77" s="25">
        <f>1148+669</f>
        <v>1817</v>
      </c>
      <c r="G77" s="25">
        <f>1224+748</f>
        <v>1972</v>
      </c>
      <c r="H77" s="25">
        <f>1252+268</f>
        <v>1520</v>
      </c>
      <c r="I77" s="25">
        <f>1432+272</f>
        <v>1704</v>
      </c>
      <c r="J77" s="25">
        <f>1669+321</f>
        <v>1990</v>
      </c>
      <c r="K77" s="25">
        <f>1535+1111</f>
        <v>2646</v>
      </c>
      <c r="L77" s="25">
        <f>1550+1023</f>
        <v>2573</v>
      </c>
      <c r="M77" s="25">
        <f>1803+1312</f>
        <v>3115</v>
      </c>
      <c r="O77" s="50"/>
      <c r="P77" s="59"/>
    </row>
    <row r="78" spans="1:16" ht="15" customHeight="1">
      <c r="A78" s="1"/>
      <c r="B78" s="48" t="s">
        <v>41</v>
      </c>
      <c r="C78" s="48"/>
      <c r="F78" s="27">
        <v>8456</v>
      </c>
      <c r="G78" s="27">
        <v>8908</v>
      </c>
      <c r="H78" s="27">
        <v>8969</v>
      </c>
      <c r="I78" s="27">
        <v>9834</v>
      </c>
      <c r="J78" s="27">
        <v>11040</v>
      </c>
      <c r="K78" s="27">
        <v>11395</v>
      </c>
      <c r="L78" s="27">
        <v>12242</v>
      </c>
      <c r="M78" s="27">
        <v>14215</v>
      </c>
      <c r="P78" s="59"/>
    </row>
    <row r="79" spans="1:16" ht="15" customHeight="1">
      <c r="A79" s="1"/>
      <c r="B79" s="48" t="s">
        <v>42</v>
      </c>
      <c r="C79" s="48"/>
      <c r="F79" s="26">
        <f>SUM(F76:F78)</f>
        <v>17588</v>
      </c>
      <c r="G79" s="26">
        <f t="shared" ref="G79:M79" si="21">SUM(G76:G78)</f>
        <v>17299</v>
      </c>
      <c r="H79" s="26">
        <f t="shared" si="21"/>
        <v>15218</v>
      </c>
      <c r="I79" s="26">
        <f t="shared" si="21"/>
        <v>17317</v>
      </c>
      <c r="J79" s="26">
        <f t="shared" si="21"/>
        <v>20289</v>
      </c>
      <c r="K79" s="26">
        <f t="shared" si="21"/>
        <v>23485</v>
      </c>
      <c r="L79" s="26">
        <f t="shared" si="21"/>
        <v>28120</v>
      </c>
      <c r="M79" s="26">
        <f t="shared" si="21"/>
        <v>29505</v>
      </c>
      <c r="P79" s="59"/>
    </row>
    <row r="80" spans="1:16" ht="15" customHeight="1">
      <c r="A80" s="1"/>
      <c r="B80" s="60"/>
      <c r="C80" s="60"/>
      <c r="F80" s="61"/>
      <c r="G80" s="61"/>
      <c r="H80" s="61"/>
      <c r="I80" s="62"/>
      <c r="J80" s="62"/>
      <c r="K80" s="62"/>
      <c r="L80" s="62"/>
      <c r="M80" s="62"/>
      <c r="P80" s="59"/>
    </row>
    <row r="81" spans="1:16" ht="15" customHeight="1">
      <c r="A81" s="1"/>
      <c r="B81" s="48" t="s">
        <v>43</v>
      </c>
      <c r="C81" s="48"/>
      <c r="F81" s="61">
        <v>15436</v>
      </c>
      <c r="G81" s="61">
        <v>16141</v>
      </c>
      <c r="H81" s="61">
        <v>17945</v>
      </c>
      <c r="I81" s="61">
        <f>18161+869</f>
        <v>19030</v>
      </c>
      <c r="J81" s="61">
        <f>19681+860</f>
        <v>20541</v>
      </c>
      <c r="K81" s="61">
        <f>20890+1025</f>
        <v>21915</v>
      </c>
      <c r="L81" s="61">
        <f>24595+2841</f>
        <v>27436</v>
      </c>
      <c r="M81" s="61">
        <f>26382+3381</f>
        <v>29763</v>
      </c>
      <c r="O81" s="50"/>
      <c r="P81" s="59"/>
    </row>
    <row r="82" spans="1:16" ht="15" customHeight="1">
      <c r="A82" s="1"/>
      <c r="B82" s="48"/>
      <c r="C82" s="48"/>
      <c r="D82" s="56"/>
      <c r="F82" s="61"/>
      <c r="G82" s="61"/>
      <c r="H82" s="61"/>
      <c r="I82" s="62"/>
      <c r="J82" s="62"/>
      <c r="K82" s="62"/>
      <c r="L82" s="62"/>
      <c r="M82" s="62"/>
      <c r="P82" s="59"/>
    </row>
    <row r="83" spans="1:16" ht="15" customHeight="1">
      <c r="A83" s="1"/>
      <c r="B83" s="48"/>
      <c r="C83" s="48"/>
      <c r="D83" s="56"/>
      <c r="F83" s="61"/>
      <c r="G83" s="61"/>
      <c r="H83" s="61"/>
      <c r="I83" s="62"/>
      <c r="J83" s="62"/>
      <c r="K83" s="62"/>
      <c r="L83" s="62"/>
      <c r="M83" s="62"/>
      <c r="P83" s="59"/>
    </row>
    <row r="84" spans="1:16" ht="15" customHeight="1" thickBot="1">
      <c r="A84" s="1"/>
      <c r="B84" s="48" t="s">
        <v>44</v>
      </c>
      <c r="C84" s="60"/>
      <c r="F84" s="63">
        <f>+F79+F81</f>
        <v>33024</v>
      </c>
      <c r="G84" s="63">
        <f t="shared" ref="G84:M84" si="22">+G79+G81</f>
        <v>33440</v>
      </c>
      <c r="H84" s="63">
        <f t="shared" si="22"/>
        <v>33163</v>
      </c>
      <c r="I84" s="63">
        <f t="shared" si="22"/>
        <v>36347</v>
      </c>
      <c r="J84" s="63">
        <f t="shared" si="22"/>
        <v>40830</v>
      </c>
      <c r="K84" s="63">
        <f t="shared" si="22"/>
        <v>45400</v>
      </c>
      <c r="L84" s="63">
        <f t="shared" si="22"/>
        <v>55556</v>
      </c>
      <c r="M84" s="63">
        <f t="shared" si="22"/>
        <v>59268</v>
      </c>
      <c r="P84" s="59"/>
    </row>
    <row r="85" spans="1:16" ht="15" customHeight="1">
      <c r="A85" s="1"/>
      <c r="B85" s="24"/>
      <c r="C85" s="24"/>
      <c r="F85" s="61"/>
      <c r="G85" s="61"/>
      <c r="H85" s="61"/>
      <c r="I85" s="62"/>
      <c r="J85" s="62"/>
      <c r="K85" s="62"/>
      <c r="L85" s="62"/>
      <c r="M85" s="62"/>
      <c r="P85" s="59"/>
    </row>
    <row r="86" spans="1:16" ht="15" customHeight="1">
      <c r="A86" s="1"/>
      <c r="B86" s="29"/>
      <c r="C86" s="29"/>
      <c r="F86" s="61"/>
      <c r="G86" s="61"/>
      <c r="H86" s="61"/>
      <c r="I86" s="62"/>
      <c r="J86" s="62"/>
      <c r="K86" s="62"/>
      <c r="L86" s="62"/>
      <c r="M86" s="62"/>
      <c r="P86" s="59"/>
    </row>
    <row r="87" spans="1:16" ht="15" customHeight="1">
      <c r="A87" s="1"/>
      <c r="B87" s="29" t="s">
        <v>45</v>
      </c>
      <c r="C87" s="29"/>
      <c r="F87" s="61"/>
      <c r="G87" s="61"/>
      <c r="H87" s="61"/>
      <c r="I87" s="62"/>
      <c r="J87" s="62"/>
      <c r="K87" s="62"/>
      <c r="L87" s="62"/>
      <c r="M87" s="62"/>
      <c r="P87" s="59"/>
    </row>
    <row r="88" spans="1:16" ht="15" customHeight="1">
      <c r="A88" s="1"/>
      <c r="B88" s="29"/>
      <c r="C88" s="29"/>
      <c r="F88" s="61"/>
      <c r="G88" s="61"/>
      <c r="H88" s="61"/>
      <c r="I88" s="62"/>
      <c r="J88" s="62"/>
      <c r="K88" s="62"/>
      <c r="L88" s="62"/>
      <c r="M88" s="62"/>
      <c r="P88" s="59"/>
    </row>
    <row r="89" spans="1:16" ht="15" customHeight="1">
      <c r="A89" s="1"/>
      <c r="B89" s="48" t="s">
        <v>46</v>
      </c>
      <c r="C89" s="48"/>
      <c r="F89" s="61">
        <v>14412</v>
      </c>
      <c r="G89" s="61">
        <v>15257</v>
      </c>
      <c r="H89" s="61">
        <v>14475</v>
      </c>
      <c r="I89" s="61">
        <v>17409</v>
      </c>
      <c r="J89" s="61">
        <v>19836</v>
      </c>
      <c r="K89" s="61">
        <v>21538</v>
      </c>
      <c r="L89" s="61">
        <v>24749</v>
      </c>
      <c r="M89" s="61">
        <v>28642</v>
      </c>
      <c r="O89" s="50"/>
      <c r="P89" s="59"/>
    </row>
    <row r="90" spans="1:16" ht="15" customHeight="1">
      <c r="A90" s="1"/>
      <c r="B90" s="48" t="s">
        <v>47</v>
      </c>
      <c r="C90" s="48"/>
      <c r="D90" s="49"/>
      <c r="F90" s="25">
        <v>0</v>
      </c>
      <c r="G90" s="25">
        <v>1283</v>
      </c>
      <c r="H90" s="25">
        <v>1100</v>
      </c>
      <c r="I90" s="25">
        <v>86</v>
      </c>
      <c r="J90" s="25">
        <v>90</v>
      </c>
      <c r="K90" s="25">
        <v>1699</v>
      </c>
      <c r="L90" s="25">
        <v>95</v>
      </c>
      <c r="M90" s="25">
        <v>799</v>
      </c>
      <c r="O90" s="50"/>
      <c r="P90" s="59"/>
    </row>
    <row r="91" spans="1:16" ht="15" customHeight="1">
      <c r="A91" s="1"/>
      <c r="B91" s="48" t="s">
        <v>48</v>
      </c>
      <c r="C91" s="48"/>
      <c r="F91" s="64">
        <f>SUM(F89:F90)</f>
        <v>14412</v>
      </c>
      <c r="G91" s="64">
        <f t="shared" ref="G91:M91" si="23">SUM(G89:G90)</f>
        <v>16540</v>
      </c>
      <c r="H91" s="64">
        <f t="shared" si="23"/>
        <v>15575</v>
      </c>
      <c r="I91" s="64">
        <f t="shared" si="23"/>
        <v>17495</v>
      </c>
      <c r="J91" s="64">
        <f t="shared" si="23"/>
        <v>19926</v>
      </c>
      <c r="K91" s="64">
        <f t="shared" si="23"/>
        <v>23237</v>
      </c>
      <c r="L91" s="64">
        <f t="shared" si="23"/>
        <v>24844</v>
      </c>
      <c r="M91" s="64">
        <f t="shared" si="23"/>
        <v>29441</v>
      </c>
      <c r="O91" s="50"/>
      <c r="P91" s="59"/>
    </row>
    <row r="92" spans="1:16" ht="15" customHeight="1">
      <c r="A92" s="1"/>
      <c r="B92" s="60"/>
      <c r="C92" s="60"/>
      <c r="F92" s="61"/>
      <c r="G92" s="61"/>
      <c r="H92" s="61"/>
      <c r="I92" s="62"/>
      <c r="J92" s="62"/>
      <c r="K92" s="62"/>
      <c r="L92" s="62"/>
      <c r="M92" s="62"/>
      <c r="P92" s="59"/>
    </row>
    <row r="93" spans="1:16" ht="15" customHeight="1">
      <c r="A93" s="1"/>
      <c r="B93" s="48" t="s">
        <v>49</v>
      </c>
      <c r="C93" s="48"/>
      <c r="F93" s="61">
        <v>6309</v>
      </c>
      <c r="G93" s="61">
        <v>6283</v>
      </c>
      <c r="H93" s="61">
        <v>5509</v>
      </c>
      <c r="I93" s="61">
        <v>8074</v>
      </c>
      <c r="J93" s="61">
        <v>8105</v>
      </c>
      <c r="K93" s="61">
        <v>6920</v>
      </c>
      <c r="L93" s="61">
        <v>12428</v>
      </c>
      <c r="M93" s="61">
        <v>12263</v>
      </c>
      <c r="P93" s="59"/>
    </row>
    <row r="94" spans="1:16" ht="15" customHeight="1">
      <c r="A94" s="1"/>
      <c r="B94" s="48" t="s">
        <v>50</v>
      </c>
      <c r="C94" s="48"/>
      <c r="F94" s="64">
        <f>SUM(F91:F93)</f>
        <v>20721</v>
      </c>
      <c r="G94" s="64">
        <f t="shared" ref="G94:M94" si="24">SUM(G91:G93)</f>
        <v>22823</v>
      </c>
      <c r="H94" s="64">
        <f t="shared" si="24"/>
        <v>21084</v>
      </c>
      <c r="I94" s="64">
        <f t="shared" si="24"/>
        <v>25569</v>
      </c>
      <c r="J94" s="64">
        <f t="shared" si="24"/>
        <v>28031</v>
      </c>
      <c r="K94" s="64">
        <f t="shared" si="24"/>
        <v>30157</v>
      </c>
      <c r="L94" s="64">
        <f t="shared" si="24"/>
        <v>37272</v>
      </c>
      <c r="M94" s="64">
        <f t="shared" si="24"/>
        <v>41704</v>
      </c>
      <c r="P94" s="59"/>
    </row>
    <row r="95" spans="1:16" ht="15" customHeight="1">
      <c r="A95" s="1"/>
      <c r="B95" s="60"/>
      <c r="C95" s="60"/>
      <c r="F95" s="61"/>
      <c r="G95" s="61"/>
      <c r="H95" s="61"/>
      <c r="I95" s="62"/>
      <c r="J95" s="62"/>
      <c r="K95" s="62"/>
      <c r="L95" s="62"/>
      <c r="M95" s="62"/>
      <c r="P95" s="59"/>
    </row>
    <row r="96" spans="1:16" ht="15" customHeight="1">
      <c r="A96" s="1"/>
      <c r="B96" s="60"/>
      <c r="C96" s="60"/>
      <c r="F96" s="61"/>
      <c r="G96" s="61"/>
      <c r="H96" s="61"/>
      <c r="I96" s="62"/>
      <c r="J96" s="62"/>
      <c r="K96" s="62"/>
      <c r="L96" s="62"/>
      <c r="M96" s="62"/>
      <c r="P96" s="59"/>
    </row>
    <row r="97" spans="1:16" ht="15" customHeight="1">
      <c r="A97" s="1"/>
      <c r="B97" s="29" t="s">
        <v>51</v>
      </c>
      <c r="C97" s="29"/>
      <c r="F97" s="61"/>
      <c r="G97" s="61"/>
      <c r="H97" s="61"/>
      <c r="I97" s="62"/>
      <c r="J97" s="62"/>
      <c r="K97" s="62"/>
      <c r="L97" s="62"/>
      <c r="M97" s="62"/>
      <c r="P97" s="59"/>
    </row>
    <row r="98" spans="1:16" ht="15" customHeight="1">
      <c r="A98" s="1"/>
      <c r="B98" s="29"/>
      <c r="C98" s="29"/>
      <c r="F98" s="61"/>
      <c r="G98" s="61"/>
      <c r="H98" s="61"/>
      <c r="I98" s="62"/>
      <c r="J98" s="62"/>
      <c r="K98" s="62"/>
      <c r="L98" s="62"/>
      <c r="M98" s="62"/>
      <c r="P98" s="59"/>
    </row>
    <row r="99" spans="1:16" ht="15" customHeight="1">
      <c r="A99" s="1"/>
      <c r="B99" s="48" t="s">
        <v>52</v>
      </c>
      <c r="C99" s="48"/>
      <c r="F99" s="61">
        <v>4845</v>
      </c>
      <c r="G99" s="61">
        <v>4099</v>
      </c>
      <c r="H99" s="61">
        <v>4393</v>
      </c>
      <c r="I99" s="61">
        <v>4790</v>
      </c>
      <c r="J99" s="61">
        <v>4912</v>
      </c>
      <c r="K99" s="61">
        <v>4985</v>
      </c>
      <c r="L99" s="61">
        <v>5405</v>
      </c>
      <c r="M99" s="61">
        <v>5898</v>
      </c>
      <c r="O99" s="65"/>
      <c r="P99" s="59"/>
    </row>
    <row r="100" spans="1:16" ht="15" customHeight="1">
      <c r="A100" s="1"/>
      <c r="B100" s="48" t="s">
        <v>53</v>
      </c>
      <c r="C100" s="48"/>
      <c r="F100" s="61">
        <v>7458</v>
      </c>
      <c r="G100" s="61">
        <v>6518</v>
      </c>
      <c r="H100" s="61">
        <v>7686</v>
      </c>
      <c r="I100" s="61">
        <v>5988</v>
      </c>
      <c r="J100" s="61">
        <v>7887</v>
      </c>
      <c r="K100" s="61">
        <v>10258</v>
      </c>
      <c r="L100" s="61">
        <v>12879</v>
      </c>
      <c r="M100" s="61">
        <v>11666</v>
      </c>
      <c r="O100" s="65"/>
      <c r="P100" s="59"/>
    </row>
    <row r="101" spans="1:16" ht="15" customHeight="1">
      <c r="A101" s="1"/>
      <c r="B101" s="48" t="s">
        <v>54</v>
      </c>
      <c r="C101" s="48"/>
      <c r="F101" s="64">
        <f>SUM(F99:F100)</f>
        <v>12303</v>
      </c>
      <c r="G101" s="64">
        <f t="shared" ref="G101:M101" si="25">SUM(G99:G100)</f>
        <v>10617</v>
      </c>
      <c r="H101" s="64">
        <f t="shared" si="25"/>
        <v>12079</v>
      </c>
      <c r="I101" s="64">
        <f t="shared" si="25"/>
        <v>10778</v>
      </c>
      <c r="J101" s="64">
        <f t="shared" si="25"/>
        <v>12799</v>
      </c>
      <c r="K101" s="64">
        <f t="shared" si="25"/>
        <v>15243</v>
      </c>
      <c r="L101" s="64">
        <f t="shared" si="25"/>
        <v>18284</v>
      </c>
      <c r="M101" s="64">
        <f t="shared" si="25"/>
        <v>17564</v>
      </c>
      <c r="P101" s="59"/>
    </row>
    <row r="102" spans="1:16" ht="15" customHeight="1">
      <c r="A102" s="1"/>
      <c r="B102" s="60"/>
      <c r="C102" s="60"/>
      <c r="F102" s="66"/>
      <c r="G102" s="66"/>
      <c r="H102" s="66"/>
      <c r="I102" s="39"/>
      <c r="J102" s="39"/>
      <c r="K102" s="39"/>
      <c r="L102" s="39"/>
      <c r="M102" s="39"/>
      <c r="P102" s="11"/>
    </row>
    <row r="103" spans="1:16" ht="15" customHeight="1">
      <c r="A103" s="1"/>
      <c r="B103" s="60"/>
      <c r="C103" s="60"/>
      <c r="F103" s="66"/>
      <c r="G103" s="66"/>
      <c r="H103" s="66"/>
      <c r="I103" s="39"/>
      <c r="J103" s="39"/>
      <c r="K103" s="39"/>
      <c r="L103" s="39"/>
      <c r="M103" s="39"/>
      <c r="P103" s="11"/>
    </row>
    <row r="104" spans="1:16" ht="15" customHeight="1" thickBot="1">
      <c r="A104" s="1"/>
      <c r="B104" s="48" t="s">
        <v>55</v>
      </c>
      <c r="C104" s="60"/>
      <c r="F104" s="63">
        <f>F101+F94</f>
        <v>33024</v>
      </c>
      <c r="G104" s="63">
        <f t="shared" ref="G104:M104" si="26">G101+G94</f>
        <v>33440</v>
      </c>
      <c r="H104" s="63">
        <f t="shared" si="26"/>
        <v>33163</v>
      </c>
      <c r="I104" s="63">
        <f t="shared" si="26"/>
        <v>36347</v>
      </c>
      <c r="J104" s="63">
        <f t="shared" si="26"/>
        <v>40830</v>
      </c>
      <c r="K104" s="63">
        <f t="shared" si="26"/>
        <v>45400</v>
      </c>
      <c r="L104" s="63">
        <f t="shared" si="26"/>
        <v>55556</v>
      </c>
      <c r="M104" s="63">
        <f t="shared" si="26"/>
        <v>59268</v>
      </c>
      <c r="P104" s="20"/>
    </row>
    <row r="105" spans="1:16" ht="15" customHeight="1">
      <c r="A105" s="1"/>
      <c r="B105" s="24"/>
      <c r="C105" s="24"/>
      <c r="F105" s="62"/>
      <c r="G105" s="62"/>
      <c r="H105" s="62"/>
      <c r="I105" s="55"/>
      <c r="J105" s="55"/>
      <c r="K105" s="55"/>
      <c r="L105" s="55"/>
      <c r="M105" s="55"/>
      <c r="P105" s="11"/>
    </row>
    <row r="106" spans="1:16" ht="15" customHeight="1">
      <c r="A106" s="1"/>
      <c r="B106" s="24"/>
      <c r="C106" s="24"/>
      <c r="F106" s="62"/>
      <c r="G106" s="62"/>
      <c r="H106" s="62"/>
      <c r="I106" s="55"/>
      <c r="J106" s="55"/>
      <c r="K106" s="55"/>
      <c r="L106" s="55"/>
      <c r="M106" s="55"/>
    </row>
    <row r="107" spans="1:16" ht="15" customHeight="1">
      <c r="A107" s="1"/>
      <c r="B107" s="67" t="s">
        <v>56</v>
      </c>
      <c r="C107" s="67"/>
      <c r="F107" s="109">
        <f>+F84-F104</f>
        <v>0</v>
      </c>
      <c r="G107" s="109">
        <f t="shared" ref="G107:M107" si="27">+G84-G104</f>
        <v>0</v>
      </c>
      <c r="H107" s="109">
        <f t="shared" si="27"/>
        <v>0</v>
      </c>
      <c r="I107" s="109">
        <f t="shared" si="27"/>
        <v>0</v>
      </c>
      <c r="J107" s="109">
        <f t="shared" si="27"/>
        <v>0</v>
      </c>
      <c r="K107" s="109">
        <f t="shared" si="27"/>
        <v>0</v>
      </c>
      <c r="L107" s="109">
        <f t="shared" si="27"/>
        <v>0</v>
      </c>
      <c r="M107" s="109">
        <f t="shared" si="27"/>
        <v>0</v>
      </c>
      <c r="P107" s="20"/>
    </row>
    <row r="108" spans="1:16" ht="15" customHeight="1">
      <c r="A108" s="1"/>
      <c r="B108" s="21"/>
      <c r="C108" s="6"/>
      <c r="D108" s="8"/>
      <c r="E108" s="8"/>
      <c r="F108" s="8"/>
      <c r="G108" s="8"/>
      <c r="H108" s="8"/>
      <c r="I108" s="22"/>
      <c r="J108" s="22"/>
      <c r="K108" s="22"/>
      <c r="L108" s="22"/>
      <c r="M108" s="22"/>
      <c r="P108" s="11"/>
    </row>
    <row r="109" spans="1:16" s="1" customFormat="1" ht="15" customHeight="1">
      <c r="B109" s="40"/>
      <c r="C109" s="40"/>
      <c r="D109" s="41"/>
      <c r="E109" s="41"/>
      <c r="F109" s="42"/>
      <c r="G109" s="42"/>
      <c r="H109" s="42"/>
      <c r="I109" s="42"/>
      <c r="J109" s="42"/>
      <c r="K109" s="42"/>
      <c r="L109" s="42"/>
      <c r="M109" s="42"/>
    </row>
    <row r="110" spans="1:16" s="1" customFormat="1" ht="15" customHeight="1">
      <c r="B110" s="5"/>
      <c r="C110" s="43"/>
      <c r="D110" s="7"/>
      <c r="E110" s="24"/>
      <c r="F110" s="44"/>
      <c r="G110" s="44"/>
      <c r="H110" s="44"/>
      <c r="I110" s="44"/>
      <c r="J110" s="44"/>
      <c r="K110" s="44"/>
      <c r="L110" s="44"/>
      <c r="M110" s="44"/>
      <c r="N110" s="11"/>
      <c r="O110" s="11"/>
    </row>
    <row r="112" spans="1:16" ht="15" customHeight="1">
      <c r="A112" s="16" t="s">
        <v>0</v>
      </c>
      <c r="B112" s="12" t="s">
        <v>127</v>
      </c>
      <c r="C112" s="13"/>
      <c r="D112" s="68"/>
      <c r="E112" s="68"/>
      <c r="F112" s="15"/>
      <c r="G112" s="15"/>
      <c r="H112" s="15"/>
      <c r="I112" s="69"/>
      <c r="J112" s="70"/>
      <c r="K112" s="70"/>
      <c r="L112" s="70"/>
      <c r="M112" s="70"/>
    </row>
    <row r="113" spans="1:13" ht="15" customHeight="1">
      <c r="A113" s="16"/>
      <c r="B113" s="17"/>
      <c r="C113" s="6"/>
      <c r="D113" s="18"/>
      <c r="E113" s="18"/>
      <c r="F113" s="19"/>
      <c r="G113" s="19"/>
      <c r="H113" s="19"/>
      <c r="I113" s="78"/>
      <c r="J113" s="78"/>
      <c r="K113" s="78"/>
      <c r="L113" s="78"/>
      <c r="M113" s="78"/>
    </row>
    <row r="114" spans="1:13" ht="15" customHeight="1" thickBot="1">
      <c r="A114" s="16"/>
      <c r="B114" s="21" t="s">
        <v>2</v>
      </c>
      <c r="C114" s="6"/>
      <c r="D114" s="8"/>
      <c r="E114" s="8"/>
      <c r="F114" s="159">
        <f>+F$5</f>
        <v>1</v>
      </c>
      <c r="G114" s="159">
        <f t="shared" ref="G114:M114" si="28">+G$5</f>
        <v>2</v>
      </c>
      <c r="H114" s="159">
        <f t="shared" si="28"/>
        <v>3</v>
      </c>
      <c r="I114" s="159">
        <f t="shared" si="28"/>
        <v>4</v>
      </c>
      <c r="J114" s="159">
        <f t="shared" si="28"/>
        <v>5</v>
      </c>
      <c r="K114" s="159">
        <f t="shared" si="28"/>
        <v>6</v>
      </c>
      <c r="L114" s="159">
        <f t="shared" si="28"/>
        <v>7</v>
      </c>
      <c r="M114" s="159">
        <f t="shared" si="28"/>
        <v>8</v>
      </c>
    </row>
    <row r="115" spans="1:13" ht="15" customHeight="1">
      <c r="A115" s="1"/>
      <c r="B115" s="21"/>
      <c r="C115" s="6"/>
      <c r="D115" s="8"/>
      <c r="E115" s="8"/>
      <c r="F115" s="8"/>
      <c r="G115" s="8"/>
      <c r="H115" s="8"/>
      <c r="I115" s="22"/>
      <c r="J115" s="22"/>
      <c r="K115" s="22"/>
      <c r="L115" s="22"/>
      <c r="M115" s="22"/>
    </row>
    <row r="116" spans="1:13" ht="15" customHeight="1">
      <c r="A116" s="1"/>
      <c r="B116" s="29" t="s">
        <v>138</v>
      </c>
      <c r="C116" s="6"/>
      <c r="D116" s="8"/>
      <c r="E116" s="8"/>
      <c r="F116" s="8"/>
      <c r="G116" s="8"/>
      <c r="H116" s="8"/>
      <c r="I116" s="22"/>
      <c r="J116" s="22"/>
      <c r="K116" s="22"/>
      <c r="L116" s="22"/>
      <c r="M116" s="22"/>
    </row>
    <row r="117" spans="1:13" ht="15" customHeight="1">
      <c r="A117" s="1"/>
      <c r="B117" s="111" t="s">
        <v>10</v>
      </c>
      <c r="C117" s="6"/>
      <c r="D117" s="8"/>
      <c r="E117" s="8"/>
      <c r="F117" s="26">
        <f>+F19</f>
        <v>3220</v>
      </c>
      <c r="G117" s="26">
        <f t="shared" ref="G117:M117" si="29">+G19</f>
        <v>3624</v>
      </c>
      <c r="H117" s="26">
        <f t="shared" si="29"/>
        <v>3672</v>
      </c>
      <c r="I117" s="26">
        <f t="shared" si="29"/>
        <v>4111</v>
      </c>
      <c r="J117" s="26">
        <f t="shared" si="29"/>
        <v>4480</v>
      </c>
      <c r="K117" s="26">
        <f t="shared" si="29"/>
        <v>4737</v>
      </c>
      <c r="L117" s="26">
        <f t="shared" si="29"/>
        <v>5435</v>
      </c>
      <c r="M117" s="26">
        <f t="shared" si="29"/>
        <v>6708</v>
      </c>
    </row>
    <row r="118" spans="1:13" ht="15" customHeight="1">
      <c r="A118" s="1"/>
      <c r="B118" s="111" t="s">
        <v>131</v>
      </c>
      <c r="C118" s="6"/>
      <c r="D118" s="8"/>
      <c r="E118" s="8"/>
      <c r="F118" s="86">
        <f>IFERROR(-F27/F24,0)</f>
        <v>0.35627150453550205</v>
      </c>
      <c r="G118" s="86">
        <f t="shared" ref="G118:M118" si="30">IFERROR(-G27/G24,0)</f>
        <v>0.34045504994450609</v>
      </c>
      <c r="H118" s="86">
        <f t="shared" si="30"/>
        <v>0.35064935064935066</v>
      </c>
      <c r="I118" s="86">
        <f t="shared" si="30"/>
        <v>0.33671700916068331</v>
      </c>
      <c r="J118" s="86">
        <f t="shared" si="30"/>
        <v>0.29446195407474113</v>
      </c>
      <c r="K118" s="86">
        <f t="shared" si="30"/>
        <v>0.23210912906610703</v>
      </c>
      <c r="L118" s="86">
        <f t="shared" si="30"/>
        <v>0.25433202906651758</v>
      </c>
      <c r="M118" s="86">
        <f t="shared" si="30"/>
        <v>0.25044910179640717</v>
      </c>
    </row>
    <row r="119" spans="1:13" ht="15" customHeight="1" thickBot="1">
      <c r="A119" s="1"/>
      <c r="B119" s="111" t="s">
        <v>60</v>
      </c>
      <c r="C119" s="6"/>
      <c r="D119" s="8"/>
      <c r="E119" s="8"/>
      <c r="F119" s="63">
        <f>F117*(1-F118)</f>
        <v>2072.8057553956833</v>
      </c>
      <c r="G119" s="63">
        <f t="shared" ref="G119:M119" si="31">G117*(1-G118)</f>
        <v>2390.1908990011102</v>
      </c>
      <c r="H119" s="63">
        <f t="shared" si="31"/>
        <v>2384.4155844155844</v>
      </c>
      <c r="I119" s="63">
        <f t="shared" si="31"/>
        <v>2726.7563753404311</v>
      </c>
      <c r="J119" s="63">
        <f t="shared" si="31"/>
        <v>3160.81044574516</v>
      </c>
      <c r="K119" s="63">
        <f t="shared" si="31"/>
        <v>3637.4990556138509</v>
      </c>
      <c r="L119" s="63">
        <f t="shared" si="31"/>
        <v>4052.7054220234768</v>
      </c>
      <c r="M119" s="63">
        <f t="shared" si="31"/>
        <v>5027.9874251497004</v>
      </c>
    </row>
    <row r="120" spans="1:13" ht="15" customHeight="1">
      <c r="A120" s="1"/>
      <c r="B120" s="112"/>
      <c r="C120" s="6"/>
      <c r="D120" s="8"/>
      <c r="E120" s="8"/>
      <c r="F120" s="8"/>
      <c r="G120" s="8"/>
      <c r="H120" s="8"/>
      <c r="I120" s="22"/>
      <c r="J120" s="22"/>
      <c r="K120" s="22"/>
      <c r="L120" s="22"/>
      <c r="M120" s="22"/>
    </row>
    <row r="121" spans="1:13" ht="15" customHeight="1">
      <c r="A121" s="1"/>
      <c r="B121" s="29" t="s">
        <v>137</v>
      </c>
      <c r="C121" s="6"/>
      <c r="D121" s="8"/>
      <c r="E121" s="8"/>
      <c r="F121" s="8"/>
      <c r="G121" s="8"/>
      <c r="H121" s="8"/>
      <c r="I121" s="22"/>
      <c r="J121" s="22"/>
      <c r="K121" s="22"/>
      <c r="L121" s="22"/>
      <c r="M121" s="22"/>
    </row>
    <row r="122" spans="1:13" ht="15" customHeight="1">
      <c r="A122" s="1"/>
      <c r="B122" s="111" t="s">
        <v>132</v>
      </c>
      <c r="C122" s="6"/>
      <c r="D122" s="8"/>
      <c r="E122" s="8"/>
      <c r="F122" s="26">
        <f>+F90</f>
        <v>0</v>
      </c>
      <c r="G122" s="26">
        <f t="shared" ref="G122:M122" si="32">+G90</f>
        <v>1283</v>
      </c>
      <c r="H122" s="26">
        <f t="shared" si="32"/>
        <v>1100</v>
      </c>
      <c r="I122" s="26">
        <f t="shared" si="32"/>
        <v>86</v>
      </c>
      <c r="J122" s="26">
        <f t="shared" si="32"/>
        <v>90</v>
      </c>
      <c r="K122" s="26">
        <f t="shared" si="32"/>
        <v>1699</v>
      </c>
      <c r="L122" s="26">
        <f t="shared" si="32"/>
        <v>95</v>
      </c>
      <c r="M122" s="26">
        <f t="shared" si="32"/>
        <v>799</v>
      </c>
    </row>
    <row r="123" spans="1:13" ht="15" customHeight="1">
      <c r="A123" s="1"/>
      <c r="B123" s="111" t="s">
        <v>133</v>
      </c>
      <c r="C123" s="6"/>
      <c r="D123" s="8"/>
      <c r="E123" s="8"/>
      <c r="F123" s="26">
        <f>+F93</f>
        <v>6309</v>
      </c>
      <c r="G123" s="26">
        <f t="shared" ref="G123:M123" si="33">+G93</f>
        <v>6283</v>
      </c>
      <c r="H123" s="26">
        <f t="shared" si="33"/>
        <v>5509</v>
      </c>
      <c r="I123" s="26">
        <f t="shared" si="33"/>
        <v>8074</v>
      </c>
      <c r="J123" s="26">
        <f t="shared" si="33"/>
        <v>8105</v>
      </c>
      <c r="K123" s="26">
        <f t="shared" si="33"/>
        <v>6920</v>
      </c>
      <c r="L123" s="26">
        <f t="shared" si="33"/>
        <v>12428</v>
      </c>
      <c r="M123" s="26">
        <f t="shared" si="33"/>
        <v>12263</v>
      </c>
    </row>
    <row r="124" spans="1:13" ht="15" customHeight="1">
      <c r="A124" s="1"/>
      <c r="B124" s="111" t="s">
        <v>174</v>
      </c>
      <c r="C124" s="6"/>
      <c r="D124" s="8"/>
      <c r="E124" s="8"/>
      <c r="F124" s="164">
        <f>SUM(F122:F123)</f>
        <v>6309</v>
      </c>
      <c r="G124" s="164">
        <f t="shared" ref="G124:M124" si="34">SUM(G122:G123)</f>
        <v>7566</v>
      </c>
      <c r="H124" s="164">
        <f t="shared" si="34"/>
        <v>6609</v>
      </c>
      <c r="I124" s="164">
        <f t="shared" si="34"/>
        <v>8160</v>
      </c>
      <c r="J124" s="164">
        <f t="shared" si="34"/>
        <v>8195</v>
      </c>
      <c r="K124" s="164">
        <f t="shared" si="34"/>
        <v>8619</v>
      </c>
      <c r="L124" s="164">
        <f t="shared" si="34"/>
        <v>12523</v>
      </c>
      <c r="M124" s="164">
        <f t="shared" si="34"/>
        <v>13062</v>
      </c>
    </row>
    <row r="125" spans="1:13" ht="15" customHeight="1">
      <c r="A125" s="1"/>
      <c r="B125" s="111" t="s">
        <v>39</v>
      </c>
      <c r="C125" s="6"/>
      <c r="D125" s="8"/>
      <c r="E125" s="8"/>
      <c r="F125" s="87">
        <f>-F76</f>
        <v>-7315</v>
      </c>
      <c r="G125" s="87">
        <f t="shared" ref="G125:M125" si="35">-G76</f>
        <v>-6419</v>
      </c>
      <c r="H125" s="87">
        <f t="shared" si="35"/>
        <v>-4729</v>
      </c>
      <c r="I125" s="87">
        <f t="shared" si="35"/>
        <v>-5779</v>
      </c>
      <c r="J125" s="87">
        <f t="shared" si="35"/>
        <v>-7259</v>
      </c>
      <c r="K125" s="87">
        <f t="shared" si="35"/>
        <v>-9444</v>
      </c>
      <c r="L125" s="87">
        <f t="shared" si="35"/>
        <v>-13305</v>
      </c>
      <c r="M125" s="87">
        <f t="shared" si="35"/>
        <v>-12175</v>
      </c>
    </row>
    <row r="126" spans="1:13" ht="15" customHeight="1">
      <c r="A126" s="1"/>
      <c r="B126" s="111" t="s">
        <v>130</v>
      </c>
      <c r="C126" s="6"/>
      <c r="D126" s="8"/>
      <c r="E126" s="8"/>
      <c r="F126" s="26">
        <f>+F124+F125</f>
        <v>-1006</v>
      </c>
      <c r="G126" s="26">
        <f t="shared" ref="G126:M126" si="36">+G124+G125</f>
        <v>1147</v>
      </c>
      <c r="H126" s="26">
        <f t="shared" si="36"/>
        <v>1880</v>
      </c>
      <c r="I126" s="26">
        <f t="shared" si="36"/>
        <v>2381</v>
      </c>
      <c r="J126" s="26">
        <f t="shared" si="36"/>
        <v>936</v>
      </c>
      <c r="K126" s="26">
        <f t="shared" si="36"/>
        <v>-825</v>
      </c>
      <c r="L126" s="26">
        <f t="shared" si="36"/>
        <v>-782</v>
      </c>
      <c r="M126" s="26">
        <f t="shared" si="36"/>
        <v>887</v>
      </c>
    </row>
    <row r="127" spans="1:13" ht="15" customHeight="1">
      <c r="A127" s="1"/>
      <c r="B127" s="111" t="s">
        <v>66</v>
      </c>
      <c r="C127" s="6"/>
      <c r="D127" s="8"/>
      <c r="E127" s="8"/>
      <c r="F127" s="26">
        <f>+F101</f>
        <v>12303</v>
      </c>
      <c r="G127" s="26">
        <f t="shared" ref="G127:M127" si="37">+G101</f>
        <v>10617</v>
      </c>
      <c r="H127" s="26">
        <f t="shared" si="37"/>
        <v>12079</v>
      </c>
      <c r="I127" s="26">
        <f t="shared" si="37"/>
        <v>10778</v>
      </c>
      <c r="J127" s="26">
        <f t="shared" si="37"/>
        <v>12799</v>
      </c>
      <c r="K127" s="26">
        <f t="shared" si="37"/>
        <v>15243</v>
      </c>
      <c r="L127" s="26">
        <f t="shared" si="37"/>
        <v>18284</v>
      </c>
      <c r="M127" s="26">
        <f t="shared" si="37"/>
        <v>17564</v>
      </c>
    </row>
    <row r="128" spans="1:13" ht="15" customHeight="1" thickBot="1">
      <c r="A128" s="1"/>
      <c r="B128" s="111" t="s">
        <v>150</v>
      </c>
      <c r="C128" s="6"/>
      <c r="D128" s="8"/>
      <c r="E128" s="8"/>
      <c r="F128" s="63">
        <f>SUM(F126:F127)</f>
        <v>11297</v>
      </c>
      <c r="G128" s="63">
        <f t="shared" ref="G128:M128" si="38">SUM(G126:G127)</f>
        <v>11764</v>
      </c>
      <c r="H128" s="63">
        <f t="shared" si="38"/>
        <v>13959</v>
      </c>
      <c r="I128" s="63">
        <f t="shared" si="38"/>
        <v>13159</v>
      </c>
      <c r="J128" s="63">
        <f t="shared" si="38"/>
        <v>13735</v>
      </c>
      <c r="K128" s="63">
        <f t="shared" si="38"/>
        <v>14418</v>
      </c>
      <c r="L128" s="63">
        <f t="shared" si="38"/>
        <v>17502</v>
      </c>
      <c r="M128" s="63">
        <f t="shared" si="38"/>
        <v>18451</v>
      </c>
    </row>
    <row r="129" spans="1:13" ht="15" customHeight="1">
      <c r="A129" s="1"/>
      <c r="B129" s="111"/>
      <c r="C129" s="6"/>
      <c r="D129" s="8"/>
      <c r="E129" s="8"/>
      <c r="F129" s="88"/>
      <c r="G129" s="88"/>
      <c r="H129" s="88"/>
      <c r="I129" s="88"/>
      <c r="J129" s="88"/>
      <c r="K129" s="88"/>
      <c r="L129" s="88"/>
      <c r="M129" s="88"/>
    </row>
    <row r="130" spans="1:13" ht="15" customHeight="1">
      <c r="A130" s="1"/>
      <c r="B130" s="29" t="s">
        <v>136</v>
      </c>
      <c r="C130" s="6"/>
      <c r="D130" s="8"/>
      <c r="E130" s="8"/>
      <c r="F130" s="8"/>
      <c r="G130" s="8"/>
      <c r="H130" s="8"/>
      <c r="I130" s="22"/>
      <c r="J130" s="22"/>
      <c r="K130" s="22"/>
      <c r="L130" s="22"/>
      <c r="M130" s="22"/>
    </row>
    <row r="131" spans="1:13" ht="15" customHeight="1">
      <c r="A131" s="1"/>
      <c r="B131" s="111" t="s">
        <v>93</v>
      </c>
      <c r="C131" s="6"/>
      <c r="D131" s="8"/>
      <c r="E131" s="8"/>
      <c r="F131" s="26">
        <f>+F79</f>
        <v>17588</v>
      </c>
      <c r="G131" s="26">
        <f t="shared" ref="G131:M131" si="39">+G79</f>
        <v>17299</v>
      </c>
      <c r="H131" s="26">
        <f t="shared" si="39"/>
        <v>15218</v>
      </c>
      <c r="I131" s="26">
        <f t="shared" si="39"/>
        <v>17317</v>
      </c>
      <c r="J131" s="26">
        <f t="shared" si="39"/>
        <v>20289</v>
      </c>
      <c r="K131" s="26">
        <f t="shared" si="39"/>
        <v>23485</v>
      </c>
      <c r="L131" s="26">
        <f t="shared" si="39"/>
        <v>28120</v>
      </c>
      <c r="M131" s="26">
        <f t="shared" si="39"/>
        <v>29505</v>
      </c>
    </row>
    <row r="132" spans="1:13" ht="15" customHeight="1">
      <c r="A132" s="1"/>
      <c r="B132" s="111" t="s">
        <v>39</v>
      </c>
      <c r="C132" s="6"/>
      <c r="D132" s="8"/>
      <c r="E132" s="8"/>
      <c r="F132" s="26">
        <f>-F76</f>
        <v>-7315</v>
      </c>
      <c r="G132" s="26">
        <f t="shared" ref="G132:M132" si="40">-G76</f>
        <v>-6419</v>
      </c>
      <c r="H132" s="26">
        <f t="shared" si="40"/>
        <v>-4729</v>
      </c>
      <c r="I132" s="26">
        <f t="shared" si="40"/>
        <v>-5779</v>
      </c>
      <c r="J132" s="26">
        <f t="shared" si="40"/>
        <v>-7259</v>
      </c>
      <c r="K132" s="26">
        <f t="shared" si="40"/>
        <v>-9444</v>
      </c>
      <c r="L132" s="26">
        <f t="shared" si="40"/>
        <v>-13305</v>
      </c>
      <c r="M132" s="26">
        <f t="shared" si="40"/>
        <v>-12175</v>
      </c>
    </row>
    <row r="133" spans="1:13" ht="15" customHeight="1">
      <c r="A133" s="1"/>
      <c r="B133" s="111" t="s">
        <v>139</v>
      </c>
      <c r="C133" s="6"/>
      <c r="D133" s="8"/>
      <c r="E133" s="8"/>
      <c r="F133" s="26">
        <f>+F81</f>
        <v>15436</v>
      </c>
      <c r="G133" s="26">
        <f t="shared" ref="G133:M133" si="41">+G81</f>
        <v>16141</v>
      </c>
      <c r="H133" s="26">
        <f t="shared" si="41"/>
        <v>17945</v>
      </c>
      <c r="I133" s="26">
        <f t="shared" si="41"/>
        <v>19030</v>
      </c>
      <c r="J133" s="26">
        <f t="shared" si="41"/>
        <v>20541</v>
      </c>
      <c r="K133" s="26">
        <f t="shared" si="41"/>
        <v>21915</v>
      </c>
      <c r="L133" s="26">
        <f t="shared" si="41"/>
        <v>27436</v>
      </c>
      <c r="M133" s="26">
        <f t="shared" si="41"/>
        <v>29763</v>
      </c>
    </row>
    <row r="134" spans="1:13" ht="15" customHeight="1">
      <c r="A134" s="1"/>
      <c r="B134" s="111" t="s">
        <v>165</v>
      </c>
      <c r="C134" s="6"/>
      <c r="D134" s="8"/>
      <c r="E134" s="8"/>
      <c r="F134" s="26">
        <f>-F89</f>
        <v>-14412</v>
      </c>
      <c r="G134" s="26">
        <f t="shared" ref="G134:M134" si="42">-G89</f>
        <v>-15257</v>
      </c>
      <c r="H134" s="26">
        <f t="shared" si="42"/>
        <v>-14475</v>
      </c>
      <c r="I134" s="26">
        <f t="shared" si="42"/>
        <v>-17409</v>
      </c>
      <c r="J134" s="26">
        <f t="shared" si="42"/>
        <v>-19836</v>
      </c>
      <c r="K134" s="26">
        <f t="shared" si="42"/>
        <v>-21538</v>
      </c>
      <c r="L134" s="26">
        <f t="shared" si="42"/>
        <v>-24749</v>
      </c>
      <c r="M134" s="26">
        <f t="shared" si="42"/>
        <v>-28642</v>
      </c>
    </row>
    <row r="135" spans="1:13" ht="15" customHeight="1" thickBot="1">
      <c r="A135" s="1"/>
      <c r="B135" s="111" t="s">
        <v>166</v>
      </c>
      <c r="C135" s="6"/>
      <c r="D135" s="8"/>
      <c r="E135" s="8"/>
      <c r="F135" s="63">
        <f>SUM(F131:F134)</f>
        <v>11297</v>
      </c>
      <c r="G135" s="63">
        <f t="shared" ref="G135:M135" si="43">SUM(G131:G134)</f>
        <v>11764</v>
      </c>
      <c r="H135" s="63">
        <f t="shared" si="43"/>
        <v>13959</v>
      </c>
      <c r="I135" s="63">
        <f t="shared" si="43"/>
        <v>13159</v>
      </c>
      <c r="J135" s="63">
        <f t="shared" si="43"/>
        <v>13735</v>
      </c>
      <c r="K135" s="63">
        <f t="shared" si="43"/>
        <v>14418</v>
      </c>
      <c r="L135" s="63">
        <f t="shared" si="43"/>
        <v>17502</v>
      </c>
      <c r="M135" s="63">
        <f t="shared" si="43"/>
        <v>18451</v>
      </c>
    </row>
    <row r="136" spans="1:13" ht="15" customHeight="1">
      <c r="A136" s="1"/>
      <c r="B136" s="85"/>
      <c r="C136" s="6"/>
      <c r="D136" s="8"/>
      <c r="E136" s="8"/>
      <c r="F136" s="88"/>
      <c r="G136" s="88"/>
      <c r="H136" s="88"/>
      <c r="I136" s="88"/>
      <c r="J136" s="88"/>
      <c r="K136" s="88"/>
      <c r="L136" s="88"/>
      <c r="M136" s="88"/>
    </row>
    <row r="138" spans="1:13" customFormat="1" ht="15" customHeight="1"/>
    <row r="139" spans="1:13" customFormat="1" ht="15" customHeight="1"/>
    <row r="140" spans="1:13" customFormat="1" ht="15" customHeight="1"/>
    <row r="141" spans="1:13" customFormat="1" ht="15" customHeight="1"/>
    <row r="142" spans="1:13" customFormat="1" ht="15" customHeight="1"/>
    <row r="143" spans="1:13" customFormat="1" ht="15" customHeight="1"/>
    <row r="144" spans="1:13" customFormat="1" ht="15" customHeight="1"/>
    <row r="145" customFormat="1" ht="15" customHeight="1"/>
    <row r="146" customFormat="1" ht="15" customHeight="1"/>
    <row r="147" customFormat="1" ht="15" customHeight="1"/>
    <row r="148" customFormat="1" ht="15" customHeight="1"/>
    <row r="149" customFormat="1" ht="15" customHeight="1"/>
    <row r="150" customFormat="1" ht="15" customHeight="1"/>
    <row r="151" customFormat="1" ht="15" customHeight="1"/>
    <row r="152" customFormat="1" ht="15" customHeight="1"/>
    <row r="153" customFormat="1" ht="15" customHeight="1"/>
    <row r="154" customFormat="1" ht="15" customHeight="1"/>
    <row r="155" customFormat="1" ht="15" customHeight="1"/>
    <row r="156" customFormat="1" ht="15" customHeight="1"/>
    <row r="157" customFormat="1" ht="15" customHeight="1"/>
    <row r="158" customFormat="1" ht="15" customHeight="1"/>
    <row r="159" customFormat="1" ht="15" customHeight="1"/>
    <row r="160" customFormat="1" ht="15" customHeight="1"/>
    <row r="161" customFormat="1" ht="15" customHeight="1"/>
    <row r="162" customFormat="1" ht="15" customHeight="1"/>
    <row r="163" customFormat="1" ht="15" customHeight="1"/>
    <row r="164" customFormat="1" ht="15" customHeight="1"/>
    <row r="165" customFormat="1" ht="15" customHeight="1"/>
    <row r="166" customFormat="1" ht="15" customHeight="1"/>
    <row r="167" customFormat="1" ht="15" customHeight="1"/>
    <row r="168" customFormat="1" ht="15" customHeight="1"/>
    <row r="169" customFormat="1" ht="15" customHeight="1"/>
    <row r="170" customFormat="1" ht="15" customHeight="1"/>
    <row r="171" customFormat="1" ht="15" customHeight="1"/>
    <row r="172" customFormat="1" ht="15" customHeight="1"/>
    <row r="173" customFormat="1" ht="15" customHeight="1"/>
    <row r="174" customFormat="1" ht="15" customHeight="1"/>
    <row r="175" customFormat="1" ht="15" customHeight="1"/>
    <row r="176" customFormat="1" ht="15" customHeight="1"/>
    <row r="177" customFormat="1" ht="15" customHeight="1"/>
    <row r="178" customFormat="1" ht="15" customHeight="1"/>
    <row r="179" customFormat="1" ht="15" customHeight="1"/>
    <row r="180" customFormat="1" ht="15" customHeight="1"/>
    <row r="181" customFormat="1" ht="15" customHeight="1"/>
    <row r="182" customFormat="1" ht="15" customHeight="1"/>
    <row r="183" customFormat="1" ht="15" customHeight="1"/>
    <row r="184" customFormat="1" ht="15" customHeight="1"/>
    <row r="185" customFormat="1" ht="15" customHeight="1"/>
    <row r="186" customFormat="1" ht="15" customHeight="1"/>
    <row r="187" customFormat="1" ht="15" customHeight="1"/>
    <row r="188" customFormat="1" ht="15" customHeight="1"/>
    <row r="189" customFormat="1" ht="15" customHeight="1"/>
    <row r="190" customFormat="1" ht="15" customHeight="1"/>
    <row r="191" customFormat="1" ht="15" customHeight="1"/>
    <row r="192" customFormat="1" ht="15" customHeight="1"/>
    <row r="193" customFormat="1" ht="15" customHeight="1"/>
    <row r="194" customFormat="1" ht="15" customHeight="1"/>
    <row r="195" customFormat="1" ht="15" customHeight="1"/>
    <row r="196" customFormat="1" ht="15" customHeight="1"/>
    <row r="197" customFormat="1" ht="15" customHeight="1"/>
    <row r="198" customFormat="1" ht="15" customHeight="1"/>
    <row r="199" customFormat="1" ht="15" customHeight="1"/>
    <row r="200" customFormat="1" ht="15" customHeight="1"/>
    <row r="201" customFormat="1" ht="15" customHeight="1"/>
    <row r="202" customFormat="1" ht="15" customHeight="1"/>
    <row r="203" customFormat="1" ht="15" customHeight="1"/>
    <row r="204" customFormat="1" ht="15" customHeight="1"/>
    <row r="205" customFormat="1" ht="15" customHeight="1"/>
    <row r="206" customFormat="1" ht="15" customHeight="1"/>
    <row r="207" customFormat="1" ht="15" customHeight="1"/>
    <row r="208" customFormat="1" ht="15" customHeight="1"/>
    <row r="209" customFormat="1" ht="15" customHeight="1"/>
    <row r="210" customFormat="1" ht="15" customHeight="1"/>
    <row r="211" customFormat="1" ht="15" customHeight="1"/>
    <row r="212" customFormat="1" ht="15" customHeight="1"/>
    <row r="213" customFormat="1" ht="15" customHeight="1"/>
    <row r="214" customFormat="1" ht="15" customHeight="1"/>
    <row r="215" customFormat="1" ht="15" customHeight="1"/>
    <row r="216" customFormat="1" ht="15" customHeight="1"/>
    <row r="217" customFormat="1" ht="15" customHeight="1"/>
    <row r="218" customFormat="1" ht="15" customHeight="1"/>
    <row r="219" customFormat="1" ht="15" customHeight="1"/>
    <row r="220" customFormat="1" ht="15" customHeight="1"/>
    <row r="221" customFormat="1" ht="15" customHeight="1"/>
    <row r="222" customFormat="1" ht="15" customHeight="1"/>
    <row r="223" customFormat="1" ht="15" customHeight="1"/>
    <row r="224" customFormat="1" ht="15" customHeight="1"/>
    <row r="225" customFormat="1" ht="15" customHeight="1"/>
    <row r="226" customFormat="1" ht="15" customHeight="1"/>
    <row r="227" customFormat="1" ht="15" customHeight="1"/>
    <row r="228" customFormat="1" ht="15" customHeight="1"/>
    <row r="229" customFormat="1" ht="15" customHeight="1"/>
    <row r="230" customFormat="1" ht="15" customHeight="1"/>
    <row r="231" customFormat="1" ht="15" customHeight="1"/>
    <row r="232" customFormat="1" ht="15" customHeight="1"/>
    <row r="233" customFormat="1" ht="15" customHeight="1"/>
    <row r="234" customFormat="1" ht="15" customHeight="1"/>
    <row r="235" customFormat="1" ht="15" customHeight="1"/>
    <row r="236" customFormat="1" ht="15" customHeight="1"/>
    <row r="237" customFormat="1" ht="15" customHeight="1"/>
    <row r="238" customFormat="1" ht="15" customHeight="1"/>
    <row r="239" customFormat="1" ht="15" customHeight="1"/>
    <row r="240" customFormat="1" ht="15" customHeight="1"/>
    <row r="241" customFormat="1" ht="15" customHeight="1"/>
  </sheetData>
  <conditionalFormatting sqref="F107:M107">
    <cfRule type="expression" dxfId="0" priority="1">
      <formula>F107&lt;&gt;0</formula>
    </cfRule>
  </conditionalFormatting>
  <printOptions horizontalCentered="1"/>
  <pageMargins left="0.118110236220472" right="0.118110236220472" top="0.118110236220472" bottom="0.118110236220472" header="0.118110236220472" footer="0.118110236220472"/>
  <pageSetup scale="85" orientation="landscape" r:id="rId1"/>
  <headerFooter alignWithMargins="0">
    <oddFooter>&amp;C&amp;"Open Sans,Bold"&amp;10&amp;K002060Page &amp;P of &amp;N&amp;R&amp;G</oddFooter>
  </headerFooter>
  <rowBreaks count="3" manualBreakCount="3">
    <brk id="33" min="1" max="12" man="1"/>
    <brk id="68" min="1" max="12" man="1"/>
    <brk id="111" min="1" max="12" man="1"/>
  </rowBreaks>
  <colBreaks count="1" manualBreakCount="1">
    <brk id="15" max="419" man="1"/>
  </colBreaks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B7A040-E0AC-4123-A97F-90E7D1862695}">
  <sheetPr>
    <pageSetUpPr autoPageBreaks="0"/>
  </sheetPr>
  <dimension ref="A1:X492"/>
  <sheetViews>
    <sheetView showGridLines="0" zoomScaleNormal="100" zoomScaleSheetLayoutView="100" workbookViewId="0">
      <pane ySplit="1" topLeftCell="A2" activePane="bottomLeft" state="frozen"/>
      <selection sqref="A1:XFD1"/>
      <selection pane="bottomLeft" activeCell="F16" sqref="F16"/>
    </sheetView>
  </sheetViews>
  <sheetFormatPr baseColWidth="10" defaultColWidth="9.1640625" defaultRowHeight="15" customHeight="1"/>
  <cols>
    <col min="1" max="1" width="9.1640625" style="3"/>
    <col min="2" max="2" width="36.5" style="3" bestFit="1" customWidth="1"/>
    <col min="3" max="3" width="8.5" style="3" bestFit="1" customWidth="1"/>
    <col min="4" max="4" width="43.5" style="3" bestFit="1" customWidth="1"/>
    <col min="5" max="5" width="2.1640625" style="3" bestFit="1" customWidth="1"/>
    <col min="6" max="13" width="10.83203125" style="3" bestFit="1" customWidth="1"/>
    <col min="14" max="14" width="1.6640625" style="3" customWidth="1"/>
    <col min="15" max="15" width="11.83203125" style="170" bestFit="1" customWidth="1"/>
    <col min="16" max="21" width="10.33203125" style="170" bestFit="1" customWidth="1"/>
    <col min="22" max="22" width="11.5" style="170" bestFit="1" customWidth="1"/>
    <col min="23" max="16384" width="9.1640625" style="3"/>
  </cols>
  <sheetData>
    <row r="1" spans="1:24" ht="5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165"/>
      <c r="P1" s="165"/>
      <c r="Q1" s="165"/>
      <c r="R1" s="165"/>
      <c r="S1" s="165"/>
      <c r="T1" s="165"/>
      <c r="U1" s="165"/>
      <c r="V1" s="165"/>
    </row>
    <row r="2" spans="1:24" s="1" customFormat="1" ht="15" customHeight="1">
      <c r="B2" s="5"/>
      <c r="C2" s="6"/>
      <c r="D2" s="7"/>
      <c r="E2" s="8"/>
      <c r="F2" s="9"/>
      <c r="G2" s="9"/>
      <c r="H2" s="9"/>
      <c r="I2" s="10"/>
      <c r="J2" s="10"/>
      <c r="K2" s="10"/>
      <c r="L2" s="10"/>
      <c r="M2" s="10"/>
      <c r="N2" s="11"/>
      <c r="O2" s="166"/>
      <c r="P2" s="167"/>
      <c r="Q2" s="167"/>
      <c r="R2" s="167"/>
      <c r="S2" s="167"/>
      <c r="T2" s="167"/>
      <c r="U2" s="167"/>
      <c r="V2" s="167"/>
    </row>
    <row r="3" spans="1:24" s="16" customFormat="1" ht="15" customHeight="1">
      <c r="A3" s="1" t="s">
        <v>0</v>
      </c>
      <c r="B3" s="12" t="s">
        <v>63</v>
      </c>
      <c r="C3" s="13"/>
      <c r="D3" s="14"/>
      <c r="E3" s="14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  <c r="U3" s="15"/>
      <c r="V3" s="15"/>
    </row>
    <row r="4" spans="1:24" s="16" customFormat="1" ht="15" customHeight="1">
      <c r="B4" s="17"/>
      <c r="C4" s="6"/>
      <c r="D4" s="18"/>
      <c r="E4" s="18"/>
      <c r="F4" s="19"/>
      <c r="G4" s="19"/>
      <c r="H4" s="19"/>
      <c r="I4" s="78"/>
      <c r="J4" s="78"/>
      <c r="K4" s="78"/>
      <c r="L4" s="78"/>
      <c r="M4" s="78"/>
      <c r="O4" s="168"/>
      <c r="P4" s="169"/>
      <c r="Q4" s="168"/>
      <c r="R4" s="168"/>
      <c r="S4" s="168"/>
      <c r="T4" s="168"/>
      <c r="U4" s="168"/>
      <c r="V4" s="168"/>
    </row>
    <row r="5" spans="1:24" s="16" customFormat="1" ht="15" customHeight="1" thickBot="1">
      <c r="B5" s="21" t="s">
        <v>2</v>
      </c>
      <c r="C5" s="6"/>
      <c r="D5" s="8"/>
      <c r="E5" s="8"/>
      <c r="F5" s="159">
        <f>+'Financial Statements'!F5</f>
        <v>1</v>
      </c>
      <c r="G5" s="159">
        <f>+'Financial Statements'!G5</f>
        <v>2</v>
      </c>
      <c r="H5" s="159">
        <f>+'Financial Statements'!H5</f>
        <v>3</v>
      </c>
      <c r="I5" s="159">
        <f>+'Financial Statements'!I5</f>
        <v>4</v>
      </c>
      <c r="J5" s="159">
        <f>+'Financial Statements'!J5</f>
        <v>5</v>
      </c>
      <c r="K5" s="159">
        <f>+'Financial Statements'!K5</f>
        <v>6</v>
      </c>
      <c r="L5" s="159">
        <f>+'Financial Statements'!L5</f>
        <v>7</v>
      </c>
      <c r="M5" s="159">
        <f>+'Financial Statements'!M5</f>
        <v>8</v>
      </c>
      <c r="O5" s="159">
        <f>+F5</f>
        <v>1</v>
      </c>
      <c r="P5" s="159">
        <f t="shared" ref="P5:V5" si="0">+G5</f>
        <v>2</v>
      </c>
      <c r="Q5" s="159">
        <f t="shared" si="0"/>
        <v>3</v>
      </c>
      <c r="R5" s="159">
        <f t="shared" si="0"/>
        <v>4</v>
      </c>
      <c r="S5" s="159">
        <f t="shared" si="0"/>
        <v>5</v>
      </c>
      <c r="T5" s="159">
        <f t="shared" si="0"/>
        <v>6</v>
      </c>
      <c r="U5" s="159">
        <f t="shared" si="0"/>
        <v>7</v>
      </c>
      <c r="V5" s="159">
        <f t="shared" si="0"/>
        <v>8</v>
      </c>
    </row>
    <row r="6" spans="1:24" ht="15" customHeight="1">
      <c r="A6" s="1"/>
      <c r="B6" s="21"/>
      <c r="C6" s="6"/>
      <c r="D6" s="8"/>
      <c r="E6" s="8"/>
      <c r="F6" s="8"/>
      <c r="G6" s="8"/>
      <c r="H6" s="8"/>
      <c r="I6" s="22"/>
      <c r="J6" s="22"/>
      <c r="K6" s="22"/>
      <c r="L6" s="22"/>
      <c r="M6" s="22"/>
      <c r="P6" s="169"/>
    </row>
    <row r="7" spans="1:24" s="16" customFormat="1" ht="15" customHeight="1">
      <c r="B7" s="21"/>
      <c r="C7" s="6"/>
      <c r="D7" s="8"/>
      <c r="E7" s="8"/>
      <c r="F7" s="8"/>
      <c r="G7" s="8"/>
      <c r="H7" s="8"/>
      <c r="O7" s="168"/>
      <c r="P7" s="168"/>
      <c r="Q7" s="168"/>
      <c r="R7" s="168"/>
      <c r="S7" s="168"/>
      <c r="T7" s="168"/>
      <c r="U7" s="168"/>
      <c r="V7" s="168"/>
    </row>
    <row r="8" spans="1:24" s="1" customFormat="1" ht="15" customHeight="1">
      <c r="B8" s="71" t="s">
        <v>64</v>
      </c>
      <c r="C8" s="72" t="s">
        <v>65</v>
      </c>
      <c r="D8" s="73" t="s">
        <v>15</v>
      </c>
      <c r="E8" s="72" t="s">
        <v>65</v>
      </c>
      <c r="F8" s="77"/>
      <c r="G8" s="77"/>
      <c r="H8" s="77"/>
      <c r="I8" s="77"/>
      <c r="J8" s="77"/>
      <c r="K8" s="77"/>
      <c r="L8" s="77"/>
      <c r="M8" s="77"/>
      <c r="N8" s="79" t="s">
        <v>65</v>
      </c>
      <c r="O8" s="171">
        <f>IF(F9=0,,F8/F9)</f>
        <v>0</v>
      </c>
      <c r="P8" s="171">
        <f t="shared" ref="P8:V8" si="1">IF(G9=0,,G8/G9)</f>
        <v>0</v>
      </c>
      <c r="Q8" s="171">
        <f t="shared" si="1"/>
        <v>0</v>
      </c>
      <c r="R8" s="171">
        <f t="shared" si="1"/>
        <v>0</v>
      </c>
      <c r="S8" s="171">
        <f t="shared" si="1"/>
        <v>0</v>
      </c>
      <c r="T8" s="171">
        <f t="shared" si="1"/>
        <v>0</v>
      </c>
      <c r="U8" s="171">
        <f t="shared" si="1"/>
        <v>0</v>
      </c>
      <c r="V8" s="171">
        <f t="shared" si="1"/>
        <v>0</v>
      </c>
      <c r="W8" s="76"/>
      <c r="X8" s="76"/>
    </row>
    <row r="9" spans="1:24" s="1" customFormat="1" ht="15" customHeight="1">
      <c r="B9" s="71"/>
      <c r="C9" s="74"/>
      <c r="D9" s="74" t="s">
        <v>66</v>
      </c>
      <c r="E9" s="74"/>
      <c r="F9" s="44"/>
      <c r="G9" s="44"/>
      <c r="H9" s="44"/>
      <c r="I9" s="44"/>
      <c r="J9" s="44"/>
      <c r="K9" s="44"/>
      <c r="L9" s="44"/>
      <c r="M9" s="44"/>
      <c r="N9" s="75"/>
      <c r="O9" s="172"/>
      <c r="P9" s="172"/>
      <c r="Q9" s="172"/>
      <c r="R9" s="172"/>
      <c r="S9" s="172"/>
      <c r="T9" s="172"/>
      <c r="U9" s="172"/>
      <c r="V9" s="173"/>
    </row>
    <row r="10" spans="1:24" s="1" customFormat="1" ht="15" customHeight="1">
      <c r="B10" s="71"/>
      <c r="C10" s="74"/>
      <c r="D10" s="74"/>
      <c r="E10" s="74"/>
      <c r="F10" s="44"/>
      <c r="G10" s="44"/>
      <c r="H10" s="44"/>
      <c r="I10" s="44"/>
      <c r="J10" s="44"/>
      <c r="K10" s="44"/>
      <c r="L10" s="44"/>
      <c r="M10" s="44"/>
      <c r="N10" s="75"/>
      <c r="O10" s="172"/>
      <c r="P10" s="172"/>
      <c r="Q10" s="172"/>
      <c r="R10" s="172"/>
      <c r="S10" s="172"/>
      <c r="T10" s="172"/>
      <c r="U10" s="172"/>
      <c r="V10" s="173"/>
    </row>
    <row r="11" spans="1:24" s="1" customFormat="1" ht="15" customHeight="1">
      <c r="B11" s="71" t="s">
        <v>67</v>
      </c>
      <c r="C11" s="72" t="s">
        <v>65</v>
      </c>
      <c r="D11" s="73" t="s">
        <v>15</v>
      </c>
      <c r="E11" s="72" t="s">
        <v>65</v>
      </c>
      <c r="F11" s="77"/>
      <c r="G11" s="77"/>
      <c r="H11" s="77"/>
      <c r="I11" s="77"/>
      <c r="J11" s="77"/>
      <c r="K11" s="77"/>
      <c r="L11" s="77"/>
      <c r="M11" s="77"/>
      <c r="N11" s="79" t="s">
        <v>65</v>
      </c>
      <c r="O11" s="171">
        <f t="shared" ref="O11" si="2">IF(F12=0,,F11/F12)</f>
        <v>0</v>
      </c>
      <c r="P11" s="171">
        <f t="shared" ref="P11" si="3">IF(G12=0,,G11/G12)</f>
        <v>0</v>
      </c>
      <c r="Q11" s="171">
        <f t="shared" ref="Q11" si="4">IF(H12=0,,H11/H12)</f>
        <v>0</v>
      </c>
      <c r="R11" s="171">
        <f t="shared" ref="R11" si="5">IF(I12=0,,I11/I12)</f>
        <v>0</v>
      </c>
      <c r="S11" s="171">
        <f t="shared" ref="S11" si="6">IF(J12=0,,J11/J12)</f>
        <v>0</v>
      </c>
      <c r="T11" s="171">
        <f t="shared" ref="T11" si="7">IF(K12=0,,K11/K12)</f>
        <v>0</v>
      </c>
      <c r="U11" s="171">
        <f t="shared" ref="U11" si="8">IF(L12=0,,L11/L12)</f>
        <v>0</v>
      </c>
      <c r="V11" s="171">
        <f t="shared" ref="V11" si="9">IF(M12=0,,M11/M12)</f>
        <v>0</v>
      </c>
    </row>
    <row r="12" spans="1:24" s="1" customFormat="1" ht="15" customHeight="1">
      <c r="B12" s="71"/>
      <c r="C12" s="74"/>
      <c r="D12" s="74" t="s">
        <v>44</v>
      </c>
      <c r="E12" s="74"/>
      <c r="F12" s="44"/>
      <c r="G12" s="44"/>
      <c r="H12" s="44"/>
      <c r="I12" s="44"/>
      <c r="J12" s="44"/>
      <c r="K12" s="44"/>
      <c r="L12" s="44"/>
      <c r="M12" s="44"/>
      <c r="N12" s="75"/>
      <c r="O12" s="172"/>
      <c r="P12" s="172"/>
      <c r="Q12" s="172"/>
      <c r="R12" s="172"/>
      <c r="S12" s="172"/>
      <c r="T12" s="172"/>
      <c r="U12" s="172"/>
      <c r="V12" s="173"/>
    </row>
    <row r="13" spans="1:24" s="1" customFormat="1" ht="15" customHeight="1">
      <c r="B13" s="71"/>
      <c r="C13" s="74"/>
      <c r="D13" s="74"/>
      <c r="E13" s="74"/>
      <c r="F13" s="44"/>
      <c r="G13" s="44"/>
      <c r="H13" s="44"/>
      <c r="I13" s="44"/>
      <c r="J13" s="44"/>
      <c r="K13" s="44"/>
      <c r="L13" s="44"/>
      <c r="M13" s="44"/>
      <c r="N13" s="75"/>
      <c r="O13" s="172"/>
      <c r="P13" s="172"/>
      <c r="Q13" s="172"/>
      <c r="R13" s="172"/>
      <c r="S13" s="172"/>
      <c r="T13" s="172"/>
      <c r="U13" s="172"/>
      <c r="V13" s="173"/>
    </row>
    <row r="14" spans="1:24" s="1" customFormat="1" ht="15" customHeight="1">
      <c r="B14" s="71" t="s">
        <v>134</v>
      </c>
      <c r="C14" s="72" t="s">
        <v>65</v>
      </c>
      <c r="D14" s="73" t="s">
        <v>15</v>
      </c>
      <c r="E14" s="72" t="s">
        <v>65</v>
      </c>
      <c r="F14" s="77"/>
      <c r="G14" s="77"/>
      <c r="H14" s="77"/>
      <c r="I14" s="77"/>
      <c r="J14" s="77"/>
      <c r="K14" s="77"/>
      <c r="L14" s="77"/>
      <c r="M14" s="77"/>
      <c r="N14" s="79" t="s">
        <v>65</v>
      </c>
      <c r="O14" s="171">
        <f t="shared" ref="O14" si="10">IF(F15=0,,F14/F15)</f>
        <v>0</v>
      </c>
      <c r="P14" s="171">
        <f t="shared" ref="P14" si="11">IF(G15=0,,G14/G15)</f>
        <v>0</v>
      </c>
      <c r="Q14" s="171">
        <f t="shared" ref="Q14" si="12">IF(H15=0,,H14/H15)</f>
        <v>0</v>
      </c>
      <c r="R14" s="171">
        <f t="shared" ref="R14" si="13">IF(I15=0,,I14/I15)</f>
        <v>0</v>
      </c>
      <c r="S14" s="171">
        <f t="shared" ref="S14" si="14">IF(J15=0,,J14/J15)</f>
        <v>0</v>
      </c>
      <c r="T14" s="171">
        <f t="shared" ref="T14" si="15">IF(K15=0,,K14/K15)</f>
        <v>0</v>
      </c>
      <c r="U14" s="171">
        <f t="shared" ref="U14" si="16">IF(L15=0,,L14/L15)</f>
        <v>0</v>
      </c>
      <c r="V14" s="171">
        <f t="shared" ref="V14" si="17">IF(M15=0,,M14/M15)</f>
        <v>0</v>
      </c>
    </row>
    <row r="15" spans="1:24" s="1" customFormat="1" ht="15" customHeight="1">
      <c r="B15" s="71"/>
      <c r="C15" s="74"/>
      <c r="D15" s="74" t="s">
        <v>151</v>
      </c>
      <c r="E15" s="74"/>
      <c r="F15" s="44"/>
      <c r="G15" s="44"/>
      <c r="H15" s="44"/>
      <c r="I15" s="44"/>
      <c r="J15" s="44"/>
      <c r="K15" s="44"/>
      <c r="L15" s="44"/>
      <c r="M15" s="44"/>
      <c r="N15" s="75"/>
      <c r="O15" s="172"/>
      <c r="P15" s="172"/>
      <c r="Q15" s="172"/>
      <c r="R15" s="172"/>
      <c r="S15" s="172"/>
      <c r="T15" s="172"/>
      <c r="U15" s="172"/>
      <c r="V15" s="173"/>
    </row>
    <row r="16" spans="1:24" s="1" customFormat="1" ht="15" customHeight="1">
      <c r="B16" s="71"/>
      <c r="C16" s="74"/>
      <c r="D16" s="74"/>
      <c r="E16" s="74"/>
      <c r="F16" s="44"/>
      <c r="G16" s="44"/>
      <c r="H16" s="44"/>
      <c r="I16" s="44"/>
      <c r="J16" s="44"/>
      <c r="K16" s="44"/>
      <c r="L16" s="44"/>
      <c r="M16" s="44"/>
      <c r="N16" s="75"/>
      <c r="O16" s="172"/>
      <c r="P16" s="172"/>
      <c r="Q16" s="172"/>
      <c r="R16" s="172"/>
      <c r="S16" s="172"/>
      <c r="T16" s="172"/>
      <c r="U16" s="172"/>
      <c r="V16" s="173"/>
    </row>
    <row r="17" spans="2:22" s="1" customFormat="1" ht="15" customHeight="1">
      <c r="B17" s="71" t="s">
        <v>135</v>
      </c>
      <c r="C17" s="72" t="s">
        <v>65</v>
      </c>
      <c r="D17" s="73" t="s">
        <v>60</v>
      </c>
      <c r="E17" s="72" t="s">
        <v>65</v>
      </c>
      <c r="F17" s="77"/>
      <c r="G17" s="77"/>
      <c r="H17" s="77"/>
      <c r="I17" s="77"/>
      <c r="J17" s="77"/>
      <c r="K17" s="77"/>
      <c r="L17" s="77"/>
      <c r="M17" s="77"/>
      <c r="N17" s="79" t="s">
        <v>65</v>
      </c>
      <c r="O17" s="171">
        <f t="shared" ref="O17" si="18">IF(F18=0,,F17/F18)</f>
        <v>0</v>
      </c>
      <c r="P17" s="171">
        <f t="shared" ref="P17" si="19">IF(G18=0,,G17/G18)</f>
        <v>0</v>
      </c>
      <c r="Q17" s="171">
        <f t="shared" ref="Q17" si="20">IF(H18=0,,H17/H18)</f>
        <v>0</v>
      </c>
      <c r="R17" s="171">
        <f t="shared" ref="R17" si="21">IF(I18=0,,I17/I18)</f>
        <v>0</v>
      </c>
      <c r="S17" s="171">
        <f t="shared" ref="S17" si="22">IF(J18=0,,J17/J18)</f>
        <v>0</v>
      </c>
      <c r="T17" s="171">
        <f t="shared" ref="T17" si="23">IF(K18=0,,K17/K18)</f>
        <v>0</v>
      </c>
      <c r="U17" s="171">
        <f t="shared" ref="U17" si="24">IF(L18=0,,L17/L18)</f>
        <v>0</v>
      </c>
      <c r="V17" s="171">
        <f t="shared" ref="V17" si="25">IF(M18=0,,M17/M18)</f>
        <v>0</v>
      </c>
    </row>
    <row r="18" spans="2:22" s="1" customFormat="1" ht="15" customHeight="1">
      <c r="B18" s="71"/>
      <c r="C18" s="74"/>
      <c r="D18" s="74" t="s">
        <v>59</v>
      </c>
      <c r="E18" s="74"/>
      <c r="F18" s="44"/>
      <c r="G18" s="44"/>
      <c r="H18" s="44"/>
      <c r="I18" s="44"/>
      <c r="J18" s="44"/>
      <c r="K18" s="44"/>
      <c r="L18" s="44"/>
      <c r="M18" s="44"/>
      <c r="N18" s="75"/>
      <c r="O18" s="172"/>
      <c r="P18" s="172"/>
      <c r="Q18" s="172"/>
      <c r="R18" s="172"/>
      <c r="S18" s="172"/>
      <c r="T18" s="172"/>
      <c r="U18" s="172"/>
      <c r="V18" s="173"/>
    </row>
    <row r="19" spans="2:22" s="1" customFormat="1" ht="15" customHeight="1">
      <c r="B19" s="71"/>
      <c r="C19" s="74"/>
      <c r="D19" s="74"/>
      <c r="E19" s="74"/>
      <c r="F19" s="44"/>
      <c r="G19" s="44"/>
      <c r="H19" s="44"/>
      <c r="I19" s="44"/>
      <c r="J19" s="44"/>
      <c r="K19" s="44"/>
      <c r="L19" s="44"/>
      <c r="M19" s="44"/>
      <c r="N19" s="75"/>
      <c r="O19" s="172"/>
      <c r="P19" s="172"/>
      <c r="Q19" s="172"/>
      <c r="R19" s="172"/>
      <c r="S19" s="172"/>
      <c r="T19" s="172"/>
      <c r="U19" s="172"/>
      <c r="V19" s="173"/>
    </row>
    <row r="20" spans="2:22" s="1" customFormat="1" ht="15" customHeight="1">
      <c r="B20" s="71" t="s">
        <v>17</v>
      </c>
      <c r="C20" s="72" t="s">
        <v>65</v>
      </c>
      <c r="D20" s="73" t="s">
        <v>5</v>
      </c>
      <c r="E20" s="72" t="s">
        <v>65</v>
      </c>
      <c r="F20" s="77"/>
      <c r="G20" s="77"/>
      <c r="H20" s="77"/>
      <c r="I20" s="77"/>
      <c r="J20" s="77"/>
      <c r="K20" s="77"/>
      <c r="L20" s="77"/>
      <c r="M20" s="77"/>
      <c r="N20" s="79" t="s">
        <v>65</v>
      </c>
      <c r="O20" s="171">
        <f t="shared" ref="O20" si="26">IF(F21=0,,F20/F21)</f>
        <v>0</v>
      </c>
      <c r="P20" s="171">
        <f t="shared" ref="P20" si="27">IF(G21=0,,G20/G21)</f>
        <v>0</v>
      </c>
      <c r="Q20" s="171">
        <f t="shared" ref="Q20" si="28">IF(H21=0,,H20/H21)</f>
        <v>0</v>
      </c>
      <c r="R20" s="171">
        <f t="shared" ref="R20" si="29">IF(I21=0,,I20/I21)</f>
        <v>0</v>
      </c>
      <c r="S20" s="171">
        <f t="shared" ref="S20" si="30">IF(J21=0,,J20/J21)</f>
        <v>0</v>
      </c>
      <c r="T20" s="171">
        <f t="shared" ref="T20" si="31">IF(K21=0,,K20/K21)</f>
        <v>0</v>
      </c>
      <c r="U20" s="171">
        <f t="shared" ref="U20" si="32">IF(L21=0,,L20/L21)</f>
        <v>0</v>
      </c>
      <c r="V20" s="171">
        <f t="shared" ref="V20" si="33">IF(M21=0,,M20/M21)</f>
        <v>0</v>
      </c>
    </row>
    <row r="21" spans="2:22" s="1" customFormat="1" ht="15" customHeight="1">
      <c r="B21" s="71"/>
      <c r="C21" s="74"/>
      <c r="D21" s="74" t="str">
        <f>+D30</f>
        <v>Revenue</v>
      </c>
      <c r="E21" s="74"/>
      <c r="F21" s="44"/>
      <c r="G21" s="44"/>
      <c r="H21" s="44"/>
      <c r="I21" s="44"/>
      <c r="J21" s="44"/>
      <c r="K21" s="44"/>
      <c r="L21" s="44"/>
      <c r="M21" s="44"/>
      <c r="N21" s="75"/>
      <c r="O21" s="172"/>
      <c r="P21" s="172"/>
      <c r="Q21" s="172"/>
      <c r="R21" s="172"/>
      <c r="S21" s="172"/>
      <c r="T21" s="172"/>
      <c r="U21" s="172"/>
      <c r="V21" s="173"/>
    </row>
    <row r="22" spans="2:22" s="1" customFormat="1" ht="15" customHeight="1">
      <c r="B22" s="71"/>
      <c r="C22" s="74"/>
      <c r="D22" s="74"/>
      <c r="E22" s="74"/>
      <c r="F22" s="44"/>
      <c r="G22" s="44"/>
      <c r="H22" s="44"/>
      <c r="I22" s="44"/>
      <c r="J22" s="44"/>
      <c r="K22" s="44"/>
      <c r="L22" s="44"/>
      <c r="M22" s="44"/>
      <c r="N22" s="75"/>
      <c r="O22" s="172"/>
      <c r="P22" s="172"/>
      <c r="Q22" s="172"/>
      <c r="R22" s="172"/>
      <c r="S22" s="172"/>
      <c r="T22" s="172"/>
      <c r="U22" s="172"/>
      <c r="V22" s="173"/>
    </row>
    <row r="23" spans="2:22" s="1" customFormat="1" ht="15" customHeight="1">
      <c r="B23" s="119" t="s">
        <v>145</v>
      </c>
      <c r="C23" s="72" t="s">
        <v>65</v>
      </c>
      <c r="D23" s="73" t="s">
        <v>6</v>
      </c>
      <c r="E23" s="72" t="s">
        <v>65</v>
      </c>
      <c r="F23" s="77"/>
      <c r="G23" s="77"/>
      <c r="H23" s="77"/>
      <c r="I23" s="77"/>
      <c r="J23" s="77"/>
      <c r="K23" s="77"/>
      <c r="L23" s="77"/>
      <c r="M23" s="77"/>
      <c r="N23" s="79" t="s">
        <v>65</v>
      </c>
      <c r="O23" s="171">
        <f t="shared" ref="O23" si="34">IF(F24=0,,F23/F24)</f>
        <v>0</v>
      </c>
      <c r="P23" s="171">
        <f t="shared" ref="P23" si="35">IF(G24=0,,G23/G24)</f>
        <v>0</v>
      </c>
      <c r="Q23" s="171">
        <f t="shared" ref="Q23" si="36">IF(H24=0,,H23/H24)</f>
        <v>0</v>
      </c>
      <c r="R23" s="171">
        <f t="shared" ref="R23" si="37">IF(I24=0,,I23/I24)</f>
        <v>0</v>
      </c>
      <c r="S23" s="171">
        <f t="shared" ref="S23" si="38">IF(J24=0,,J23/J24)</f>
        <v>0</v>
      </c>
      <c r="T23" s="171">
        <f t="shared" ref="T23" si="39">IF(K24=0,,K23/K24)</f>
        <v>0</v>
      </c>
      <c r="U23" s="171">
        <f t="shared" ref="U23" si="40">IF(L24=0,,L23/L24)</f>
        <v>0</v>
      </c>
      <c r="V23" s="171">
        <f t="shared" ref="V23" si="41">IF(M24=0,,M23/M24)</f>
        <v>0</v>
      </c>
    </row>
    <row r="24" spans="2:22" s="1" customFormat="1" ht="15" customHeight="1">
      <c r="B24" s="71"/>
      <c r="C24" s="74"/>
      <c r="D24" s="74" t="str">
        <f>+D21</f>
        <v>Revenue</v>
      </c>
      <c r="E24" s="74"/>
      <c r="F24" s="44"/>
      <c r="G24" s="44"/>
      <c r="H24" s="44"/>
      <c r="I24" s="44"/>
      <c r="J24" s="44"/>
      <c r="K24" s="44"/>
      <c r="L24" s="44"/>
      <c r="M24" s="44"/>
      <c r="N24" s="75"/>
      <c r="O24" s="172"/>
      <c r="P24" s="172"/>
      <c r="Q24" s="172"/>
      <c r="R24" s="172"/>
      <c r="S24" s="172"/>
      <c r="T24" s="172"/>
      <c r="U24" s="172"/>
      <c r="V24" s="173"/>
    </row>
    <row r="25" spans="2:22" s="1" customFormat="1" ht="15" customHeight="1">
      <c r="B25" s="71"/>
      <c r="C25" s="74"/>
      <c r="D25" s="74"/>
      <c r="E25" s="74"/>
      <c r="F25" s="44"/>
      <c r="G25" s="44"/>
      <c r="H25" s="44"/>
      <c r="I25" s="44"/>
      <c r="J25" s="44"/>
      <c r="K25" s="44"/>
      <c r="L25" s="44"/>
      <c r="M25" s="44"/>
      <c r="N25" s="75"/>
      <c r="O25" s="172"/>
      <c r="P25" s="172"/>
      <c r="Q25" s="172"/>
      <c r="R25" s="172"/>
      <c r="S25" s="172"/>
      <c r="T25" s="172"/>
      <c r="U25" s="172"/>
      <c r="V25" s="173"/>
    </row>
    <row r="26" spans="2:22" s="1" customFormat="1" ht="15" customHeight="1">
      <c r="B26" s="119" t="s">
        <v>146</v>
      </c>
      <c r="C26" s="72" t="s">
        <v>65</v>
      </c>
      <c r="D26" s="73" t="s">
        <v>88</v>
      </c>
      <c r="E26" s="72" t="s">
        <v>65</v>
      </c>
      <c r="F26" s="77"/>
      <c r="G26" s="77"/>
      <c r="H26" s="77"/>
      <c r="I26" s="77"/>
      <c r="J26" s="77"/>
      <c r="K26" s="77"/>
      <c r="L26" s="77"/>
      <c r="M26" s="77"/>
      <c r="N26" s="79" t="s">
        <v>65</v>
      </c>
      <c r="O26" s="171">
        <f t="shared" ref="O26:V26" si="42">IF(F27=0,,F26/F27)</f>
        <v>0</v>
      </c>
      <c r="P26" s="171">
        <f t="shared" si="42"/>
        <v>0</v>
      </c>
      <c r="Q26" s="171">
        <f t="shared" si="42"/>
        <v>0</v>
      </c>
      <c r="R26" s="171">
        <f t="shared" si="42"/>
        <v>0</v>
      </c>
      <c r="S26" s="171">
        <f t="shared" si="42"/>
        <v>0</v>
      </c>
      <c r="T26" s="171">
        <f t="shared" si="42"/>
        <v>0</v>
      </c>
      <c r="U26" s="171">
        <f t="shared" si="42"/>
        <v>0</v>
      </c>
      <c r="V26" s="171">
        <f t="shared" si="42"/>
        <v>0</v>
      </c>
    </row>
    <row r="27" spans="2:22" s="1" customFormat="1" ht="15" customHeight="1">
      <c r="B27" s="71"/>
      <c r="C27" s="74"/>
      <c r="D27" s="74" t="str">
        <f>+D24</f>
        <v>Revenue</v>
      </c>
      <c r="E27" s="74"/>
      <c r="F27" s="44"/>
      <c r="G27" s="44"/>
      <c r="H27" s="44"/>
      <c r="I27" s="44"/>
      <c r="J27" s="44"/>
      <c r="K27" s="44"/>
      <c r="L27" s="44"/>
      <c r="M27" s="44"/>
      <c r="N27" s="75"/>
      <c r="O27" s="172"/>
      <c r="P27" s="172"/>
      <c r="Q27" s="172"/>
      <c r="R27" s="172"/>
      <c r="S27" s="172"/>
      <c r="T27" s="172"/>
      <c r="U27" s="172"/>
      <c r="V27" s="173"/>
    </row>
    <row r="28" spans="2:22" s="1" customFormat="1" ht="15" customHeight="1">
      <c r="B28" s="71"/>
      <c r="C28" s="74"/>
      <c r="D28" s="74"/>
      <c r="E28" s="74"/>
      <c r="F28" s="44"/>
      <c r="G28" s="44"/>
      <c r="H28" s="44"/>
      <c r="I28" s="44"/>
      <c r="J28" s="44"/>
      <c r="K28" s="44"/>
      <c r="L28" s="44"/>
      <c r="M28" s="44"/>
      <c r="N28" s="75"/>
      <c r="O28" s="172"/>
      <c r="P28" s="172"/>
      <c r="Q28" s="172"/>
      <c r="R28" s="172"/>
      <c r="S28" s="172"/>
      <c r="T28" s="172"/>
      <c r="U28" s="172"/>
      <c r="V28" s="173"/>
    </row>
    <row r="29" spans="2:22" s="1" customFormat="1" ht="15" customHeight="1">
      <c r="B29" s="71" t="s">
        <v>70</v>
      </c>
      <c r="C29" s="72" t="s">
        <v>65</v>
      </c>
      <c r="D29" s="73" t="s">
        <v>8</v>
      </c>
      <c r="E29" s="72" t="s">
        <v>65</v>
      </c>
      <c r="F29" s="77"/>
      <c r="G29" s="77"/>
      <c r="H29" s="77"/>
      <c r="I29" s="77"/>
      <c r="J29" s="77"/>
      <c r="K29" s="77"/>
      <c r="L29" s="77"/>
      <c r="M29" s="77"/>
      <c r="N29" s="79" t="s">
        <v>65</v>
      </c>
      <c r="O29" s="171">
        <f t="shared" ref="O29" si="43">IF(F30=0,,F29/F30)</f>
        <v>0</v>
      </c>
      <c r="P29" s="171">
        <f t="shared" ref="P29" si="44">IF(G30=0,,G29/G30)</f>
        <v>0</v>
      </c>
      <c r="Q29" s="171">
        <f t="shared" ref="Q29" si="45">IF(H30=0,,H29/H30)</f>
        <v>0</v>
      </c>
      <c r="R29" s="171">
        <f t="shared" ref="R29" si="46">IF(I30=0,,I29/I30)</f>
        <v>0</v>
      </c>
      <c r="S29" s="171">
        <f t="shared" ref="S29" si="47">IF(J30=0,,J29/J30)</f>
        <v>0</v>
      </c>
      <c r="T29" s="171">
        <f t="shared" ref="T29" si="48">IF(K30=0,,K29/K30)</f>
        <v>0</v>
      </c>
      <c r="U29" s="171">
        <f t="shared" ref="U29" si="49">IF(L30=0,,L29/L30)</f>
        <v>0</v>
      </c>
      <c r="V29" s="171">
        <f t="shared" ref="V29" si="50">IF(M30=0,,M29/M30)</f>
        <v>0</v>
      </c>
    </row>
    <row r="30" spans="2:22" s="1" customFormat="1" ht="15" customHeight="1">
      <c r="B30" s="71"/>
      <c r="C30" s="74"/>
      <c r="D30" s="74" t="str">
        <f>+D37</f>
        <v>Revenue</v>
      </c>
      <c r="E30" s="74"/>
      <c r="F30" s="44"/>
      <c r="G30" s="44"/>
      <c r="H30" s="44"/>
      <c r="I30" s="44"/>
      <c r="J30" s="44"/>
      <c r="K30" s="44"/>
      <c r="L30" s="44"/>
      <c r="M30" s="44"/>
      <c r="N30" s="75"/>
      <c r="O30" s="174"/>
      <c r="P30" s="174"/>
      <c r="Q30" s="174"/>
      <c r="R30" s="174"/>
      <c r="S30" s="174"/>
      <c r="T30" s="174"/>
      <c r="U30" s="174"/>
      <c r="V30" s="167"/>
    </row>
    <row r="31" spans="2:22" s="1" customFormat="1" ht="15" customHeight="1">
      <c r="B31" s="71" t="s">
        <v>56</v>
      </c>
      <c r="C31" s="74"/>
      <c r="D31" s="74"/>
      <c r="E31" s="74"/>
      <c r="F31" s="44"/>
      <c r="G31" s="44"/>
      <c r="H31" s="44"/>
      <c r="I31" s="44"/>
      <c r="J31" s="44"/>
      <c r="K31" s="44"/>
      <c r="L31" s="44"/>
      <c r="M31" s="44"/>
      <c r="N31" s="75"/>
      <c r="O31" s="193" t="str">
        <f>IF(ABS(O20-O23-O26-O29)&lt;0.0001,"OK","Error")</f>
        <v>OK</v>
      </c>
      <c r="P31" s="193" t="str">
        <f t="shared" ref="P31:V31" si="51">IF(ABS(P20-P23-P26-P29)&lt;0.0001,"OK","Error")</f>
        <v>OK</v>
      </c>
      <c r="Q31" s="193" t="str">
        <f t="shared" si="51"/>
        <v>OK</v>
      </c>
      <c r="R31" s="193" t="str">
        <f t="shared" si="51"/>
        <v>OK</v>
      </c>
      <c r="S31" s="193" t="str">
        <f t="shared" si="51"/>
        <v>OK</v>
      </c>
      <c r="T31" s="193" t="str">
        <f t="shared" si="51"/>
        <v>OK</v>
      </c>
      <c r="U31" s="193" t="str">
        <f t="shared" si="51"/>
        <v>OK</v>
      </c>
      <c r="V31" s="193" t="str">
        <f t="shared" si="51"/>
        <v>OK</v>
      </c>
    </row>
    <row r="32" spans="2:22" s="1" customFormat="1" ht="15" customHeight="1">
      <c r="B32" s="71"/>
      <c r="C32" s="74"/>
      <c r="D32" s="74"/>
      <c r="E32" s="74"/>
      <c r="F32" s="44"/>
      <c r="G32" s="44"/>
      <c r="H32" s="44"/>
      <c r="I32" s="44"/>
      <c r="J32" s="44"/>
      <c r="K32" s="44"/>
      <c r="L32" s="44"/>
      <c r="M32" s="44"/>
      <c r="N32" s="75"/>
      <c r="O32" s="174"/>
      <c r="P32" s="174"/>
      <c r="Q32" s="174"/>
      <c r="R32" s="174"/>
      <c r="S32" s="174"/>
      <c r="T32" s="174"/>
      <c r="U32" s="174"/>
      <c r="V32" s="167"/>
    </row>
    <row r="33" spans="2:22" ht="15" customHeight="1">
      <c r="B33" s="119" t="s">
        <v>147</v>
      </c>
      <c r="C33" s="72" t="s">
        <v>65</v>
      </c>
      <c r="D33" s="73" t="s">
        <v>20</v>
      </c>
      <c r="E33" s="72" t="s">
        <v>65</v>
      </c>
      <c r="F33" s="77"/>
      <c r="G33" s="77"/>
      <c r="H33" s="77"/>
      <c r="I33" s="77"/>
      <c r="J33" s="77"/>
      <c r="K33" s="77"/>
      <c r="L33" s="77"/>
      <c r="M33" s="77"/>
      <c r="N33" s="79" t="s">
        <v>65</v>
      </c>
      <c r="O33" s="171">
        <f t="shared" ref="O33:V33" si="52">IF(F34=0,,F33/F34)</f>
        <v>0</v>
      </c>
      <c r="P33" s="171">
        <f t="shared" si="52"/>
        <v>0</v>
      </c>
      <c r="Q33" s="171">
        <f t="shared" si="52"/>
        <v>0</v>
      </c>
      <c r="R33" s="171">
        <f t="shared" si="52"/>
        <v>0</v>
      </c>
      <c r="S33" s="171">
        <f t="shared" si="52"/>
        <v>0</v>
      </c>
      <c r="T33" s="171">
        <f t="shared" si="52"/>
        <v>0</v>
      </c>
      <c r="U33" s="171">
        <f t="shared" si="52"/>
        <v>0</v>
      </c>
      <c r="V33" s="171">
        <f t="shared" si="52"/>
        <v>0</v>
      </c>
    </row>
    <row r="34" spans="2:22" ht="15" customHeight="1">
      <c r="B34" s="71"/>
      <c r="C34" s="74"/>
      <c r="D34" s="74" t="str">
        <f>+D21</f>
        <v>Revenue</v>
      </c>
      <c r="E34" s="74"/>
      <c r="F34" s="44"/>
      <c r="G34" s="44"/>
      <c r="H34" s="44"/>
      <c r="I34" s="44"/>
      <c r="J34" s="44"/>
      <c r="K34" s="44"/>
      <c r="L34" s="44"/>
      <c r="M34" s="44"/>
      <c r="N34" s="75"/>
      <c r="O34" s="172"/>
      <c r="P34" s="172"/>
      <c r="Q34" s="172"/>
      <c r="R34" s="172"/>
      <c r="S34" s="172"/>
      <c r="T34" s="172"/>
      <c r="U34" s="172"/>
      <c r="V34" s="173"/>
    </row>
    <row r="35" spans="2:22" s="1" customFormat="1" ht="15" customHeight="1">
      <c r="B35" s="71"/>
      <c r="C35" s="74"/>
      <c r="D35" s="74"/>
      <c r="E35" s="74"/>
      <c r="F35" s="44"/>
      <c r="G35" s="44"/>
      <c r="H35" s="44"/>
      <c r="I35" s="44"/>
      <c r="J35" s="44"/>
      <c r="K35" s="44"/>
      <c r="L35" s="44"/>
      <c r="M35" s="44"/>
      <c r="N35" s="75"/>
      <c r="O35" s="172"/>
      <c r="P35" s="172"/>
      <c r="Q35" s="172"/>
      <c r="R35" s="172"/>
      <c r="S35" s="172"/>
      <c r="T35" s="172"/>
      <c r="U35" s="172"/>
      <c r="V35" s="173"/>
    </row>
    <row r="36" spans="2:22" s="1" customFormat="1" ht="15" customHeight="1">
      <c r="B36" s="71" t="s">
        <v>68</v>
      </c>
      <c r="C36" s="72" t="s">
        <v>65</v>
      </c>
      <c r="D36" s="73" t="s">
        <v>10</v>
      </c>
      <c r="E36" s="72" t="s">
        <v>65</v>
      </c>
      <c r="F36" s="77"/>
      <c r="G36" s="77"/>
      <c r="H36" s="77"/>
      <c r="I36" s="77"/>
      <c r="J36" s="77"/>
      <c r="K36" s="77"/>
      <c r="L36" s="77"/>
      <c r="M36" s="77"/>
      <c r="N36" s="79" t="s">
        <v>65</v>
      </c>
      <c r="O36" s="171">
        <f t="shared" ref="O36" si="53">IF(F37=0,,F36/F37)</f>
        <v>0</v>
      </c>
      <c r="P36" s="171">
        <f t="shared" ref="P36" si="54">IF(G37=0,,G36/G37)</f>
        <v>0</v>
      </c>
      <c r="Q36" s="171">
        <f t="shared" ref="Q36" si="55">IF(H37=0,,H36/H37)</f>
        <v>0</v>
      </c>
      <c r="R36" s="171">
        <f t="shared" ref="R36" si="56">IF(I37=0,,I36/I37)</f>
        <v>0</v>
      </c>
      <c r="S36" s="171">
        <f t="shared" ref="S36" si="57">IF(J37=0,,J36/J37)</f>
        <v>0</v>
      </c>
      <c r="T36" s="171">
        <f t="shared" ref="T36" si="58">IF(K37=0,,K36/K37)</f>
        <v>0</v>
      </c>
      <c r="U36" s="171">
        <f t="shared" ref="U36" si="59">IF(L37=0,,L36/L37)</f>
        <v>0</v>
      </c>
      <c r="V36" s="171">
        <f t="shared" ref="V36" si="60">IF(M37=0,,M36/M37)</f>
        <v>0</v>
      </c>
    </row>
    <row r="37" spans="2:22" s="1" customFormat="1" ht="15" customHeight="1">
      <c r="B37" s="71"/>
      <c r="C37" s="74"/>
      <c r="D37" s="74" t="str">
        <f>+D45</f>
        <v>Revenue</v>
      </c>
      <c r="E37" s="74"/>
      <c r="F37" s="44"/>
      <c r="G37" s="44"/>
      <c r="H37" s="44"/>
      <c r="I37" s="44"/>
      <c r="J37" s="44"/>
      <c r="K37" s="44"/>
      <c r="L37" s="44"/>
      <c r="M37" s="44"/>
      <c r="N37" s="75"/>
      <c r="O37" s="174"/>
      <c r="P37" s="174"/>
      <c r="Q37" s="174"/>
      <c r="R37" s="174"/>
      <c r="S37" s="174"/>
      <c r="T37" s="174"/>
      <c r="U37" s="174"/>
      <c r="V37" s="167"/>
    </row>
    <row r="38" spans="2:22" s="1" customFormat="1" ht="15" customHeight="1">
      <c r="B38" s="71" t="s">
        <v>56</v>
      </c>
      <c r="C38" s="74"/>
      <c r="D38" s="74"/>
      <c r="E38" s="74"/>
      <c r="F38" s="44"/>
      <c r="G38" s="44"/>
      <c r="H38" s="44"/>
      <c r="I38" s="44"/>
      <c r="J38" s="44"/>
      <c r="K38" s="44"/>
      <c r="L38" s="44"/>
      <c r="M38" s="44"/>
      <c r="N38" s="75"/>
      <c r="O38" s="193" t="str">
        <f>IF(ABS(O29-O33-O36)&lt;0.0001,"OK","Error")</f>
        <v>OK</v>
      </c>
      <c r="P38" s="193" t="str">
        <f t="shared" ref="P38:V38" si="61">IF(ABS(P29-P33-P36)&lt;0.0001,"OK","Error")</f>
        <v>OK</v>
      </c>
      <c r="Q38" s="193" t="str">
        <f t="shared" si="61"/>
        <v>OK</v>
      </c>
      <c r="R38" s="193" t="str">
        <f t="shared" si="61"/>
        <v>OK</v>
      </c>
      <c r="S38" s="193" t="str">
        <f t="shared" si="61"/>
        <v>OK</v>
      </c>
      <c r="T38" s="193" t="str">
        <f t="shared" si="61"/>
        <v>OK</v>
      </c>
      <c r="U38" s="193" t="str">
        <f t="shared" si="61"/>
        <v>OK</v>
      </c>
      <c r="V38" s="193" t="str">
        <f t="shared" si="61"/>
        <v>OK</v>
      </c>
    </row>
    <row r="39" spans="2:22" s="1" customFormat="1" ht="15" customHeight="1">
      <c r="B39" s="71"/>
      <c r="C39" s="74"/>
      <c r="D39" s="74"/>
      <c r="E39" s="74"/>
      <c r="F39" s="44"/>
      <c r="G39" s="44"/>
      <c r="H39" s="44"/>
      <c r="I39" s="44"/>
      <c r="J39" s="44"/>
      <c r="K39" s="44"/>
      <c r="L39" s="44"/>
      <c r="M39" s="44"/>
      <c r="N39" s="75"/>
      <c r="O39" s="174"/>
      <c r="P39" s="174"/>
      <c r="Q39" s="174"/>
      <c r="R39" s="174"/>
      <c r="S39" s="174"/>
      <c r="T39" s="174"/>
      <c r="U39" s="174"/>
      <c r="V39" s="167"/>
    </row>
    <row r="40" spans="2:22" s="1" customFormat="1" ht="15" customHeight="1">
      <c r="B40" s="119" t="s">
        <v>148</v>
      </c>
      <c r="C40" s="72" t="s">
        <v>65</v>
      </c>
      <c r="D40" s="156" t="s">
        <v>175</v>
      </c>
      <c r="E40" s="72" t="s">
        <v>65</v>
      </c>
      <c r="F40" s="77"/>
      <c r="G40" s="77"/>
      <c r="H40" s="77"/>
      <c r="I40" s="77"/>
      <c r="J40" s="77"/>
      <c r="K40" s="77"/>
      <c r="L40" s="77"/>
      <c r="M40" s="77"/>
      <c r="N40" s="79" t="s">
        <v>65</v>
      </c>
      <c r="O40" s="171">
        <f t="shared" ref="O40" si="62">IF(F41=0,,F40/F41)</f>
        <v>0</v>
      </c>
      <c r="P40" s="171">
        <f t="shared" ref="P40" si="63">IF(G41=0,,G40/G41)</f>
        <v>0</v>
      </c>
      <c r="Q40" s="171">
        <f t="shared" ref="Q40" si="64">IF(H41=0,,H40/H41)</f>
        <v>0</v>
      </c>
      <c r="R40" s="171">
        <f t="shared" ref="R40" si="65">IF(I41=0,,I40/I41)</f>
        <v>0</v>
      </c>
      <c r="S40" s="171">
        <f t="shared" ref="S40" si="66">IF(J41=0,,J40/J41)</f>
        <v>0</v>
      </c>
      <c r="T40" s="171">
        <f t="shared" ref="T40" si="67">IF(K41=0,,K40/K41)</f>
        <v>0</v>
      </c>
      <c r="U40" s="171">
        <f t="shared" ref="U40" si="68">IF(L41=0,,L40/L41)</f>
        <v>0</v>
      </c>
      <c r="V40" s="171">
        <f t="shared" ref="V40" si="69">IF(M41=0,,M40/M41)</f>
        <v>0</v>
      </c>
    </row>
    <row r="41" spans="2:22" s="1" customFormat="1" ht="15" customHeight="1">
      <c r="B41" s="71"/>
      <c r="C41" s="74"/>
      <c r="D41" s="74" t="str">
        <f>+D37</f>
        <v>Revenue</v>
      </c>
      <c r="E41" s="74"/>
      <c r="F41" s="44"/>
      <c r="G41" s="44"/>
      <c r="H41" s="44"/>
      <c r="I41" s="44"/>
      <c r="J41" s="44"/>
      <c r="K41" s="44"/>
      <c r="L41" s="44"/>
      <c r="M41" s="44"/>
      <c r="N41" s="75"/>
      <c r="O41" s="172"/>
      <c r="P41" s="172"/>
      <c r="Q41" s="172"/>
      <c r="R41" s="172"/>
      <c r="S41" s="172"/>
      <c r="T41" s="172"/>
      <c r="U41" s="172"/>
      <c r="V41" s="173"/>
    </row>
    <row r="42" spans="2:22" s="1" customFormat="1" ht="15" customHeight="1">
      <c r="B42" s="71"/>
      <c r="C42" s="74"/>
      <c r="D42" s="74"/>
      <c r="E42" s="74"/>
      <c r="F42" s="44"/>
      <c r="G42" s="44"/>
      <c r="H42" s="44"/>
      <c r="I42" s="44"/>
      <c r="J42" s="44"/>
      <c r="K42" s="44"/>
      <c r="L42" s="44"/>
      <c r="M42" s="44"/>
      <c r="N42" s="75"/>
      <c r="O42" s="172"/>
      <c r="P42" s="172"/>
      <c r="Q42" s="172"/>
      <c r="R42" s="172"/>
      <c r="S42" s="172"/>
      <c r="T42" s="172"/>
      <c r="U42" s="172"/>
      <c r="V42" s="173"/>
    </row>
    <row r="43" spans="2:22" s="1" customFormat="1" ht="15" customHeight="1">
      <c r="B43" s="71"/>
      <c r="C43" s="74"/>
      <c r="D43" s="74"/>
      <c r="E43" s="74"/>
      <c r="F43" s="44"/>
      <c r="G43" s="44"/>
      <c r="H43" s="44"/>
      <c r="I43" s="44"/>
      <c r="J43" s="44"/>
      <c r="K43" s="44"/>
      <c r="L43" s="44"/>
      <c r="M43" s="44"/>
      <c r="N43" s="75"/>
      <c r="O43" s="172"/>
      <c r="P43" s="172"/>
      <c r="Q43" s="172"/>
      <c r="R43" s="172"/>
      <c r="S43" s="172"/>
      <c r="T43" s="172"/>
      <c r="U43" s="172"/>
      <c r="V43" s="173"/>
    </row>
    <row r="44" spans="2:22" s="1" customFormat="1" ht="15" customHeight="1">
      <c r="B44" s="71" t="s">
        <v>69</v>
      </c>
      <c r="C44" s="72" t="s">
        <v>65</v>
      </c>
      <c r="D44" s="73" t="s">
        <v>89</v>
      </c>
      <c r="E44" s="72" t="s">
        <v>65</v>
      </c>
      <c r="F44" s="77"/>
      <c r="G44" s="77"/>
      <c r="H44" s="77"/>
      <c r="I44" s="77"/>
      <c r="J44" s="77"/>
      <c r="K44" s="77"/>
      <c r="L44" s="77"/>
      <c r="M44" s="77"/>
      <c r="N44" s="79" t="s">
        <v>65</v>
      </c>
      <c r="O44" s="171">
        <f t="shared" ref="O44" si="70">IF(F45=0,,F44/F45)</f>
        <v>0</v>
      </c>
      <c r="P44" s="171">
        <f t="shared" ref="P44" si="71">IF(G45=0,,G44/G45)</f>
        <v>0</v>
      </c>
      <c r="Q44" s="171">
        <f t="shared" ref="Q44" si="72">IF(H45=0,,H44/H45)</f>
        <v>0</v>
      </c>
      <c r="R44" s="171">
        <f t="shared" ref="R44" si="73">IF(I45=0,,I44/I45)</f>
        <v>0</v>
      </c>
      <c r="S44" s="171">
        <f t="shared" ref="S44" si="74">IF(J45=0,,J44/J45)</f>
        <v>0</v>
      </c>
      <c r="T44" s="171">
        <f t="shared" ref="T44" si="75">IF(K45=0,,K44/K45)</f>
        <v>0</v>
      </c>
      <c r="U44" s="171">
        <f t="shared" ref="U44" si="76">IF(L45=0,,L44/L45)</f>
        <v>0</v>
      </c>
      <c r="V44" s="171">
        <f t="shared" ref="V44" si="77">IF(M45=0,,M44/M45)</f>
        <v>0</v>
      </c>
    </row>
    <row r="45" spans="2:22" s="1" customFormat="1" ht="15" customHeight="1">
      <c r="B45" s="71"/>
      <c r="C45" s="74"/>
      <c r="D45" s="74" t="str">
        <f>+D52</f>
        <v>Revenue</v>
      </c>
      <c r="E45" s="74"/>
      <c r="F45" s="44"/>
      <c r="G45" s="44"/>
      <c r="H45" s="44"/>
      <c r="I45" s="44"/>
      <c r="J45" s="44"/>
      <c r="K45" s="44"/>
      <c r="L45" s="44"/>
      <c r="M45" s="44"/>
      <c r="N45" s="75"/>
      <c r="O45" s="174"/>
      <c r="P45" s="174"/>
      <c r="Q45" s="174"/>
      <c r="R45" s="174"/>
      <c r="S45" s="174"/>
      <c r="T45" s="174"/>
      <c r="U45" s="174"/>
      <c r="V45" s="167"/>
    </row>
    <row r="46" spans="2:22" s="1" customFormat="1" ht="15" customHeight="1">
      <c r="B46" s="71" t="s">
        <v>56</v>
      </c>
      <c r="C46" s="74"/>
      <c r="D46" s="74"/>
      <c r="E46" s="74"/>
      <c r="F46" s="44"/>
      <c r="G46" s="44"/>
      <c r="H46" s="44"/>
      <c r="I46" s="44"/>
      <c r="J46" s="44"/>
      <c r="K46" s="44"/>
      <c r="L46" s="44"/>
      <c r="M46" s="44"/>
      <c r="N46" s="75"/>
      <c r="O46" s="193" t="str">
        <f>IF(ABS(O36-O40-O44)&lt;0.0001,"OK","Error")</f>
        <v>OK</v>
      </c>
      <c r="P46" s="193" t="str">
        <f t="shared" ref="P46:V46" si="78">IF(ABS(P36-P40-P44)&lt;0.0001,"OK","Error")</f>
        <v>OK</v>
      </c>
      <c r="Q46" s="193" t="str">
        <f t="shared" si="78"/>
        <v>OK</v>
      </c>
      <c r="R46" s="193" t="str">
        <f t="shared" si="78"/>
        <v>OK</v>
      </c>
      <c r="S46" s="193" t="str">
        <f t="shared" si="78"/>
        <v>OK</v>
      </c>
      <c r="T46" s="193" t="str">
        <f t="shared" si="78"/>
        <v>OK</v>
      </c>
      <c r="U46" s="193" t="str">
        <f t="shared" si="78"/>
        <v>OK</v>
      </c>
      <c r="V46" s="193" t="str">
        <f t="shared" si="78"/>
        <v>OK</v>
      </c>
    </row>
    <row r="47" spans="2:22" s="1" customFormat="1" ht="15" customHeight="1">
      <c r="O47" s="167"/>
      <c r="P47" s="167"/>
      <c r="Q47" s="167"/>
      <c r="R47" s="167"/>
      <c r="S47" s="167"/>
      <c r="T47" s="167"/>
      <c r="U47" s="167"/>
      <c r="V47" s="167"/>
    </row>
    <row r="48" spans="2:22" s="1" customFormat="1" ht="15" customHeight="1">
      <c r="B48" s="119" t="s">
        <v>149</v>
      </c>
      <c r="C48" s="72" t="s">
        <v>65</v>
      </c>
      <c r="D48" s="73" t="s">
        <v>90</v>
      </c>
      <c r="E48" s="72" t="s">
        <v>65</v>
      </c>
      <c r="F48" s="77"/>
      <c r="G48" s="77"/>
      <c r="H48" s="77"/>
      <c r="I48" s="77"/>
      <c r="J48" s="77"/>
      <c r="K48" s="77"/>
      <c r="L48" s="77"/>
      <c r="M48" s="77"/>
      <c r="N48" s="79" t="s">
        <v>65</v>
      </c>
      <c r="O48" s="171">
        <f t="shared" ref="O48" si="79">IF(F49=0,,F48/F49)</f>
        <v>0</v>
      </c>
      <c r="P48" s="171">
        <f t="shared" ref="P48" si="80">IF(G49=0,,G48/G49)</f>
        <v>0</v>
      </c>
      <c r="Q48" s="171">
        <f t="shared" ref="Q48" si="81">IF(H49=0,,H48/H49)</f>
        <v>0</v>
      </c>
      <c r="R48" s="171">
        <f t="shared" ref="R48" si="82">IF(I49=0,,I48/I49)</f>
        <v>0</v>
      </c>
      <c r="S48" s="171">
        <f t="shared" ref="S48" si="83">IF(J49=0,,J48/J49)</f>
        <v>0</v>
      </c>
      <c r="T48" s="171">
        <f t="shared" ref="T48" si="84">IF(K49=0,,K48/K49)</f>
        <v>0</v>
      </c>
      <c r="U48" s="171">
        <f t="shared" ref="U48" si="85">IF(L49=0,,L48/L49)</f>
        <v>0</v>
      </c>
      <c r="V48" s="171">
        <f t="shared" ref="V48" si="86">IF(M49=0,,M48/M49)</f>
        <v>0</v>
      </c>
    </row>
    <row r="49" spans="2:22" s="1" customFormat="1" ht="15" customHeight="1">
      <c r="B49" s="71"/>
      <c r="C49" s="74"/>
      <c r="D49" s="74" t="str">
        <f>+D21</f>
        <v>Revenue</v>
      </c>
      <c r="E49" s="74"/>
      <c r="F49" s="44"/>
      <c r="G49" s="44"/>
      <c r="H49" s="44"/>
      <c r="I49" s="44"/>
      <c r="J49" s="44"/>
      <c r="K49" s="44"/>
      <c r="L49" s="44"/>
      <c r="M49" s="44"/>
      <c r="N49" s="44"/>
      <c r="O49" s="172"/>
      <c r="P49" s="172"/>
      <c r="Q49" s="172"/>
      <c r="R49" s="172"/>
      <c r="S49" s="172"/>
      <c r="T49" s="172"/>
      <c r="U49" s="172"/>
      <c r="V49" s="173"/>
    </row>
    <row r="50" spans="2:22" s="1" customFormat="1" ht="15" customHeight="1">
      <c r="O50" s="173"/>
      <c r="P50" s="173"/>
      <c r="Q50" s="173"/>
      <c r="R50" s="173"/>
      <c r="S50" s="173"/>
      <c r="T50" s="173"/>
      <c r="U50" s="173"/>
      <c r="V50" s="173"/>
    </row>
    <row r="51" spans="2:22" s="1" customFormat="1" ht="15" customHeight="1">
      <c r="B51" s="71" t="s">
        <v>61</v>
      </c>
      <c r="C51" s="72" t="s">
        <v>65</v>
      </c>
      <c r="D51" s="73" t="str">
        <f>D11</f>
        <v>Net Income</v>
      </c>
      <c r="E51" s="72" t="s">
        <v>65</v>
      </c>
      <c r="F51" s="77"/>
      <c r="G51" s="77"/>
      <c r="H51" s="77"/>
      <c r="I51" s="77"/>
      <c r="J51" s="77"/>
      <c r="K51" s="77"/>
      <c r="L51" s="77"/>
      <c r="M51" s="77"/>
      <c r="N51" s="79" t="s">
        <v>65</v>
      </c>
      <c r="O51" s="171">
        <f t="shared" ref="O51" si="87">IF(F52=0,,F51/F52)</f>
        <v>0</v>
      </c>
      <c r="P51" s="171">
        <f t="shared" ref="P51" si="88">IF(G52=0,,G51/G52)</f>
        <v>0</v>
      </c>
      <c r="Q51" s="171">
        <f t="shared" ref="Q51" si="89">IF(H52=0,,H51/H52)</f>
        <v>0</v>
      </c>
      <c r="R51" s="171">
        <f t="shared" ref="R51" si="90">IF(I52=0,,I51/I52)</f>
        <v>0</v>
      </c>
      <c r="S51" s="171">
        <f t="shared" ref="S51" si="91">IF(J52=0,,J51/J52)</f>
        <v>0</v>
      </c>
      <c r="T51" s="171">
        <f t="shared" ref="T51" si="92">IF(K52=0,,K51/K52)</f>
        <v>0</v>
      </c>
      <c r="U51" s="171">
        <f t="shared" ref="U51" si="93">IF(L52=0,,L51/L52)</f>
        <v>0</v>
      </c>
      <c r="V51" s="171">
        <f t="shared" ref="V51" si="94">IF(M52=0,,M51/M52)</f>
        <v>0</v>
      </c>
    </row>
    <row r="52" spans="2:22" s="1" customFormat="1" ht="15" customHeight="1">
      <c r="B52" s="71"/>
      <c r="C52" s="74"/>
      <c r="D52" s="74" t="s">
        <v>3</v>
      </c>
      <c r="E52" s="74"/>
      <c r="F52" s="44"/>
      <c r="G52" s="44"/>
      <c r="H52" s="44"/>
      <c r="I52" s="44"/>
      <c r="J52" s="44"/>
      <c r="K52" s="44"/>
      <c r="L52" s="44"/>
      <c r="M52" s="44"/>
      <c r="N52" s="75"/>
      <c r="O52" s="174"/>
      <c r="P52" s="174"/>
      <c r="Q52" s="174"/>
      <c r="R52" s="174"/>
      <c r="S52" s="174"/>
      <c r="T52" s="174"/>
      <c r="U52" s="174"/>
      <c r="V52" s="167"/>
    </row>
    <row r="53" spans="2:22" customFormat="1" ht="15" customHeight="1">
      <c r="B53" s="71" t="s">
        <v>56</v>
      </c>
      <c r="C53" s="74"/>
      <c r="D53" s="74"/>
      <c r="E53" s="74"/>
      <c r="F53" s="44"/>
      <c r="G53" s="44"/>
      <c r="H53" s="44"/>
      <c r="I53" s="44"/>
      <c r="J53" s="44"/>
      <c r="K53" s="44"/>
      <c r="L53" s="44"/>
      <c r="M53" s="44"/>
      <c r="N53" s="75"/>
      <c r="O53" s="193" t="str">
        <f>IF(ABS(O44-O48-O51)&lt;0.0001,"OK","Error")</f>
        <v>OK</v>
      </c>
      <c r="P53" s="193" t="str">
        <f t="shared" ref="P53:V53" si="95">IF(ABS(P44-P48-P51)&lt;0.0001,"OK","Error")</f>
        <v>OK</v>
      </c>
      <c r="Q53" s="193" t="str">
        <f t="shared" si="95"/>
        <v>OK</v>
      </c>
      <c r="R53" s="193" t="str">
        <f t="shared" si="95"/>
        <v>OK</v>
      </c>
      <c r="S53" s="193" t="str">
        <f t="shared" si="95"/>
        <v>OK</v>
      </c>
      <c r="T53" s="193" t="str">
        <f t="shared" si="95"/>
        <v>OK</v>
      </c>
      <c r="U53" s="193" t="str">
        <f t="shared" si="95"/>
        <v>OK</v>
      </c>
      <c r="V53" s="193" t="str">
        <f t="shared" si="95"/>
        <v>OK</v>
      </c>
    </row>
    <row r="54" spans="2:22" customFormat="1" ht="15" customHeight="1">
      <c r="B54" s="71"/>
      <c r="C54" s="74"/>
      <c r="D54" s="74"/>
      <c r="E54" s="74"/>
      <c r="F54" s="44"/>
      <c r="G54" s="44"/>
      <c r="H54" s="44"/>
      <c r="I54" s="44"/>
      <c r="J54" s="44"/>
      <c r="K54" s="44"/>
      <c r="L54" s="44"/>
      <c r="M54" s="44"/>
      <c r="N54" s="75"/>
      <c r="O54" s="86"/>
      <c r="P54" s="86"/>
      <c r="Q54" s="86"/>
      <c r="R54" s="86"/>
      <c r="S54" s="86"/>
      <c r="T54" s="86"/>
      <c r="U54" s="86"/>
      <c r="V54" s="86"/>
    </row>
    <row r="55" spans="2:22" customFormat="1" ht="15" customHeight="1">
      <c r="B55" s="43" t="s">
        <v>131</v>
      </c>
      <c r="C55" s="72" t="s">
        <v>65</v>
      </c>
      <c r="D55" s="73" t="s">
        <v>90</v>
      </c>
      <c r="E55" s="72" t="s">
        <v>65</v>
      </c>
      <c r="F55" s="77"/>
      <c r="G55" s="77"/>
      <c r="H55" s="77"/>
      <c r="I55" s="77"/>
      <c r="J55" s="77"/>
      <c r="K55" s="77"/>
      <c r="L55" s="77"/>
      <c r="M55" s="77"/>
      <c r="N55" s="79" t="s">
        <v>65</v>
      </c>
      <c r="O55" s="171">
        <f t="shared" ref="O55" si="96">IF(F56=0,,F55/F56)</f>
        <v>0</v>
      </c>
      <c r="P55" s="171">
        <f t="shared" ref="P55" si="97">IF(G56=0,,G55/G56)</f>
        <v>0</v>
      </c>
      <c r="Q55" s="171">
        <f t="shared" ref="Q55" si="98">IF(H56=0,,H55/H56)</f>
        <v>0</v>
      </c>
      <c r="R55" s="171">
        <f t="shared" ref="R55" si="99">IF(I56=0,,I55/I56)</f>
        <v>0</v>
      </c>
      <c r="S55" s="171">
        <f t="shared" ref="S55" si="100">IF(J56=0,,J55/J56)</f>
        <v>0</v>
      </c>
      <c r="T55" s="171">
        <f t="shared" ref="T55" si="101">IF(K56=0,,K55/K56)</f>
        <v>0</v>
      </c>
      <c r="U55" s="171">
        <f t="shared" ref="U55" si="102">IF(L56=0,,L55/L56)</f>
        <v>0</v>
      </c>
      <c r="V55" s="171">
        <f t="shared" ref="V55" si="103">IF(M56=0,,M55/M56)</f>
        <v>0</v>
      </c>
    </row>
    <row r="56" spans="2:22" customFormat="1" ht="15" customHeight="1">
      <c r="B56" s="71"/>
      <c r="C56" s="74"/>
      <c r="D56" s="74" t="str">
        <f>+D44</f>
        <v>Earning Before Tax</v>
      </c>
      <c r="E56" s="74"/>
      <c r="F56" s="44"/>
      <c r="G56" s="44"/>
      <c r="H56" s="44"/>
      <c r="I56" s="44"/>
      <c r="J56" s="44"/>
      <c r="K56" s="44"/>
      <c r="L56" s="44"/>
      <c r="M56" s="44"/>
      <c r="N56" s="44"/>
      <c r="O56" s="172"/>
      <c r="P56" s="172"/>
      <c r="Q56" s="172"/>
      <c r="R56" s="172"/>
      <c r="S56" s="172"/>
      <c r="T56" s="172"/>
      <c r="U56" s="172"/>
      <c r="V56" s="173"/>
    </row>
    <row r="57" spans="2:22" customFormat="1" ht="15" customHeight="1">
      <c r="B57" s="71"/>
      <c r="C57" s="74"/>
      <c r="D57" s="74"/>
      <c r="E57" s="74"/>
      <c r="F57" s="44"/>
      <c r="G57" s="44"/>
      <c r="H57" s="44"/>
      <c r="I57" s="44"/>
      <c r="J57" s="44"/>
      <c r="K57" s="44"/>
      <c r="L57" s="44"/>
      <c r="M57" s="44"/>
      <c r="N57" s="75"/>
      <c r="O57" s="171"/>
      <c r="P57" s="171"/>
      <c r="Q57" s="171"/>
      <c r="R57" s="171"/>
      <c r="S57" s="171"/>
      <c r="T57" s="171"/>
      <c r="U57" s="171"/>
      <c r="V57" s="171"/>
    </row>
    <row r="58" spans="2:22" customFormat="1" ht="15" customHeight="1">
      <c r="B58" s="24" t="s">
        <v>117</v>
      </c>
      <c r="C58" s="72" t="s">
        <v>65</v>
      </c>
      <c r="D58" s="73" t="s">
        <v>15</v>
      </c>
      <c r="E58" s="72" t="s">
        <v>65</v>
      </c>
      <c r="F58" s="77"/>
      <c r="G58" s="77"/>
      <c r="H58" s="77"/>
      <c r="I58" s="77"/>
      <c r="J58" s="77"/>
      <c r="K58" s="77"/>
      <c r="L58" s="77"/>
      <c r="M58" s="77"/>
      <c r="N58" s="79" t="s">
        <v>65</v>
      </c>
      <c r="O58" s="171">
        <f t="shared" ref="O58" si="104">IF(F59=0,,F58/F59)</f>
        <v>0</v>
      </c>
      <c r="P58" s="171">
        <f t="shared" ref="P58" si="105">IF(G59=0,,G58/G59)</f>
        <v>0</v>
      </c>
      <c r="Q58" s="171">
        <f t="shared" ref="Q58" si="106">IF(H59=0,,H58/H59)</f>
        <v>0</v>
      </c>
      <c r="R58" s="171">
        <f t="shared" ref="R58" si="107">IF(I59=0,,I58/I59)</f>
        <v>0</v>
      </c>
      <c r="S58" s="171">
        <f t="shared" ref="S58" si="108">IF(J59=0,,J58/J59)</f>
        <v>0</v>
      </c>
      <c r="T58" s="171">
        <f t="shared" ref="T58" si="109">IF(K59=0,,K58/K59)</f>
        <v>0</v>
      </c>
      <c r="U58" s="171">
        <f t="shared" ref="U58" si="110">IF(L59=0,,L58/L59)</f>
        <v>0</v>
      </c>
      <c r="V58" s="171">
        <f t="shared" ref="V58" si="111">IF(M59=0,,M58/M59)</f>
        <v>0</v>
      </c>
    </row>
    <row r="59" spans="2:22" customFormat="1" ht="15" customHeight="1">
      <c r="B59" s="120"/>
      <c r="C59" s="74"/>
      <c r="D59" s="74" t="str">
        <f>+D56</f>
        <v>Earning Before Tax</v>
      </c>
      <c r="E59" s="74"/>
      <c r="F59" s="44"/>
      <c r="G59" s="44"/>
      <c r="H59" s="44"/>
      <c r="I59" s="44"/>
      <c r="J59" s="44"/>
      <c r="K59" s="44"/>
      <c r="L59" s="44"/>
      <c r="M59" s="44"/>
      <c r="N59" s="44"/>
      <c r="O59" s="172"/>
      <c r="P59" s="172"/>
      <c r="Q59" s="172"/>
      <c r="R59" s="172"/>
      <c r="S59" s="172"/>
      <c r="T59" s="172"/>
      <c r="U59" s="172"/>
      <c r="V59" s="173"/>
    </row>
    <row r="60" spans="2:22" customFormat="1" ht="15" customHeight="1">
      <c r="B60" s="120"/>
      <c r="C60" s="74"/>
      <c r="D60" s="74"/>
      <c r="E60" s="74"/>
      <c r="F60" s="44"/>
      <c r="G60" s="44"/>
      <c r="H60" s="44"/>
      <c r="I60" s="44"/>
      <c r="J60" s="44"/>
      <c r="K60" s="44"/>
      <c r="L60" s="44"/>
      <c r="M60" s="44"/>
      <c r="N60" s="75"/>
      <c r="O60" s="171"/>
      <c r="P60" s="171"/>
      <c r="Q60" s="171"/>
      <c r="R60" s="171"/>
      <c r="S60" s="171"/>
      <c r="T60" s="171"/>
      <c r="U60" s="171"/>
      <c r="V60" s="171"/>
    </row>
    <row r="61" spans="2:22" customFormat="1" ht="15" customHeight="1">
      <c r="B61" s="43" t="s">
        <v>173</v>
      </c>
      <c r="C61" s="121" t="s">
        <v>65</v>
      </c>
      <c r="D61" s="156" t="s">
        <v>11</v>
      </c>
      <c r="E61" s="121" t="s">
        <v>65</v>
      </c>
      <c r="F61" s="77"/>
      <c r="G61" s="77"/>
      <c r="H61" s="77"/>
      <c r="I61" s="77"/>
      <c r="J61" s="77"/>
      <c r="K61" s="77"/>
      <c r="L61" s="77"/>
      <c r="M61" s="77"/>
      <c r="N61" s="163" t="s">
        <v>65</v>
      </c>
      <c r="O61" s="175">
        <f t="shared" ref="O61:V61" si="112">IF(F62=0,,F61/F62)</f>
        <v>0</v>
      </c>
      <c r="P61" s="175">
        <f t="shared" si="112"/>
        <v>0</v>
      </c>
      <c r="Q61" s="175">
        <f t="shared" si="112"/>
        <v>0</v>
      </c>
      <c r="R61" s="175">
        <f t="shared" si="112"/>
        <v>0</v>
      </c>
      <c r="S61" s="175">
        <f t="shared" si="112"/>
        <v>0</v>
      </c>
      <c r="T61" s="175">
        <f t="shared" si="112"/>
        <v>0</v>
      </c>
      <c r="U61" s="175">
        <f t="shared" si="112"/>
        <v>0</v>
      </c>
      <c r="V61" s="175">
        <f t="shared" si="112"/>
        <v>0</v>
      </c>
    </row>
    <row r="62" spans="2:22" customFormat="1" ht="15" customHeight="1">
      <c r="B62" s="119"/>
      <c r="C62" s="124"/>
      <c r="D62" s="124" t="s">
        <v>174</v>
      </c>
      <c r="E62" s="124"/>
      <c r="F62" s="44"/>
      <c r="G62" s="44"/>
      <c r="H62" s="44"/>
      <c r="I62" s="44"/>
      <c r="J62" s="44"/>
      <c r="K62" s="44"/>
      <c r="L62" s="44"/>
      <c r="M62" s="44"/>
      <c r="N62" s="44"/>
      <c r="O62" s="176"/>
      <c r="P62" s="176"/>
      <c r="Q62" s="176"/>
      <c r="R62" s="176"/>
      <c r="S62" s="176"/>
      <c r="T62" s="176"/>
      <c r="U62" s="176"/>
      <c r="V62" s="173"/>
    </row>
    <row r="63" spans="2:22" customFormat="1" ht="15" customHeight="1">
      <c r="B63" s="120"/>
      <c r="C63" s="74"/>
      <c r="D63" s="74"/>
      <c r="E63" s="74"/>
      <c r="F63" s="44"/>
      <c r="G63" s="44"/>
      <c r="H63" s="44"/>
      <c r="I63" s="44"/>
      <c r="J63" s="44"/>
      <c r="K63" s="44"/>
      <c r="L63" s="44"/>
      <c r="M63" s="44"/>
      <c r="N63" s="75"/>
      <c r="O63" s="171"/>
      <c r="P63" s="171"/>
      <c r="Q63" s="171"/>
      <c r="R63" s="171"/>
      <c r="S63" s="171"/>
      <c r="T63" s="171"/>
      <c r="U63" s="171"/>
      <c r="V63" s="171"/>
    </row>
    <row r="64" spans="2:22" customFormat="1" ht="15" customHeight="1">
      <c r="B64" s="24" t="s">
        <v>118</v>
      </c>
      <c r="C64" s="72" t="s">
        <v>65</v>
      </c>
      <c r="D64" s="73" t="str">
        <f>+D59</f>
        <v>Earning Before Tax</v>
      </c>
      <c r="E64" s="72" t="s">
        <v>65</v>
      </c>
      <c r="F64" s="77"/>
      <c r="G64" s="77"/>
      <c r="H64" s="77"/>
      <c r="I64" s="77"/>
      <c r="J64" s="77"/>
      <c r="K64" s="77"/>
      <c r="L64" s="77"/>
      <c r="M64" s="77"/>
      <c r="N64" s="79" t="s">
        <v>65</v>
      </c>
      <c r="O64" s="171">
        <f t="shared" ref="O64" si="113">IF(F65=0,,F64/F65)</f>
        <v>0</v>
      </c>
      <c r="P64" s="171">
        <f t="shared" ref="P64" si="114">IF(G65=0,,G64/G65)</f>
        <v>0</v>
      </c>
      <c r="Q64" s="171">
        <f t="shared" ref="Q64" si="115">IF(H65=0,,H64/H65)</f>
        <v>0</v>
      </c>
      <c r="R64" s="171">
        <f t="shared" ref="R64" si="116">IF(I65=0,,I64/I65)</f>
        <v>0</v>
      </c>
      <c r="S64" s="171">
        <f t="shared" ref="S64" si="117">IF(J65=0,,J64/J65)</f>
        <v>0</v>
      </c>
      <c r="T64" s="171">
        <f t="shared" ref="T64" si="118">IF(K65=0,,K64/K65)</f>
        <v>0</v>
      </c>
      <c r="U64" s="171">
        <f t="shared" ref="U64" si="119">IF(L65=0,,L64/L65)</f>
        <v>0</v>
      </c>
      <c r="V64" s="171">
        <f t="shared" ref="V64" si="120">IF(M65=0,,M64/M65)</f>
        <v>0</v>
      </c>
    </row>
    <row r="65" spans="2:22" customFormat="1" ht="15" customHeight="1">
      <c r="B65" s="71"/>
      <c r="C65" s="74"/>
      <c r="D65" s="74" t="str">
        <f>+D36</f>
        <v>EBIT</v>
      </c>
      <c r="E65" s="74"/>
      <c r="F65" s="44"/>
      <c r="G65" s="44"/>
      <c r="H65" s="44"/>
      <c r="I65" s="44"/>
      <c r="J65" s="44"/>
      <c r="K65" s="44"/>
      <c r="L65" s="44"/>
      <c r="M65" s="44"/>
      <c r="N65" s="44"/>
      <c r="O65" s="174"/>
      <c r="P65" s="174"/>
      <c r="Q65" s="174"/>
      <c r="R65" s="174"/>
      <c r="S65" s="174"/>
      <c r="T65" s="174"/>
      <c r="U65" s="174"/>
      <c r="V65" s="167"/>
    </row>
    <row r="66" spans="2:22" customFormat="1" ht="15" customHeight="1">
      <c r="B66" s="80"/>
      <c r="C66" s="80"/>
      <c r="D66" s="80"/>
      <c r="E66" s="80"/>
      <c r="F66" s="80"/>
      <c r="G66" s="80"/>
      <c r="H66" s="80"/>
      <c r="I66" s="80"/>
      <c r="J66" s="80"/>
      <c r="K66" s="80"/>
      <c r="L66" s="80"/>
      <c r="M66" s="80"/>
      <c r="N66" s="80"/>
      <c r="O66" s="177"/>
      <c r="P66" s="177"/>
      <c r="Q66" s="177"/>
      <c r="R66" s="177"/>
      <c r="S66" s="177"/>
      <c r="T66" s="177"/>
      <c r="U66" s="177"/>
      <c r="V66" s="177"/>
    </row>
    <row r="67" spans="2:22" customFormat="1" ht="15" customHeight="1">
      <c r="O67" s="178"/>
      <c r="P67" s="178"/>
      <c r="Q67" s="178"/>
      <c r="R67" s="178"/>
      <c r="S67" s="178"/>
      <c r="T67" s="178"/>
      <c r="U67" s="178"/>
      <c r="V67" s="178"/>
    </row>
    <row r="68" spans="2:22" customFormat="1" ht="15" customHeight="1">
      <c r="B68" s="12" t="s">
        <v>71</v>
      </c>
      <c r="C68" s="13"/>
      <c r="D68" s="14"/>
      <c r="E68" s="14"/>
      <c r="F68" s="15"/>
      <c r="G68" s="15"/>
      <c r="H68" s="15"/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</row>
    <row r="69" spans="2:22" customFormat="1" ht="15" customHeight="1">
      <c r="B69" s="17"/>
      <c r="C69" s="6"/>
      <c r="D69" s="18"/>
      <c r="E69" s="18"/>
      <c r="F69" s="19"/>
      <c r="G69" s="19"/>
      <c r="H69" s="19"/>
      <c r="I69" s="78"/>
      <c r="J69" s="78"/>
      <c r="K69" s="78"/>
      <c r="L69" s="78"/>
      <c r="M69" s="78"/>
      <c r="N69" s="16"/>
      <c r="O69" s="168"/>
      <c r="P69" s="169"/>
      <c r="Q69" s="168"/>
      <c r="R69" s="168"/>
      <c r="S69" s="168"/>
      <c r="T69" s="168"/>
      <c r="U69" s="168"/>
      <c r="V69" s="168"/>
    </row>
    <row r="70" spans="2:22" customFormat="1" ht="15" customHeight="1" thickBot="1">
      <c r="B70" s="21" t="s">
        <v>2</v>
      </c>
      <c r="C70" s="6"/>
      <c r="D70" s="8"/>
      <c r="E70" s="8"/>
      <c r="F70" s="159">
        <f>+$F$5</f>
        <v>1</v>
      </c>
      <c r="G70" s="159">
        <f>+$G$5</f>
        <v>2</v>
      </c>
      <c r="H70" s="159">
        <f>+$H$5</f>
        <v>3</v>
      </c>
      <c r="I70" s="159">
        <f>+$I$5</f>
        <v>4</v>
      </c>
      <c r="J70" s="159">
        <f>+$J$5</f>
        <v>5</v>
      </c>
      <c r="K70" s="159">
        <f>+$K$5</f>
        <v>6</v>
      </c>
      <c r="L70" s="159">
        <f>+$L$5</f>
        <v>7</v>
      </c>
      <c r="M70" s="159">
        <f>+$M$5</f>
        <v>8</v>
      </c>
      <c r="N70" s="16"/>
      <c r="O70" s="159">
        <f>+F70</f>
        <v>1</v>
      </c>
      <c r="P70" s="159">
        <f t="shared" ref="P70" si="121">+G70</f>
        <v>2</v>
      </c>
      <c r="Q70" s="159">
        <f t="shared" ref="Q70" si="122">+H70</f>
        <v>3</v>
      </c>
      <c r="R70" s="159">
        <f t="shared" ref="R70" si="123">+I70</f>
        <v>4</v>
      </c>
      <c r="S70" s="159">
        <f t="shared" ref="S70" si="124">+J70</f>
        <v>5</v>
      </c>
      <c r="T70" s="159">
        <f t="shared" ref="T70" si="125">+K70</f>
        <v>6</v>
      </c>
      <c r="U70" s="159">
        <f t="shared" ref="U70" si="126">+L70</f>
        <v>7</v>
      </c>
      <c r="V70" s="159">
        <f t="shared" ref="V70" si="127">+M70</f>
        <v>8</v>
      </c>
    </row>
    <row r="71" spans="2:22" customFormat="1" ht="15" customHeight="1">
      <c r="B71" s="21"/>
      <c r="C71" s="6"/>
      <c r="D71" s="8"/>
      <c r="E71" s="8"/>
      <c r="F71" s="8"/>
      <c r="G71" s="8"/>
      <c r="H71" s="8"/>
      <c r="I71" s="22"/>
      <c r="J71" s="22"/>
      <c r="K71" s="22"/>
      <c r="L71" s="22"/>
      <c r="M71" s="22"/>
      <c r="N71" s="3"/>
      <c r="O71" s="170"/>
      <c r="P71" s="169"/>
      <c r="Q71" s="170"/>
      <c r="R71" s="170"/>
      <c r="S71" s="170"/>
      <c r="T71" s="170"/>
      <c r="U71" s="170"/>
      <c r="V71" s="170"/>
    </row>
    <row r="72" spans="2:22" customFormat="1" ht="15" customHeight="1">
      <c r="B72" s="21"/>
      <c r="C72" s="6"/>
      <c r="D72" s="8"/>
      <c r="E72" s="8"/>
      <c r="F72" s="8"/>
      <c r="G72" s="8"/>
      <c r="H72" s="8"/>
      <c r="I72" s="16"/>
      <c r="J72" s="16"/>
      <c r="K72" s="16"/>
      <c r="L72" s="16"/>
      <c r="M72" s="16"/>
      <c r="N72" s="16"/>
      <c r="O72" s="168"/>
      <c r="P72" s="168"/>
      <c r="Q72" s="168"/>
      <c r="R72" s="168"/>
      <c r="S72" s="168"/>
      <c r="T72" s="168"/>
      <c r="U72" s="168"/>
      <c r="V72" s="168"/>
    </row>
    <row r="73" spans="2:22" customFormat="1" ht="15" customHeight="1">
      <c r="B73" s="71" t="s">
        <v>72</v>
      </c>
      <c r="C73" s="72" t="s">
        <v>65</v>
      </c>
      <c r="D73" s="73" t="str">
        <f>+D21</f>
        <v>Revenue</v>
      </c>
      <c r="E73" s="72" t="s">
        <v>65</v>
      </c>
      <c r="F73" s="110"/>
      <c r="G73" s="110"/>
      <c r="H73" s="110"/>
      <c r="I73" s="110"/>
      <c r="J73" s="110"/>
      <c r="K73" s="110"/>
      <c r="L73" s="110"/>
      <c r="M73" s="110"/>
      <c r="N73" s="79" t="s">
        <v>65</v>
      </c>
      <c r="O73" s="179">
        <f>IF(F74=0,,F73/F74)</f>
        <v>0</v>
      </c>
      <c r="P73" s="179">
        <f t="shared" ref="P73" si="128">IF(G74=0,,G73/G74)</f>
        <v>0</v>
      </c>
      <c r="Q73" s="179">
        <f t="shared" ref="Q73" si="129">IF(H74=0,,H73/H74)</f>
        <v>0</v>
      </c>
      <c r="R73" s="179">
        <f t="shared" ref="R73" si="130">IF(I74=0,,I73/I74)</f>
        <v>0</v>
      </c>
      <c r="S73" s="179">
        <f t="shared" ref="S73" si="131">IF(J74=0,,J73/J74)</f>
        <v>0</v>
      </c>
      <c r="T73" s="179">
        <f t="shared" ref="T73" si="132">IF(K74=0,,K73/K74)</f>
        <v>0</v>
      </c>
      <c r="U73" s="179">
        <f t="shared" ref="U73" si="133">IF(L74=0,,L73/L74)</f>
        <v>0</v>
      </c>
      <c r="V73" s="179">
        <f t="shared" ref="V73" si="134">IF(M74=0,,M73/M74)</f>
        <v>0</v>
      </c>
    </row>
    <row r="74" spans="2:22" customFormat="1" ht="15" customHeight="1">
      <c r="B74" s="71"/>
      <c r="C74" s="74"/>
      <c r="D74" s="74" t="str">
        <f>+D12</f>
        <v>Total Assets</v>
      </c>
      <c r="E74" s="74"/>
      <c r="F74" s="44"/>
      <c r="G74" s="44"/>
      <c r="H74" s="44"/>
      <c r="I74" s="44"/>
      <c r="J74" s="44"/>
      <c r="K74" s="44"/>
      <c r="L74" s="44"/>
      <c r="M74" s="44"/>
      <c r="N74" s="75"/>
      <c r="O74" s="180"/>
      <c r="P74" s="180"/>
      <c r="Q74" s="180"/>
      <c r="R74" s="180"/>
      <c r="S74" s="180"/>
      <c r="T74" s="180"/>
      <c r="U74" s="180"/>
      <c r="V74" s="181"/>
    </row>
    <row r="75" spans="2:22" customFormat="1" ht="15" customHeight="1">
      <c r="B75" s="71"/>
      <c r="C75" s="74"/>
      <c r="D75" s="74"/>
      <c r="E75" s="74"/>
      <c r="F75" s="44"/>
      <c r="G75" s="44"/>
      <c r="H75" s="44"/>
      <c r="I75" s="44"/>
      <c r="J75" s="44"/>
      <c r="K75" s="44"/>
      <c r="L75" s="44"/>
      <c r="M75" s="44"/>
      <c r="N75" s="75"/>
      <c r="O75" s="180"/>
      <c r="P75" s="180"/>
      <c r="Q75" s="180"/>
      <c r="R75" s="180"/>
      <c r="S75" s="180"/>
      <c r="T75" s="180"/>
      <c r="U75" s="180"/>
      <c r="V75" s="181"/>
    </row>
    <row r="76" spans="2:22" customFormat="1" ht="15" customHeight="1">
      <c r="B76" s="71" t="s">
        <v>73</v>
      </c>
      <c r="C76" s="72" t="s">
        <v>65</v>
      </c>
      <c r="D76" s="73" t="str">
        <f>+D73</f>
        <v>Revenue</v>
      </c>
      <c r="E76" s="72" t="s">
        <v>65</v>
      </c>
      <c r="F76" s="110"/>
      <c r="G76" s="110"/>
      <c r="H76" s="110"/>
      <c r="I76" s="110"/>
      <c r="J76" s="110"/>
      <c r="K76" s="110"/>
      <c r="L76" s="110"/>
      <c r="M76" s="110"/>
      <c r="N76" s="79" t="s">
        <v>65</v>
      </c>
      <c r="O76" s="179">
        <f t="shared" ref="O76" si="135">IF(F77=0,,F76/F77)</f>
        <v>0</v>
      </c>
      <c r="P76" s="179">
        <f t="shared" ref="P76" si="136">IF(G77=0,,G76/G77)</f>
        <v>0</v>
      </c>
      <c r="Q76" s="179">
        <f t="shared" ref="Q76" si="137">IF(H77=0,,H76/H77)</f>
        <v>0</v>
      </c>
      <c r="R76" s="179">
        <f t="shared" ref="R76" si="138">IF(I77=0,,I76/I77)</f>
        <v>0</v>
      </c>
      <c r="S76" s="179">
        <f t="shared" ref="S76" si="139">IF(J77=0,,J76/J77)</f>
        <v>0</v>
      </c>
      <c r="T76" s="179">
        <f t="shared" ref="T76" si="140">IF(K77=0,,K76/K77)</f>
        <v>0</v>
      </c>
      <c r="U76" s="179">
        <f t="shared" ref="U76" si="141">IF(L77=0,,L76/L77)</f>
        <v>0</v>
      </c>
      <c r="V76" s="179">
        <f t="shared" ref="V76" si="142">IF(M77=0,,M76/M77)</f>
        <v>0</v>
      </c>
    </row>
    <row r="77" spans="2:22" customFormat="1" ht="15" customHeight="1">
      <c r="B77" s="71"/>
      <c r="C77" s="74"/>
      <c r="D77" s="74" t="s">
        <v>74</v>
      </c>
      <c r="E77" s="74"/>
      <c r="F77" s="44"/>
      <c r="G77" s="44"/>
      <c r="H77" s="44"/>
      <c r="I77" s="44"/>
      <c r="J77" s="44"/>
      <c r="K77" s="44"/>
      <c r="L77" s="44"/>
      <c r="M77" s="44"/>
      <c r="N77" s="75"/>
      <c r="O77" s="180"/>
      <c r="P77" s="180"/>
      <c r="Q77" s="180"/>
      <c r="R77" s="180"/>
      <c r="S77" s="180"/>
      <c r="T77" s="180"/>
      <c r="U77" s="180"/>
      <c r="V77" s="181"/>
    </row>
    <row r="78" spans="2:22" customFormat="1" ht="15" customHeight="1">
      <c r="B78" s="71"/>
      <c r="C78" s="74"/>
      <c r="D78" s="74"/>
      <c r="E78" s="74"/>
      <c r="F78" s="44"/>
      <c r="G78" s="44"/>
      <c r="H78" s="44"/>
      <c r="I78" s="44"/>
      <c r="J78" s="44"/>
      <c r="K78" s="44"/>
      <c r="L78" s="44"/>
      <c r="M78" s="44"/>
      <c r="N78" s="75"/>
      <c r="O78" s="180"/>
      <c r="P78" s="180"/>
      <c r="Q78" s="180"/>
      <c r="R78" s="180"/>
      <c r="S78" s="180"/>
      <c r="T78" s="180"/>
      <c r="U78" s="180"/>
      <c r="V78" s="181"/>
    </row>
    <row r="79" spans="2:22" customFormat="1" ht="15" customHeight="1">
      <c r="B79" s="71" t="s">
        <v>75</v>
      </c>
      <c r="C79" s="72" t="s">
        <v>65</v>
      </c>
      <c r="D79" s="73" t="str">
        <f>D76</f>
        <v>Revenue</v>
      </c>
      <c r="E79" s="72" t="s">
        <v>65</v>
      </c>
      <c r="F79" s="110"/>
      <c r="G79" s="110"/>
      <c r="H79" s="110"/>
      <c r="I79" s="110"/>
      <c r="J79" s="110"/>
      <c r="K79" s="110"/>
      <c r="L79" s="110"/>
      <c r="M79" s="110"/>
      <c r="N79" s="79" t="s">
        <v>65</v>
      </c>
      <c r="O79" s="179">
        <f t="shared" ref="O79" si="143">IF(F80=0,,F79/F80)</f>
        <v>0</v>
      </c>
      <c r="P79" s="179">
        <f t="shared" ref="P79" si="144">IF(G80=0,,G79/G80)</f>
        <v>0</v>
      </c>
      <c r="Q79" s="179">
        <f t="shared" ref="Q79" si="145">IF(H80=0,,H79/H80)</f>
        <v>0</v>
      </c>
      <c r="R79" s="179">
        <f t="shared" ref="R79" si="146">IF(I80=0,,I79/I80)</f>
        <v>0</v>
      </c>
      <c r="S79" s="179">
        <f t="shared" ref="S79" si="147">IF(J80=0,,J79/J80)</f>
        <v>0</v>
      </c>
      <c r="T79" s="179">
        <f t="shared" ref="T79" si="148">IF(K80=0,,K79/K80)</f>
        <v>0</v>
      </c>
      <c r="U79" s="179">
        <f t="shared" ref="U79" si="149">IF(L80=0,,L79/L80)</f>
        <v>0</v>
      </c>
      <c r="V79" s="179">
        <f t="shared" ref="V79" si="150">IF(M80=0,,M79/M80)</f>
        <v>0</v>
      </c>
    </row>
    <row r="80" spans="2:22" customFormat="1" ht="15" customHeight="1">
      <c r="B80" s="71"/>
      <c r="C80" s="74"/>
      <c r="D80" s="74" t="s">
        <v>39</v>
      </c>
      <c r="E80" s="74"/>
      <c r="F80" s="44"/>
      <c r="G80" s="44"/>
      <c r="H80" s="44"/>
      <c r="I80" s="44"/>
      <c r="J80" s="44"/>
      <c r="K80" s="44"/>
      <c r="L80" s="44"/>
      <c r="M80" s="44"/>
      <c r="N80" s="75"/>
      <c r="O80" s="180"/>
      <c r="P80" s="180"/>
      <c r="Q80" s="180"/>
      <c r="R80" s="180"/>
      <c r="S80" s="180"/>
      <c r="T80" s="180"/>
      <c r="U80" s="180"/>
      <c r="V80" s="181"/>
    </row>
    <row r="81" spans="2:22" customFormat="1" ht="15" customHeight="1">
      <c r="B81" s="71"/>
      <c r="C81" s="74"/>
      <c r="D81" s="74"/>
      <c r="E81" s="74"/>
      <c r="F81" s="44"/>
      <c r="G81" s="44"/>
      <c r="H81" s="44"/>
      <c r="I81" s="44"/>
      <c r="J81" s="44"/>
      <c r="K81" s="44"/>
      <c r="L81" s="44"/>
      <c r="M81" s="44"/>
      <c r="N81" s="75"/>
      <c r="O81" s="180"/>
      <c r="P81" s="180"/>
      <c r="Q81" s="180"/>
      <c r="R81" s="180"/>
      <c r="S81" s="180"/>
      <c r="T81" s="180"/>
      <c r="U81" s="180"/>
      <c r="V81" s="181"/>
    </row>
    <row r="82" spans="2:22" customFormat="1" ht="15" customHeight="1">
      <c r="B82" s="71" t="s">
        <v>79</v>
      </c>
      <c r="C82" s="72" t="s">
        <v>65</v>
      </c>
      <c r="D82" s="73" t="s">
        <v>80</v>
      </c>
      <c r="E82" s="72" t="s">
        <v>65</v>
      </c>
      <c r="F82" s="77"/>
      <c r="G82" s="77"/>
      <c r="H82" s="77"/>
      <c r="I82" s="77"/>
      <c r="J82" s="77"/>
      <c r="K82" s="77"/>
      <c r="L82" s="77"/>
      <c r="M82" s="77"/>
      <c r="N82" s="79" t="s">
        <v>65</v>
      </c>
      <c r="O82" s="182">
        <f t="shared" ref="O82" si="151">IF(F83=0,,F82/F83)</f>
        <v>0</v>
      </c>
      <c r="P82" s="183">
        <f t="shared" ref="P82" si="152">IF(G83=0,,G82/G83)</f>
        <v>0</v>
      </c>
      <c r="Q82" s="183">
        <f t="shared" ref="Q82" si="153">IF(H83=0,,H82/H83)</f>
        <v>0</v>
      </c>
      <c r="R82" s="183">
        <f t="shared" ref="R82" si="154">IF(I83=0,,I82/I83)</f>
        <v>0</v>
      </c>
      <c r="S82" s="183">
        <f t="shared" ref="S82" si="155">IF(J83=0,,J82/J83)</f>
        <v>0</v>
      </c>
      <c r="T82" s="183">
        <f t="shared" ref="T82" si="156">IF(K83=0,,K82/K83)</f>
        <v>0</v>
      </c>
      <c r="U82" s="183">
        <f t="shared" ref="U82" si="157">IF(L83=0,,L82/L83)</f>
        <v>0</v>
      </c>
      <c r="V82" s="183">
        <f t="shared" ref="V82" si="158">IF(M83=0,,M82/M83)</f>
        <v>0</v>
      </c>
    </row>
    <row r="83" spans="2:22" customFormat="1" ht="15" customHeight="1">
      <c r="B83" s="71"/>
      <c r="C83" s="74"/>
      <c r="D83" s="74" t="str">
        <f>+D79</f>
        <v>Revenue</v>
      </c>
      <c r="E83" s="74"/>
      <c r="F83" s="44"/>
      <c r="G83" s="44"/>
      <c r="H83" s="44"/>
      <c r="I83" s="44"/>
      <c r="J83" s="44"/>
      <c r="K83" s="44"/>
      <c r="L83" s="44"/>
      <c r="M83" s="44"/>
      <c r="N83" s="75"/>
      <c r="O83" s="174"/>
      <c r="P83" s="174"/>
      <c r="Q83" s="174"/>
      <c r="R83" s="174"/>
      <c r="S83" s="174"/>
      <c r="T83" s="174"/>
      <c r="U83" s="174"/>
      <c r="V83" s="167"/>
    </row>
    <row r="84" spans="2:22" customFormat="1" ht="15" customHeight="1">
      <c r="B84" s="71"/>
      <c r="C84" s="74"/>
      <c r="D84" s="74"/>
      <c r="E84" s="74"/>
      <c r="F84" s="44"/>
      <c r="G84" s="44"/>
      <c r="H84" s="44"/>
      <c r="I84" s="44"/>
      <c r="J84" s="44"/>
      <c r="K84" s="44"/>
      <c r="L84" s="44"/>
      <c r="M84" s="44"/>
      <c r="N84" s="75"/>
      <c r="O84" s="180"/>
      <c r="P84" s="180"/>
      <c r="Q84" s="180"/>
      <c r="R84" s="180"/>
      <c r="S84" s="180"/>
      <c r="T84" s="180"/>
      <c r="U84" s="180"/>
      <c r="V84" s="181"/>
    </row>
    <row r="85" spans="2:22" customFormat="1" ht="15" customHeight="1">
      <c r="B85" s="71" t="s">
        <v>76</v>
      </c>
      <c r="C85" s="72" t="s">
        <v>65</v>
      </c>
      <c r="D85" s="73" t="str">
        <f>D79</f>
        <v>Revenue</v>
      </c>
      <c r="E85" s="72" t="s">
        <v>65</v>
      </c>
      <c r="F85" s="110"/>
      <c r="G85" s="110"/>
      <c r="H85" s="110"/>
      <c r="I85" s="110"/>
      <c r="J85" s="110"/>
      <c r="K85" s="110"/>
      <c r="L85" s="110"/>
      <c r="M85" s="110"/>
      <c r="N85" s="79" t="s">
        <v>65</v>
      </c>
      <c r="O85" s="179">
        <f t="shared" ref="O85" si="159">IF(F86=0,,F85/F86)</f>
        <v>0</v>
      </c>
      <c r="P85" s="179">
        <f t="shared" ref="P85" si="160">IF(G86=0,,G85/G86)</f>
        <v>0</v>
      </c>
      <c r="Q85" s="179">
        <f t="shared" ref="Q85" si="161">IF(H86=0,,H85/H86)</f>
        <v>0</v>
      </c>
      <c r="R85" s="179">
        <f t="shared" ref="R85" si="162">IF(I86=0,,I85/I86)</f>
        <v>0</v>
      </c>
      <c r="S85" s="179">
        <f t="shared" ref="S85" si="163">IF(J86=0,,J85/J86)</f>
        <v>0</v>
      </c>
      <c r="T85" s="179">
        <f t="shared" ref="T85" si="164">IF(K86=0,,K85/K86)</f>
        <v>0</v>
      </c>
      <c r="U85" s="179">
        <f t="shared" ref="U85" si="165">IF(L86=0,,L85/L86)</f>
        <v>0</v>
      </c>
      <c r="V85" s="179">
        <f t="shared" ref="V85" si="166">IF(M86=0,,M85/M86)</f>
        <v>0</v>
      </c>
    </row>
    <row r="86" spans="2:22" customFormat="1" ht="15" customHeight="1">
      <c r="B86" s="71"/>
      <c r="C86" s="74"/>
      <c r="D86" s="74" t="s">
        <v>40</v>
      </c>
      <c r="E86" s="74"/>
      <c r="F86" s="44"/>
      <c r="G86" s="44"/>
      <c r="H86" s="44"/>
      <c r="I86" s="44"/>
      <c r="J86" s="44"/>
      <c r="K86" s="44"/>
      <c r="L86" s="44"/>
      <c r="M86" s="44"/>
      <c r="N86" s="75"/>
      <c r="O86" s="180"/>
      <c r="P86" s="180"/>
      <c r="Q86" s="180"/>
      <c r="R86" s="180"/>
      <c r="S86" s="180"/>
      <c r="T86" s="180"/>
      <c r="U86" s="180"/>
      <c r="V86" s="181"/>
    </row>
    <row r="87" spans="2:22" customFormat="1" ht="15" customHeight="1">
      <c r="B87" s="71"/>
      <c r="C87" s="74"/>
      <c r="D87" s="74"/>
      <c r="E87" s="74"/>
      <c r="F87" s="44"/>
      <c r="G87" s="44"/>
      <c r="H87" s="44"/>
      <c r="I87" s="44"/>
      <c r="J87" s="44"/>
      <c r="K87" s="44"/>
      <c r="L87" s="44"/>
      <c r="M87" s="44"/>
      <c r="N87" s="75"/>
      <c r="O87" s="180"/>
      <c r="P87" s="180"/>
      <c r="Q87" s="180"/>
      <c r="R87" s="180"/>
      <c r="S87" s="180"/>
      <c r="T87" s="180"/>
      <c r="U87" s="180"/>
      <c r="V87" s="181"/>
    </row>
    <row r="88" spans="2:22" customFormat="1" ht="15" customHeight="1">
      <c r="B88" s="71" t="s">
        <v>81</v>
      </c>
      <c r="C88" s="72" t="s">
        <v>65</v>
      </c>
      <c r="D88" s="73" t="s">
        <v>82</v>
      </c>
      <c r="E88" s="72" t="s">
        <v>65</v>
      </c>
      <c r="F88" s="77"/>
      <c r="G88" s="77"/>
      <c r="H88" s="77"/>
      <c r="I88" s="77"/>
      <c r="J88" s="77"/>
      <c r="K88" s="77"/>
      <c r="L88" s="77"/>
      <c r="M88" s="77"/>
      <c r="N88" s="79" t="s">
        <v>65</v>
      </c>
      <c r="O88" s="182">
        <f t="shared" ref="O88" si="167">IF(F89=0,,F88/F89)</f>
        <v>0</v>
      </c>
      <c r="P88" s="184">
        <f t="shared" ref="P88" si="168">IF(G89=0,,G88/G89)</f>
        <v>0</v>
      </c>
      <c r="Q88" s="184">
        <f t="shared" ref="Q88" si="169">IF(H89=0,,H88/H89)</f>
        <v>0</v>
      </c>
      <c r="R88" s="184">
        <f t="shared" ref="R88" si="170">IF(I89=0,,I88/I89)</f>
        <v>0</v>
      </c>
      <c r="S88" s="184">
        <f t="shared" ref="S88" si="171">IF(J89=0,,J88/J89)</f>
        <v>0</v>
      </c>
      <c r="T88" s="184">
        <f t="shared" ref="T88" si="172">IF(K89=0,,K88/K89)</f>
        <v>0</v>
      </c>
      <c r="U88" s="184">
        <f t="shared" ref="U88" si="173">IF(L89=0,,L88/L89)</f>
        <v>0</v>
      </c>
      <c r="V88" s="184">
        <f t="shared" ref="V88" si="174">IF(M89=0,,M88/M89)</f>
        <v>0</v>
      </c>
    </row>
    <row r="89" spans="2:22" customFormat="1" ht="15" customHeight="1">
      <c r="B89" s="71"/>
      <c r="C89" s="74"/>
      <c r="D89" s="74" t="str">
        <f>+D85</f>
        <v>Revenue</v>
      </c>
      <c r="E89" s="74"/>
      <c r="F89" s="44"/>
      <c r="G89" s="44"/>
      <c r="H89" s="44"/>
      <c r="I89" s="44"/>
      <c r="J89" s="44"/>
      <c r="K89" s="44"/>
      <c r="L89" s="44"/>
      <c r="M89" s="44"/>
      <c r="N89" s="75"/>
      <c r="O89" s="174"/>
      <c r="P89" s="174"/>
      <c r="Q89" s="174"/>
      <c r="R89" s="174"/>
      <c r="S89" s="174"/>
      <c r="T89" s="174"/>
      <c r="U89" s="174"/>
      <c r="V89" s="167"/>
    </row>
    <row r="90" spans="2:22" customFormat="1" ht="15" customHeight="1">
      <c r="B90" s="71"/>
      <c r="C90" s="74"/>
      <c r="D90" s="74"/>
      <c r="E90" s="74"/>
      <c r="F90" s="44"/>
      <c r="G90" s="44"/>
      <c r="H90" s="44"/>
      <c r="I90" s="44"/>
      <c r="J90" s="44"/>
      <c r="K90" s="44"/>
      <c r="L90" s="44"/>
      <c r="M90" s="44"/>
      <c r="N90" s="75"/>
      <c r="O90" s="180"/>
      <c r="P90" s="180"/>
      <c r="Q90" s="180"/>
      <c r="R90" s="180"/>
      <c r="S90" s="180"/>
      <c r="T90" s="180"/>
      <c r="U90" s="180"/>
      <c r="V90" s="181"/>
    </row>
    <row r="91" spans="2:22" customFormat="1" ht="15" customHeight="1">
      <c r="B91" s="71" t="s">
        <v>77</v>
      </c>
      <c r="C91" s="72" t="s">
        <v>65</v>
      </c>
      <c r="D91" s="73" t="str">
        <f>+D97</f>
        <v>COGS</v>
      </c>
      <c r="E91" s="72" t="s">
        <v>65</v>
      </c>
      <c r="F91" s="77"/>
      <c r="G91" s="77"/>
      <c r="H91" s="77"/>
      <c r="I91" s="77"/>
      <c r="J91" s="77"/>
      <c r="K91" s="77"/>
      <c r="L91" s="77"/>
      <c r="M91" s="77"/>
      <c r="N91" s="79" t="s">
        <v>65</v>
      </c>
      <c r="O91" s="179">
        <f t="shared" ref="O91" si="175">IF(F92=0,,F91/F92)</f>
        <v>0</v>
      </c>
      <c r="P91" s="179">
        <f t="shared" ref="P91" si="176">IF(G92=0,,G91/G92)</f>
        <v>0</v>
      </c>
      <c r="Q91" s="179">
        <f t="shared" ref="Q91" si="177">IF(H92=0,,H91/H92)</f>
        <v>0</v>
      </c>
      <c r="R91" s="179">
        <f t="shared" ref="R91" si="178">IF(I92=0,,I91/I92)</f>
        <v>0</v>
      </c>
      <c r="S91" s="179">
        <f t="shared" ref="S91" si="179">IF(J92=0,,J91/J92)</f>
        <v>0</v>
      </c>
      <c r="T91" s="179">
        <f t="shared" ref="T91" si="180">IF(K92=0,,K91/K92)</f>
        <v>0</v>
      </c>
      <c r="U91" s="179">
        <f t="shared" ref="U91" si="181">IF(L92=0,,L91/L92)</f>
        <v>0</v>
      </c>
      <c r="V91" s="179">
        <f t="shared" ref="V91" si="182">IF(M92=0,,M91/M92)</f>
        <v>0</v>
      </c>
    </row>
    <row r="92" spans="2:22" customFormat="1" ht="15" customHeight="1">
      <c r="B92" s="71"/>
      <c r="C92" s="74"/>
      <c r="D92" s="74" t="s">
        <v>57</v>
      </c>
      <c r="E92" s="74"/>
      <c r="F92" s="44"/>
      <c r="G92" s="44"/>
      <c r="H92" s="44"/>
      <c r="I92" s="44"/>
      <c r="J92" s="44"/>
      <c r="K92" s="44"/>
      <c r="L92" s="44"/>
      <c r="M92" s="44"/>
      <c r="N92" s="75"/>
      <c r="O92" s="180"/>
      <c r="P92" s="180"/>
      <c r="Q92" s="180"/>
      <c r="R92" s="180"/>
      <c r="S92" s="180"/>
      <c r="T92" s="180"/>
      <c r="U92" s="180"/>
      <c r="V92" s="181"/>
    </row>
    <row r="93" spans="2:22" customFormat="1" ht="15" customHeight="1"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170"/>
      <c r="P93" s="170"/>
      <c r="Q93" s="170"/>
      <c r="R93" s="170"/>
      <c r="S93" s="170"/>
      <c r="T93" s="170"/>
      <c r="U93" s="170"/>
      <c r="V93" s="170"/>
    </row>
    <row r="94" spans="2:22" customFormat="1" ht="15" customHeight="1">
      <c r="B94" s="71" t="s">
        <v>83</v>
      </c>
      <c r="C94" s="72" t="s">
        <v>65</v>
      </c>
      <c r="D94" s="73" t="s">
        <v>84</v>
      </c>
      <c r="E94" s="72" t="s">
        <v>65</v>
      </c>
      <c r="F94" s="77"/>
      <c r="G94" s="77"/>
      <c r="H94" s="77"/>
      <c r="I94" s="77"/>
      <c r="J94" s="77"/>
      <c r="K94" s="77"/>
      <c r="L94" s="77"/>
      <c r="M94" s="77"/>
      <c r="N94" s="79" t="s">
        <v>65</v>
      </c>
      <c r="O94" s="182">
        <f t="shared" ref="O94" si="183">IF(F95=0,,F94/F95)</f>
        <v>0</v>
      </c>
      <c r="P94" s="184">
        <f t="shared" ref="P94" si="184">IF(G95=0,,G94/G95)</f>
        <v>0</v>
      </c>
      <c r="Q94" s="184">
        <f t="shared" ref="Q94" si="185">IF(H95=0,,H94/H95)</f>
        <v>0</v>
      </c>
      <c r="R94" s="184">
        <f t="shared" ref="R94" si="186">IF(I95=0,,I94/I95)</f>
        <v>0</v>
      </c>
      <c r="S94" s="184">
        <f t="shared" ref="S94" si="187">IF(J95=0,,J94/J95)</f>
        <v>0</v>
      </c>
      <c r="T94" s="184">
        <f t="shared" ref="T94" si="188">IF(K95=0,,K94/K95)</f>
        <v>0</v>
      </c>
      <c r="U94" s="184">
        <f t="shared" ref="U94" si="189">IF(L95=0,,L94/L95)</f>
        <v>0</v>
      </c>
      <c r="V94" s="184">
        <f t="shared" ref="V94" si="190">IF(M95=0,,M94/M95)</f>
        <v>0</v>
      </c>
    </row>
    <row r="95" spans="2:22" customFormat="1" ht="15" customHeight="1">
      <c r="B95" s="71"/>
      <c r="C95" s="74"/>
      <c r="D95" s="74" t="str">
        <f>+D91</f>
        <v>COGS</v>
      </c>
      <c r="E95" s="74"/>
      <c r="F95" s="44"/>
      <c r="G95" s="44"/>
      <c r="H95" s="44"/>
      <c r="I95" s="44"/>
      <c r="J95" s="44"/>
      <c r="K95" s="44"/>
      <c r="L95" s="44"/>
      <c r="M95" s="44"/>
      <c r="N95" s="75"/>
      <c r="O95" s="180"/>
      <c r="P95" s="180"/>
      <c r="Q95" s="180"/>
      <c r="R95" s="180"/>
      <c r="S95" s="180"/>
      <c r="T95" s="180"/>
      <c r="U95" s="180"/>
      <c r="V95" s="181"/>
    </row>
    <row r="96" spans="2:22" customFormat="1" ht="15" customHeight="1">
      <c r="B96" s="71"/>
      <c r="C96" s="74"/>
      <c r="D96" s="74"/>
      <c r="E96" s="74"/>
      <c r="F96" s="44"/>
      <c r="G96" s="44"/>
      <c r="H96" s="44"/>
      <c r="I96" s="44"/>
      <c r="J96" s="44"/>
      <c r="K96" s="44"/>
      <c r="L96" s="44"/>
      <c r="M96" s="44"/>
      <c r="N96" s="75"/>
      <c r="O96" s="180"/>
      <c r="P96" s="180"/>
      <c r="Q96" s="180"/>
      <c r="R96" s="180"/>
      <c r="S96" s="180"/>
      <c r="T96" s="180"/>
      <c r="U96" s="180"/>
      <c r="V96" s="181"/>
    </row>
    <row r="97" spans="2:22" customFormat="1" ht="15" customHeight="1">
      <c r="B97" s="71" t="s">
        <v>78</v>
      </c>
      <c r="C97" s="72" t="s">
        <v>65</v>
      </c>
      <c r="D97" s="73" t="s">
        <v>4</v>
      </c>
      <c r="E97" s="72" t="s">
        <v>65</v>
      </c>
      <c r="F97" s="77"/>
      <c r="G97" s="77"/>
      <c r="H97" s="77"/>
      <c r="I97" s="77"/>
      <c r="J97" s="77"/>
      <c r="K97" s="77"/>
      <c r="L97" s="77"/>
      <c r="M97" s="77"/>
      <c r="N97" s="79" t="s">
        <v>65</v>
      </c>
      <c r="O97" s="179">
        <f t="shared" ref="O97" si="191">IF(F98=0,,F97/F98)</f>
        <v>0</v>
      </c>
      <c r="P97" s="179">
        <f t="shared" ref="P97" si="192">IF(G98=0,,G97/G98)</f>
        <v>0</v>
      </c>
      <c r="Q97" s="179">
        <f t="shared" ref="Q97" si="193">IF(H98=0,,H97/H98)</f>
        <v>0</v>
      </c>
      <c r="R97" s="179">
        <f t="shared" ref="R97" si="194">IF(I98=0,,I97/I98)</f>
        <v>0</v>
      </c>
      <c r="S97" s="179">
        <f t="shared" ref="S97" si="195">IF(J98=0,,J97/J98)</f>
        <v>0</v>
      </c>
      <c r="T97" s="179">
        <f t="shared" ref="T97" si="196">IF(K98=0,,K97/K98)</f>
        <v>0</v>
      </c>
      <c r="U97" s="179">
        <f t="shared" ref="U97" si="197">IF(L98=0,,L97/L98)</f>
        <v>0</v>
      </c>
      <c r="V97" s="179">
        <f t="shared" ref="V97" si="198">IF(M98=0,,M97/M98)</f>
        <v>0</v>
      </c>
    </row>
    <row r="98" spans="2:22" customFormat="1" ht="15" customHeight="1">
      <c r="B98" s="71"/>
      <c r="C98" s="74"/>
      <c r="D98" s="74" t="s">
        <v>46</v>
      </c>
      <c r="E98" s="74"/>
      <c r="F98" s="44"/>
      <c r="G98" s="44"/>
      <c r="H98" s="44"/>
      <c r="I98" s="44"/>
      <c r="J98" s="44"/>
      <c r="K98" s="44"/>
      <c r="L98" s="44"/>
      <c r="M98" s="44"/>
      <c r="N98" s="75"/>
      <c r="O98" s="180"/>
      <c r="P98" s="180"/>
      <c r="Q98" s="180"/>
      <c r="R98" s="180"/>
      <c r="S98" s="180"/>
      <c r="T98" s="180"/>
      <c r="U98" s="180"/>
      <c r="V98" s="181"/>
    </row>
    <row r="99" spans="2:22" customFormat="1" ht="15" customHeight="1">
      <c r="B99" s="71"/>
      <c r="C99" s="74"/>
      <c r="D99" s="74"/>
      <c r="E99" s="74"/>
      <c r="F99" s="44"/>
      <c r="G99" s="44"/>
      <c r="H99" s="44"/>
      <c r="I99" s="44"/>
      <c r="J99" s="44"/>
      <c r="K99" s="44"/>
      <c r="L99" s="44"/>
      <c r="M99" s="44"/>
      <c r="N99" s="75"/>
      <c r="O99" s="174"/>
      <c r="P99" s="174"/>
      <c r="Q99" s="174"/>
      <c r="R99" s="174"/>
      <c r="S99" s="174"/>
      <c r="T99" s="174"/>
      <c r="U99" s="174"/>
      <c r="V99" s="167"/>
    </row>
    <row r="100" spans="2:22" customFormat="1" ht="15" customHeight="1">
      <c r="B100" s="71" t="s">
        <v>85</v>
      </c>
      <c r="C100" s="72" t="s">
        <v>65</v>
      </c>
      <c r="D100" s="73" t="s">
        <v>86</v>
      </c>
      <c r="E100" s="72" t="s">
        <v>65</v>
      </c>
      <c r="F100" s="77"/>
      <c r="G100" s="77"/>
      <c r="H100" s="77"/>
      <c r="I100" s="77"/>
      <c r="J100" s="77"/>
      <c r="K100" s="77"/>
      <c r="L100" s="77"/>
      <c r="M100" s="77"/>
      <c r="N100" s="79" t="s">
        <v>65</v>
      </c>
      <c r="O100" s="182">
        <f t="shared" ref="O100" si="199">IF(F101=0,,F100/F101)</f>
        <v>0</v>
      </c>
      <c r="P100" s="184">
        <f t="shared" ref="P100" si="200">IF(G101=0,,G100/G101)</f>
        <v>0</v>
      </c>
      <c r="Q100" s="184">
        <f t="shared" ref="Q100" si="201">IF(H101=0,,H100/H101)</f>
        <v>0</v>
      </c>
      <c r="R100" s="184">
        <f t="shared" ref="R100" si="202">IF(I101=0,,I100/I101)</f>
        <v>0</v>
      </c>
      <c r="S100" s="184">
        <f t="shared" ref="S100" si="203">IF(J101=0,,J100/J101)</f>
        <v>0</v>
      </c>
      <c r="T100" s="184">
        <f t="shared" ref="T100" si="204">IF(K101=0,,K100/K101)</f>
        <v>0</v>
      </c>
      <c r="U100" s="184">
        <f t="shared" ref="U100" si="205">IF(L101=0,,L100/L101)</f>
        <v>0</v>
      </c>
      <c r="V100" s="184">
        <f t="shared" ref="V100" si="206">IF(M101=0,,M100/M101)</f>
        <v>0</v>
      </c>
    </row>
    <row r="101" spans="2:22" customFormat="1" ht="15" customHeight="1">
      <c r="B101" s="71"/>
      <c r="C101" s="74"/>
      <c r="D101" s="74" t="s">
        <v>4</v>
      </c>
      <c r="E101" s="74"/>
      <c r="F101" s="44"/>
      <c r="G101" s="44"/>
      <c r="H101" s="44"/>
      <c r="I101" s="44"/>
      <c r="J101" s="44"/>
      <c r="K101" s="44"/>
      <c r="L101" s="44"/>
      <c r="M101" s="44"/>
      <c r="N101" s="75"/>
      <c r="O101" s="180"/>
      <c r="P101" s="180"/>
      <c r="Q101" s="180"/>
      <c r="R101" s="180"/>
      <c r="S101" s="180"/>
      <c r="T101" s="180"/>
      <c r="U101" s="180"/>
      <c r="V101" s="181"/>
    </row>
    <row r="102" spans="2:22" customFormat="1" ht="15" customHeight="1">
      <c r="O102" s="178"/>
      <c r="P102" s="178"/>
      <c r="Q102" s="178"/>
      <c r="R102" s="178"/>
      <c r="S102" s="178"/>
      <c r="T102" s="178"/>
      <c r="U102" s="178"/>
      <c r="V102" s="178"/>
    </row>
    <row r="103" spans="2:22" ht="15" customHeight="1">
      <c r="B103" s="155" t="s">
        <v>167</v>
      </c>
      <c r="C103" s="121" t="s">
        <v>65</v>
      </c>
      <c r="D103" s="123" t="s">
        <v>87</v>
      </c>
      <c r="E103" s="122" t="s">
        <v>65</v>
      </c>
      <c r="O103" s="182">
        <f>+O88+O94-O100</f>
        <v>0</v>
      </c>
      <c r="P103" s="185">
        <f t="shared" ref="P103:V103" si="207">+P88+P94-P100</f>
        <v>0</v>
      </c>
      <c r="Q103" s="185">
        <f t="shared" si="207"/>
        <v>0</v>
      </c>
      <c r="R103" s="185">
        <f t="shared" si="207"/>
        <v>0</v>
      </c>
      <c r="S103" s="185">
        <f t="shared" si="207"/>
        <v>0</v>
      </c>
      <c r="T103" s="185">
        <f t="shared" si="207"/>
        <v>0</v>
      </c>
      <c r="U103" s="185">
        <f t="shared" si="207"/>
        <v>0</v>
      </c>
      <c r="V103" s="185">
        <f t="shared" si="207"/>
        <v>0</v>
      </c>
    </row>
    <row r="104" spans="2:22" customFormat="1" ht="15" customHeight="1">
      <c r="B104" s="80"/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177"/>
      <c r="P104" s="177"/>
      <c r="Q104" s="177"/>
      <c r="R104" s="177"/>
      <c r="S104" s="177"/>
      <c r="T104" s="177"/>
      <c r="U104" s="177"/>
      <c r="V104" s="177"/>
    </row>
    <row r="105" spans="2:22" customFormat="1" ht="15" customHeight="1">
      <c r="O105" s="178"/>
      <c r="P105" s="178"/>
      <c r="Q105" s="178"/>
      <c r="R105" s="178"/>
      <c r="S105" s="178"/>
      <c r="T105" s="178"/>
      <c r="U105" s="178"/>
      <c r="V105" s="178"/>
    </row>
    <row r="106" spans="2:22" customFormat="1" ht="15" customHeight="1">
      <c r="B106" s="12" t="s">
        <v>58</v>
      </c>
      <c r="C106" s="13"/>
      <c r="D106" s="14"/>
      <c r="E106" s="14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</row>
    <row r="107" spans="2:22" customFormat="1" ht="15" customHeight="1">
      <c r="B107" s="17"/>
      <c r="C107" s="6"/>
      <c r="D107" s="18"/>
      <c r="E107" s="18"/>
      <c r="F107" s="19"/>
      <c r="G107" s="19"/>
      <c r="H107" s="19"/>
      <c r="I107" s="78"/>
      <c r="J107" s="78"/>
      <c r="K107" s="78"/>
      <c r="L107" s="78"/>
      <c r="M107" s="78"/>
      <c r="N107" s="16"/>
      <c r="O107" s="168"/>
      <c r="P107" s="169"/>
      <c r="Q107" s="168"/>
      <c r="R107" s="168"/>
      <c r="S107" s="168"/>
      <c r="T107" s="168"/>
      <c r="U107" s="168"/>
      <c r="V107" s="168"/>
    </row>
    <row r="108" spans="2:22" customFormat="1" ht="15" customHeight="1" thickBot="1">
      <c r="B108" s="21" t="s">
        <v>2</v>
      </c>
      <c r="C108" s="6"/>
      <c r="D108" s="8"/>
      <c r="E108" s="8"/>
      <c r="F108" s="159">
        <f>+$F$5</f>
        <v>1</v>
      </c>
      <c r="G108" s="159">
        <f>+$G$5</f>
        <v>2</v>
      </c>
      <c r="H108" s="159">
        <f>+$H$5</f>
        <v>3</v>
      </c>
      <c r="I108" s="159">
        <f>+$I$5</f>
        <v>4</v>
      </c>
      <c r="J108" s="159">
        <f>+$J$5</f>
        <v>5</v>
      </c>
      <c r="K108" s="159">
        <f>+$K$5</f>
        <v>6</v>
      </c>
      <c r="L108" s="159">
        <f>+$L$5</f>
        <v>7</v>
      </c>
      <c r="M108" s="159">
        <f>+$M$5</f>
        <v>8</v>
      </c>
      <c r="N108" s="16"/>
      <c r="O108" s="159">
        <f>+F108</f>
        <v>1</v>
      </c>
      <c r="P108" s="159">
        <f t="shared" ref="P108" si="208">+G108</f>
        <v>2</v>
      </c>
      <c r="Q108" s="159">
        <f t="shared" ref="Q108" si="209">+H108</f>
        <v>3</v>
      </c>
      <c r="R108" s="159">
        <f t="shared" ref="R108" si="210">+I108</f>
        <v>4</v>
      </c>
      <c r="S108" s="159">
        <f t="shared" ref="S108" si="211">+J108</f>
        <v>5</v>
      </c>
      <c r="T108" s="159">
        <f t="shared" ref="T108" si="212">+K108</f>
        <v>6</v>
      </c>
      <c r="U108" s="159">
        <f t="shared" ref="U108" si="213">+L108</f>
        <v>7</v>
      </c>
      <c r="V108" s="159">
        <f t="shared" ref="V108" si="214">+M108</f>
        <v>8</v>
      </c>
    </row>
    <row r="109" spans="2:22" customFormat="1" ht="15" customHeight="1">
      <c r="B109" s="21"/>
      <c r="C109" s="6"/>
      <c r="D109" s="8"/>
      <c r="E109" s="8"/>
      <c r="F109" s="8"/>
      <c r="G109" s="8"/>
      <c r="H109" s="8"/>
      <c r="I109" s="22"/>
      <c r="J109" s="22"/>
      <c r="K109" s="22"/>
      <c r="L109" s="22"/>
      <c r="M109" s="22"/>
      <c r="N109" s="3"/>
      <c r="O109" s="170"/>
      <c r="P109" s="169"/>
      <c r="Q109" s="170"/>
      <c r="R109" s="170"/>
      <c r="S109" s="170"/>
      <c r="T109" s="170"/>
      <c r="U109" s="170"/>
      <c r="V109" s="170"/>
    </row>
    <row r="110" spans="2:22" customFormat="1" ht="15" customHeight="1">
      <c r="B110" s="21"/>
      <c r="C110" s="6"/>
      <c r="D110" s="8"/>
      <c r="E110" s="8"/>
      <c r="F110" s="8"/>
      <c r="G110" s="8"/>
      <c r="H110" s="8"/>
      <c r="I110" s="16"/>
      <c r="J110" s="16"/>
      <c r="K110" s="16"/>
      <c r="L110" s="16"/>
      <c r="M110" s="16"/>
      <c r="N110" s="16"/>
      <c r="O110" s="168"/>
      <c r="P110" s="168"/>
      <c r="Q110" s="168"/>
      <c r="R110" s="168"/>
      <c r="S110" s="168"/>
      <c r="T110" s="168"/>
      <c r="U110" s="168"/>
      <c r="V110" s="168"/>
    </row>
    <row r="111" spans="2:22" customFormat="1" ht="15" customHeight="1">
      <c r="B111" s="71" t="s">
        <v>91</v>
      </c>
      <c r="C111" s="72" t="s">
        <v>65</v>
      </c>
      <c r="D111" s="73" t="str">
        <f>+D74</f>
        <v>Total Assets</v>
      </c>
      <c r="E111" s="72" t="s">
        <v>65</v>
      </c>
      <c r="F111" s="77"/>
      <c r="G111" s="77"/>
      <c r="H111" s="77"/>
      <c r="I111" s="77"/>
      <c r="J111" s="77"/>
      <c r="K111" s="77"/>
      <c r="L111" s="77"/>
      <c r="M111" s="77"/>
      <c r="N111" s="79" t="s">
        <v>65</v>
      </c>
      <c r="O111" s="179">
        <f>IF(F112=0,,F111/F112)</f>
        <v>0</v>
      </c>
      <c r="P111" s="179">
        <f t="shared" ref="P111" si="215">IF(G112=0,,G111/G112)</f>
        <v>0</v>
      </c>
      <c r="Q111" s="179">
        <f t="shared" ref="Q111" si="216">IF(H112=0,,H111/H112)</f>
        <v>0</v>
      </c>
      <c r="R111" s="179">
        <f t="shared" ref="R111" si="217">IF(I112=0,,I111/I112)</f>
        <v>0</v>
      </c>
      <c r="S111" s="179">
        <f t="shared" ref="S111" si="218">IF(J112=0,,J111/J112)</f>
        <v>0</v>
      </c>
      <c r="T111" s="179">
        <f t="shared" ref="T111" si="219">IF(K112=0,,K111/K112)</f>
        <v>0</v>
      </c>
      <c r="U111" s="179">
        <f t="shared" ref="U111" si="220">IF(L112=0,,L111/L112)</f>
        <v>0</v>
      </c>
      <c r="V111" s="179">
        <f t="shared" ref="V111" si="221">IF(M112=0,,M111/M112)</f>
        <v>0</v>
      </c>
    </row>
    <row r="112" spans="2:22" customFormat="1" ht="15" customHeight="1">
      <c r="B112" s="71"/>
      <c r="C112" s="74"/>
      <c r="D112" s="74" t="str">
        <f>+D9</f>
        <v>Equity</v>
      </c>
      <c r="E112" s="74"/>
      <c r="F112" s="44"/>
      <c r="G112" s="44"/>
      <c r="H112" s="44"/>
      <c r="I112" s="44"/>
      <c r="J112" s="44"/>
      <c r="K112" s="44"/>
      <c r="L112" s="44"/>
      <c r="M112" s="44"/>
      <c r="N112" s="75"/>
      <c r="O112" s="180"/>
      <c r="P112" s="180"/>
      <c r="Q112" s="180"/>
      <c r="R112" s="180"/>
      <c r="S112" s="180"/>
      <c r="T112" s="180"/>
      <c r="U112" s="180"/>
      <c r="V112" s="181"/>
    </row>
    <row r="113" spans="2:22" customFormat="1" ht="15" customHeight="1">
      <c r="B113" s="71"/>
      <c r="C113" s="74"/>
      <c r="D113" s="74"/>
      <c r="E113" s="74"/>
      <c r="F113" s="44"/>
      <c r="G113" s="44"/>
      <c r="H113" s="44"/>
      <c r="I113" s="44"/>
      <c r="J113" s="44"/>
      <c r="K113" s="44"/>
      <c r="L113" s="44"/>
      <c r="M113" s="44"/>
      <c r="N113" s="75"/>
      <c r="O113" s="180"/>
      <c r="P113" s="180"/>
      <c r="Q113" s="180"/>
      <c r="R113" s="180"/>
      <c r="S113" s="180"/>
      <c r="T113" s="180"/>
      <c r="U113" s="180"/>
      <c r="V113" s="181"/>
    </row>
    <row r="114" spans="2:22" customFormat="1" ht="15" customHeight="1">
      <c r="B114" s="119" t="s">
        <v>168</v>
      </c>
      <c r="C114" s="72" t="s">
        <v>65</v>
      </c>
      <c r="D114" s="73" t="s">
        <v>50</v>
      </c>
      <c r="E114" s="72" t="s">
        <v>65</v>
      </c>
      <c r="F114" s="77"/>
      <c r="G114" s="77"/>
      <c r="H114" s="77"/>
      <c r="I114" s="77"/>
      <c r="J114" s="77"/>
      <c r="K114" s="77"/>
      <c r="L114" s="77"/>
      <c r="M114" s="77"/>
      <c r="N114" s="79" t="s">
        <v>65</v>
      </c>
      <c r="O114" s="179">
        <f t="shared" ref="O114" si="222">IF(F115=0,,F114/F115)</f>
        <v>0</v>
      </c>
      <c r="P114" s="179">
        <f t="shared" ref="P114" si="223">IF(G115=0,,G114/G115)</f>
        <v>0</v>
      </c>
      <c r="Q114" s="179">
        <f t="shared" ref="Q114" si="224">IF(H115=0,,H114/H115)</f>
        <v>0</v>
      </c>
      <c r="R114" s="179">
        <f t="shared" ref="R114" si="225">IF(I115=0,,I114/I115)</f>
        <v>0</v>
      </c>
      <c r="S114" s="179">
        <f t="shared" ref="S114" si="226">IF(J115=0,,J114/J115)</f>
        <v>0</v>
      </c>
      <c r="T114" s="179">
        <f t="shared" ref="T114" si="227">IF(K115=0,,K114/K115)</f>
        <v>0</v>
      </c>
      <c r="U114" s="179">
        <f t="shared" ref="U114" si="228">IF(L115=0,,L114/L115)</f>
        <v>0</v>
      </c>
      <c r="V114" s="179">
        <f t="shared" ref="V114" si="229">IF(M115=0,,M114/M115)</f>
        <v>0</v>
      </c>
    </row>
    <row r="115" spans="2:22" customFormat="1" ht="15" customHeight="1">
      <c r="B115" s="71"/>
      <c r="C115" s="74"/>
      <c r="D115" s="74" t="str">
        <f>+D112</f>
        <v>Equity</v>
      </c>
      <c r="E115" s="74"/>
      <c r="F115" s="44"/>
      <c r="G115" s="44"/>
      <c r="H115" s="44"/>
      <c r="I115" s="44"/>
      <c r="J115" s="44"/>
      <c r="K115" s="44"/>
      <c r="L115" s="44"/>
      <c r="M115" s="44"/>
      <c r="N115" s="75"/>
      <c r="O115" s="180"/>
      <c r="P115" s="180"/>
      <c r="Q115" s="180"/>
      <c r="R115" s="180"/>
      <c r="S115" s="180"/>
      <c r="T115" s="180"/>
      <c r="U115" s="180"/>
      <c r="V115" s="181"/>
    </row>
    <row r="116" spans="2:22" customFormat="1" ht="15" customHeight="1">
      <c r="O116" s="178"/>
      <c r="P116" s="178"/>
      <c r="Q116" s="178"/>
      <c r="R116" s="178"/>
      <c r="S116" s="178"/>
      <c r="T116" s="178"/>
      <c r="U116" s="178"/>
      <c r="V116" s="178"/>
    </row>
    <row r="117" spans="2:22" customFormat="1" ht="15" customHeight="1">
      <c r="B117" s="71" t="s">
        <v>92</v>
      </c>
      <c r="C117" s="72" t="s">
        <v>65</v>
      </c>
      <c r="D117" s="156" t="s">
        <v>169</v>
      </c>
      <c r="E117" s="72" t="s">
        <v>65</v>
      </c>
      <c r="F117" s="77"/>
      <c r="G117" s="77"/>
      <c r="H117" s="77"/>
      <c r="I117" s="77"/>
      <c r="J117" s="77"/>
      <c r="K117" s="77"/>
      <c r="L117" s="77"/>
      <c r="M117" s="77"/>
      <c r="N117" s="79" t="s">
        <v>65</v>
      </c>
      <c r="O117" s="179">
        <f t="shared" ref="O117" si="230">IF(F118=0,,F117/F118)</f>
        <v>0</v>
      </c>
      <c r="P117" s="179">
        <f t="shared" ref="P117" si="231">IF(G118=0,,G117/G118)</f>
        <v>0</v>
      </c>
      <c r="Q117" s="179">
        <f t="shared" ref="Q117" si="232">IF(H118=0,,H117/H118)</f>
        <v>0</v>
      </c>
      <c r="R117" s="179">
        <f t="shared" ref="R117" si="233">IF(I118=0,,I117/I118)</f>
        <v>0</v>
      </c>
      <c r="S117" s="179">
        <f t="shared" ref="S117" si="234">IF(J118=0,,J117/J118)</f>
        <v>0</v>
      </c>
      <c r="T117" s="179">
        <f t="shared" ref="T117" si="235">IF(K118=0,,K117/K118)</f>
        <v>0</v>
      </c>
      <c r="U117" s="179">
        <f t="shared" ref="U117" si="236">IF(L118=0,,L117/L118)</f>
        <v>0</v>
      </c>
      <c r="V117" s="179">
        <f t="shared" ref="V117" si="237">IF(M118=0,,M117/M118)</f>
        <v>0</v>
      </c>
    </row>
    <row r="118" spans="2:22" customFormat="1" ht="15" customHeight="1">
      <c r="B118" s="71"/>
      <c r="C118" s="74"/>
      <c r="D118" s="74" t="str">
        <f>+D115</f>
        <v>Equity</v>
      </c>
      <c r="E118" s="74"/>
      <c r="F118" s="44"/>
      <c r="G118" s="44"/>
      <c r="H118" s="44"/>
      <c r="I118" s="44"/>
      <c r="J118" s="44"/>
      <c r="K118" s="44"/>
      <c r="L118" s="44"/>
      <c r="M118" s="44"/>
      <c r="N118" s="75"/>
      <c r="O118" s="180"/>
      <c r="P118" s="180"/>
      <c r="Q118" s="180"/>
      <c r="R118" s="180"/>
      <c r="S118" s="180"/>
      <c r="T118" s="180"/>
      <c r="U118" s="180"/>
      <c r="V118" s="181"/>
    </row>
    <row r="119" spans="2:22" customFormat="1" ht="15" customHeight="1">
      <c r="O119" s="178"/>
      <c r="P119" s="178"/>
      <c r="Q119" s="178"/>
      <c r="R119" s="178"/>
      <c r="S119" s="178"/>
      <c r="T119" s="178"/>
      <c r="U119" s="178"/>
      <c r="V119" s="178"/>
    </row>
    <row r="120" spans="2:22" customFormat="1" ht="15" customHeight="1">
      <c r="B120" s="71" t="s">
        <v>140</v>
      </c>
      <c r="C120" s="72" t="s">
        <v>65</v>
      </c>
      <c r="D120" s="156" t="s">
        <v>169</v>
      </c>
      <c r="E120" s="72" t="s">
        <v>65</v>
      </c>
      <c r="F120" s="77"/>
      <c r="G120" s="77"/>
      <c r="H120" s="77"/>
      <c r="I120" s="77"/>
      <c r="J120" s="77"/>
      <c r="K120" s="77"/>
      <c r="L120" s="77"/>
      <c r="M120" s="77"/>
      <c r="N120" s="79" t="s">
        <v>65</v>
      </c>
      <c r="O120" s="179">
        <f t="shared" ref="O120" si="238">IF(F121=0,,F120/F121)</f>
        <v>0</v>
      </c>
      <c r="P120" s="179">
        <f t="shared" ref="P120" si="239">IF(G121=0,,G120/G121)</f>
        <v>0</v>
      </c>
      <c r="Q120" s="179">
        <f t="shared" ref="Q120" si="240">IF(H121=0,,H120/H121)</f>
        <v>0</v>
      </c>
      <c r="R120" s="179">
        <f t="shared" ref="R120" si="241">IF(I121=0,,I120/I121)</f>
        <v>0</v>
      </c>
      <c r="S120" s="179">
        <f t="shared" ref="S120" si="242">IF(J121=0,,J120/J121)</f>
        <v>0</v>
      </c>
      <c r="T120" s="179">
        <f t="shared" ref="T120" si="243">IF(K121=0,,K120/K121)</f>
        <v>0</v>
      </c>
      <c r="U120" s="179">
        <f t="shared" ref="U120" si="244">IF(L121=0,,L120/L121)</f>
        <v>0</v>
      </c>
      <c r="V120" s="179">
        <f t="shared" ref="V120" si="245">IF(M121=0,,M120/M121)</f>
        <v>0</v>
      </c>
    </row>
    <row r="121" spans="2:22" customFormat="1" ht="15" customHeight="1">
      <c r="B121" s="71"/>
      <c r="C121" s="74"/>
      <c r="D121" s="74" t="s">
        <v>8</v>
      </c>
      <c r="E121" s="74"/>
      <c r="F121" s="44"/>
      <c r="G121" s="44"/>
      <c r="H121" s="44"/>
      <c r="I121" s="44"/>
      <c r="J121" s="44"/>
      <c r="K121" s="44"/>
      <c r="L121" s="44"/>
      <c r="M121" s="44"/>
      <c r="N121" s="75"/>
      <c r="O121" s="180"/>
      <c r="P121" s="180"/>
      <c r="Q121" s="180"/>
      <c r="R121" s="180"/>
      <c r="S121" s="180"/>
      <c r="T121" s="180"/>
      <c r="U121" s="180"/>
      <c r="V121" s="181"/>
    </row>
    <row r="122" spans="2:22" customFormat="1" ht="15" customHeight="1">
      <c r="B122" s="71"/>
      <c r="C122" s="74"/>
      <c r="D122" s="74"/>
      <c r="E122" s="74"/>
      <c r="F122" s="44"/>
      <c r="G122" s="44"/>
      <c r="H122" s="44"/>
      <c r="I122" s="44"/>
      <c r="J122" s="44"/>
      <c r="K122" s="44"/>
      <c r="L122" s="44"/>
      <c r="M122" s="44"/>
      <c r="N122" s="75"/>
      <c r="O122" s="180"/>
      <c r="P122" s="180"/>
      <c r="Q122" s="180"/>
      <c r="R122" s="180"/>
      <c r="S122" s="180"/>
      <c r="T122" s="180"/>
      <c r="U122" s="180"/>
      <c r="V122" s="181"/>
    </row>
    <row r="123" spans="2:22" customFormat="1" ht="15" customHeight="1">
      <c r="B123" s="71" t="s">
        <v>141</v>
      </c>
      <c r="C123" s="72" t="s">
        <v>65</v>
      </c>
      <c r="D123" s="156" t="s">
        <v>170</v>
      </c>
      <c r="E123" s="72" t="s">
        <v>65</v>
      </c>
      <c r="F123" s="77"/>
      <c r="G123" s="77"/>
      <c r="H123" s="77"/>
      <c r="I123" s="77"/>
      <c r="J123" s="77"/>
      <c r="K123" s="77"/>
      <c r="L123" s="77"/>
      <c r="M123" s="77"/>
      <c r="N123" s="79" t="s">
        <v>65</v>
      </c>
      <c r="O123" s="179">
        <f t="shared" ref="O123" si="246">IF(F124=0,,F123/F124)</f>
        <v>0</v>
      </c>
      <c r="P123" s="179">
        <f t="shared" ref="P123" si="247">IF(G124=0,,G123/G124)</f>
        <v>0</v>
      </c>
      <c r="Q123" s="179">
        <f t="shared" ref="Q123" si="248">IF(H124=0,,H123/H124)</f>
        <v>0</v>
      </c>
      <c r="R123" s="179">
        <f t="shared" ref="R123" si="249">IF(I124=0,,I123/I124)</f>
        <v>0</v>
      </c>
      <c r="S123" s="179">
        <f t="shared" ref="S123" si="250">IF(J124=0,,J123/J124)</f>
        <v>0</v>
      </c>
      <c r="T123" s="179">
        <f t="shared" ref="T123" si="251">IF(K124=0,,K123/K124)</f>
        <v>0</v>
      </c>
      <c r="U123" s="179">
        <f t="shared" ref="U123" si="252">IF(L124=0,,L123/L124)</f>
        <v>0</v>
      </c>
      <c r="V123" s="179">
        <f t="shared" ref="V123" si="253">IF(M124=0,,M123/M124)</f>
        <v>0</v>
      </c>
    </row>
    <row r="124" spans="2:22" customFormat="1" ht="15" customHeight="1">
      <c r="B124" s="71"/>
      <c r="C124" s="74"/>
      <c r="D124" s="74" t="s">
        <v>8</v>
      </c>
      <c r="E124" s="74"/>
      <c r="F124" s="44"/>
      <c r="G124" s="44"/>
      <c r="H124" s="44"/>
      <c r="I124" s="44"/>
      <c r="J124" s="44"/>
      <c r="K124" s="44"/>
      <c r="L124" s="44"/>
      <c r="M124" s="44"/>
      <c r="N124" s="75"/>
      <c r="O124" s="180"/>
      <c r="P124" s="180"/>
      <c r="Q124" s="180"/>
      <c r="R124" s="180"/>
      <c r="S124" s="180"/>
      <c r="T124" s="180"/>
      <c r="U124" s="180"/>
      <c r="V124" s="181"/>
    </row>
    <row r="125" spans="2:22" customFormat="1" ht="15" customHeight="1">
      <c r="B125" s="80"/>
      <c r="C125" s="80"/>
      <c r="D125" s="80"/>
      <c r="E125" s="80"/>
      <c r="F125" s="80"/>
      <c r="G125" s="80"/>
      <c r="H125" s="80"/>
      <c r="I125" s="80"/>
      <c r="J125" s="80"/>
      <c r="K125" s="80"/>
      <c r="L125" s="80"/>
      <c r="M125" s="80"/>
      <c r="N125" s="80"/>
      <c r="O125" s="177"/>
      <c r="P125" s="177"/>
      <c r="Q125" s="177"/>
      <c r="R125" s="177"/>
      <c r="S125" s="177"/>
      <c r="T125" s="177"/>
      <c r="U125" s="177"/>
      <c r="V125" s="177"/>
    </row>
    <row r="126" spans="2:22" customFormat="1" ht="15" customHeight="1">
      <c r="O126" s="178"/>
      <c r="P126" s="178"/>
      <c r="Q126" s="178"/>
      <c r="R126" s="178"/>
      <c r="S126" s="178"/>
      <c r="T126" s="178"/>
      <c r="U126" s="178"/>
      <c r="V126" s="178"/>
    </row>
    <row r="127" spans="2:22" customFormat="1" ht="15" customHeight="1">
      <c r="B127" s="12" t="s">
        <v>62</v>
      </c>
      <c r="C127" s="13"/>
      <c r="D127" s="14"/>
      <c r="E127" s="14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</row>
    <row r="128" spans="2:22" customFormat="1" ht="15" customHeight="1">
      <c r="B128" s="17"/>
      <c r="C128" s="6"/>
      <c r="D128" s="18"/>
      <c r="E128" s="18"/>
      <c r="F128" s="19"/>
      <c r="G128" s="19"/>
      <c r="H128" s="19"/>
      <c r="I128" s="78"/>
      <c r="J128" s="78"/>
      <c r="K128" s="78"/>
      <c r="L128" s="78"/>
      <c r="M128" s="78"/>
      <c r="N128" s="16"/>
      <c r="O128" s="168"/>
      <c r="P128" s="169"/>
      <c r="Q128" s="168"/>
      <c r="R128" s="168"/>
      <c r="S128" s="168"/>
      <c r="T128" s="168"/>
      <c r="U128" s="168"/>
      <c r="V128" s="168"/>
    </row>
    <row r="129" spans="2:22" customFormat="1" ht="15" customHeight="1" thickBot="1">
      <c r="B129" s="21" t="s">
        <v>2</v>
      </c>
      <c r="C129" s="6"/>
      <c r="D129" s="8"/>
      <c r="E129" s="8"/>
      <c r="F129" s="159">
        <f>+$F$5</f>
        <v>1</v>
      </c>
      <c r="G129" s="159">
        <f>+$G$5</f>
        <v>2</v>
      </c>
      <c r="H129" s="159">
        <f>+$H$5</f>
        <v>3</v>
      </c>
      <c r="I129" s="159">
        <f>+$I$5</f>
        <v>4</v>
      </c>
      <c r="J129" s="159">
        <f>+$J$5</f>
        <v>5</v>
      </c>
      <c r="K129" s="159">
        <f>+$K$5</f>
        <v>6</v>
      </c>
      <c r="L129" s="159">
        <f>+$L$5</f>
        <v>7</v>
      </c>
      <c r="M129" s="159">
        <f>+$M$5</f>
        <v>8</v>
      </c>
      <c r="N129" s="16"/>
      <c r="O129" s="159">
        <f>+F129</f>
        <v>1</v>
      </c>
      <c r="P129" s="159">
        <f t="shared" ref="P129" si="254">+G129</f>
        <v>2</v>
      </c>
      <c r="Q129" s="159">
        <f t="shared" ref="Q129" si="255">+H129</f>
        <v>3</v>
      </c>
      <c r="R129" s="159">
        <f t="shared" ref="R129" si="256">+I129</f>
        <v>4</v>
      </c>
      <c r="S129" s="159">
        <f t="shared" ref="S129" si="257">+J129</f>
        <v>5</v>
      </c>
      <c r="T129" s="159">
        <f t="shared" ref="T129" si="258">+K129</f>
        <v>6</v>
      </c>
      <c r="U129" s="159">
        <f t="shared" ref="U129" si="259">+L129</f>
        <v>7</v>
      </c>
      <c r="V129" s="159">
        <f t="shared" ref="V129" si="260">+M129</f>
        <v>8</v>
      </c>
    </row>
    <row r="130" spans="2:22" customFormat="1" ht="15" customHeight="1">
      <c r="B130" s="21"/>
      <c r="C130" s="6"/>
      <c r="D130" s="8"/>
      <c r="E130" s="8"/>
      <c r="F130" s="8"/>
      <c r="G130" s="8"/>
      <c r="H130" s="8"/>
      <c r="I130" s="22"/>
      <c r="J130" s="22"/>
      <c r="K130" s="22"/>
      <c r="L130" s="22"/>
      <c r="M130" s="22"/>
      <c r="N130" s="3"/>
      <c r="O130" s="170"/>
      <c r="P130" s="169"/>
      <c r="Q130" s="170"/>
      <c r="R130" s="170"/>
      <c r="S130" s="170"/>
      <c r="T130" s="170"/>
      <c r="U130" s="170"/>
      <c r="V130" s="170"/>
    </row>
    <row r="131" spans="2:22" customFormat="1" ht="15" customHeight="1">
      <c r="B131" s="21"/>
      <c r="C131" s="6"/>
      <c r="D131" s="8"/>
      <c r="E131" s="8"/>
      <c r="F131" s="8"/>
      <c r="G131" s="8"/>
      <c r="H131" s="8"/>
      <c r="I131" s="16"/>
      <c r="J131" s="16"/>
      <c r="K131" s="16"/>
      <c r="L131" s="16"/>
      <c r="M131" s="16"/>
      <c r="N131" s="16"/>
      <c r="O131" s="168"/>
      <c r="P131" s="168"/>
      <c r="Q131" s="168"/>
      <c r="R131" s="168"/>
      <c r="S131" s="168"/>
      <c r="T131" s="168"/>
      <c r="U131" s="168"/>
      <c r="V131" s="168"/>
    </row>
    <row r="132" spans="2:22" customFormat="1" ht="15" customHeight="1">
      <c r="B132" s="71" t="s">
        <v>126</v>
      </c>
      <c r="C132" s="72" t="s">
        <v>65</v>
      </c>
      <c r="D132" s="73" t="s">
        <v>93</v>
      </c>
      <c r="E132" s="72" t="s">
        <v>65</v>
      </c>
      <c r="F132" s="77"/>
      <c r="G132" s="77"/>
      <c r="H132" s="77"/>
      <c r="I132" s="77"/>
      <c r="J132" s="77"/>
      <c r="K132" s="77"/>
      <c r="L132" s="77"/>
      <c r="M132" s="77"/>
      <c r="N132" s="79" t="s">
        <v>65</v>
      </c>
      <c r="O132" s="179">
        <f>IF(F133=0,,F132/F133)</f>
        <v>0</v>
      </c>
      <c r="P132" s="179">
        <f t="shared" ref="P132" si="261">IF(G133=0,,G132/G133)</f>
        <v>0</v>
      </c>
      <c r="Q132" s="179">
        <f t="shared" ref="Q132" si="262">IF(H133=0,,H132/H133)</f>
        <v>0</v>
      </c>
      <c r="R132" s="179">
        <f t="shared" ref="R132" si="263">IF(I133=0,,I132/I133)</f>
        <v>0</v>
      </c>
      <c r="S132" s="179">
        <f t="shared" ref="S132" si="264">IF(J133=0,,J132/J133)</f>
        <v>0</v>
      </c>
      <c r="T132" s="179">
        <f t="shared" ref="T132" si="265">IF(K133=0,,K132/K133)</f>
        <v>0</v>
      </c>
      <c r="U132" s="179">
        <f t="shared" ref="U132" si="266">IF(L133=0,,L132/L133)</f>
        <v>0</v>
      </c>
      <c r="V132" s="179">
        <f t="shared" ref="V132" si="267">IF(M133=0,,M132/M133)</f>
        <v>0</v>
      </c>
    </row>
    <row r="133" spans="2:22" customFormat="1" ht="15" customHeight="1">
      <c r="B133" s="71"/>
      <c r="C133" s="74"/>
      <c r="D133" s="74" t="s">
        <v>94</v>
      </c>
      <c r="E133" s="74"/>
      <c r="F133" s="44"/>
      <c r="G133" s="44"/>
      <c r="H133" s="44"/>
      <c r="I133" s="44"/>
      <c r="J133" s="44"/>
      <c r="K133" s="44"/>
      <c r="L133" s="44"/>
      <c r="M133" s="44"/>
      <c r="N133" s="75"/>
      <c r="O133" s="180"/>
      <c r="P133" s="180"/>
      <c r="Q133" s="180"/>
      <c r="R133" s="180"/>
      <c r="S133" s="180"/>
      <c r="T133" s="180"/>
      <c r="U133" s="180"/>
      <c r="V133" s="181"/>
    </row>
    <row r="134" spans="2:22" customFormat="1" ht="15" customHeight="1">
      <c r="B134" s="71"/>
      <c r="C134" s="74"/>
      <c r="D134" s="74"/>
      <c r="E134" s="74"/>
      <c r="F134" s="44"/>
      <c r="G134" s="44"/>
      <c r="H134" s="44"/>
      <c r="I134" s="44"/>
      <c r="J134" s="44"/>
      <c r="K134" s="44"/>
      <c r="L134" s="44"/>
      <c r="M134" s="44"/>
      <c r="N134" s="75"/>
      <c r="O134" s="180"/>
      <c r="P134" s="180"/>
      <c r="Q134" s="180"/>
      <c r="R134" s="180"/>
      <c r="S134" s="180"/>
      <c r="T134" s="180"/>
      <c r="U134" s="180"/>
      <c r="V134" s="181"/>
    </row>
    <row r="135" spans="2:22" customFormat="1" ht="15" customHeight="1">
      <c r="B135" s="71" t="s">
        <v>128</v>
      </c>
      <c r="C135" s="72" t="s">
        <v>65</v>
      </c>
      <c r="D135" s="73" t="s">
        <v>95</v>
      </c>
      <c r="E135" s="72" t="s">
        <v>65</v>
      </c>
      <c r="F135" s="77"/>
      <c r="G135" s="77"/>
      <c r="H135" s="77"/>
      <c r="I135" s="77"/>
      <c r="J135" s="77"/>
      <c r="K135" s="77"/>
      <c r="L135" s="77"/>
      <c r="M135" s="77"/>
      <c r="N135" s="79" t="s">
        <v>65</v>
      </c>
      <c r="O135" s="179">
        <f t="shared" ref="O135" si="268">IF(F136=0,,F135/F136)</f>
        <v>0</v>
      </c>
      <c r="P135" s="179">
        <f t="shared" ref="P135" si="269">IF(G136=0,,G135/G136)</f>
        <v>0</v>
      </c>
      <c r="Q135" s="179">
        <f t="shared" ref="Q135" si="270">IF(H136=0,,H135/H136)</f>
        <v>0</v>
      </c>
      <c r="R135" s="179">
        <f t="shared" ref="R135" si="271">IF(I136=0,,I135/I136)</f>
        <v>0</v>
      </c>
      <c r="S135" s="179">
        <f t="shared" ref="S135" si="272">IF(J136=0,,J135/J136)</f>
        <v>0</v>
      </c>
      <c r="T135" s="179">
        <f t="shared" ref="T135" si="273">IF(K136=0,,K135/K136)</f>
        <v>0</v>
      </c>
      <c r="U135" s="179">
        <f t="shared" ref="U135" si="274">IF(L136=0,,L135/L136)</f>
        <v>0</v>
      </c>
      <c r="V135" s="179">
        <f t="shared" ref="V135" si="275">IF(M136=0,,M135/M136)</f>
        <v>0</v>
      </c>
    </row>
    <row r="136" spans="2:22" customFormat="1" ht="15" customHeight="1">
      <c r="B136" s="71"/>
      <c r="C136" s="74"/>
      <c r="D136" s="74" t="str">
        <f>+D133</f>
        <v>Current Liabilities</v>
      </c>
      <c r="E136" s="74"/>
      <c r="F136" s="44"/>
      <c r="G136" s="44"/>
      <c r="H136" s="44"/>
      <c r="I136" s="44"/>
      <c r="J136" s="44"/>
      <c r="K136" s="44"/>
      <c r="L136" s="44"/>
      <c r="M136" s="44"/>
      <c r="N136" s="75"/>
      <c r="O136" s="180"/>
      <c r="P136" s="180"/>
      <c r="Q136" s="180"/>
      <c r="R136" s="180"/>
      <c r="S136" s="180"/>
      <c r="T136" s="180"/>
      <c r="U136" s="180"/>
      <c r="V136" s="181"/>
    </row>
    <row r="137" spans="2:22" customFormat="1" ht="15" customHeight="1">
      <c r="O137" s="178"/>
      <c r="P137" s="178"/>
      <c r="Q137" s="178"/>
      <c r="R137" s="178"/>
      <c r="S137" s="178"/>
      <c r="T137" s="178"/>
      <c r="U137" s="178"/>
      <c r="V137" s="178"/>
    </row>
    <row r="138" spans="2:22" customFormat="1" ht="15" customHeight="1">
      <c r="B138" s="71" t="s">
        <v>129</v>
      </c>
      <c r="C138" s="72" t="s">
        <v>65</v>
      </c>
      <c r="D138" s="73" t="s">
        <v>8</v>
      </c>
      <c r="E138" s="72" t="s">
        <v>65</v>
      </c>
      <c r="F138" s="77"/>
      <c r="G138" s="77"/>
      <c r="H138" s="77"/>
      <c r="I138" s="77"/>
      <c r="J138" s="77"/>
      <c r="K138" s="77"/>
      <c r="L138" s="77"/>
      <c r="M138" s="77"/>
      <c r="N138" s="79" t="s">
        <v>65</v>
      </c>
      <c r="O138" s="179">
        <f t="shared" ref="O138" si="276">IF(F139=0,,F138/F139)</f>
        <v>0</v>
      </c>
      <c r="P138" s="179">
        <f t="shared" ref="P138" si="277">IF(G139=0,,G138/G139)</f>
        <v>0</v>
      </c>
      <c r="Q138" s="179">
        <f t="shared" ref="Q138" si="278">IF(H139=0,,H138/H139)</f>
        <v>0</v>
      </c>
      <c r="R138" s="179">
        <f t="shared" ref="R138" si="279">IF(I139=0,,I138/I139)</f>
        <v>0</v>
      </c>
      <c r="S138" s="179">
        <f t="shared" ref="S138" si="280">IF(J139=0,,J138/J139)</f>
        <v>0</v>
      </c>
      <c r="T138" s="179">
        <f t="shared" ref="T138" si="281">IF(K139=0,,K138/K139)</f>
        <v>0</v>
      </c>
      <c r="U138" s="179">
        <f t="shared" ref="U138" si="282">IF(L139=0,,L138/L139)</f>
        <v>0</v>
      </c>
      <c r="V138" s="179">
        <f t="shared" ref="V138" si="283">IF(M139=0,,M138/M139)</f>
        <v>0</v>
      </c>
    </row>
    <row r="139" spans="2:22" customFormat="1" ht="15" customHeight="1">
      <c r="B139" s="71"/>
      <c r="C139" s="74"/>
      <c r="D139" s="74" t="s">
        <v>11</v>
      </c>
      <c r="E139" s="74"/>
      <c r="F139" s="44"/>
      <c r="G139" s="44"/>
      <c r="H139" s="44"/>
      <c r="I139" s="44"/>
      <c r="J139" s="44"/>
      <c r="K139" s="44"/>
      <c r="L139" s="44"/>
      <c r="M139" s="44"/>
      <c r="N139" s="75"/>
      <c r="O139" s="180"/>
      <c r="P139" s="180"/>
      <c r="Q139" s="180"/>
      <c r="R139" s="180"/>
      <c r="S139" s="180"/>
      <c r="T139" s="180"/>
      <c r="U139" s="180"/>
      <c r="V139" s="181"/>
    </row>
    <row r="140" spans="2:22" customFormat="1" ht="15" customHeight="1">
      <c r="B140" s="80"/>
      <c r="C140" s="80"/>
      <c r="D140" s="80"/>
      <c r="E140" s="80"/>
      <c r="F140" s="80"/>
      <c r="G140" s="80"/>
      <c r="H140" s="80"/>
      <c r="I140" s="80"/>
      <c r="J140" s="80"/>
      <c r="K140" s="80"/>
      <c r="L140" s="80"/>
      <c r="M140" s="80"/>
      <c r="N140" s="80"/>
      <c r="O140" s="177"/>
      <c r="P140" s="177"/>
      <c r="Q140" s="177"/>
      <c r="R140" s="177"/>
      <c r="S140" s="177"/>
      <c r="T140" s="177"/>
      <c r="U140" s="177"/>
      <c r="V140" s="177"/>
    </row>
    <row r="141" spans="2:22" customFormat="1" ht="15" customHeight="1">
      <c r="O141" s="178"/>
      <c r="P141" s="178"/>
      <c r="Q141" s="178"/>
      <c r="R141" s="178"/>
      <c r="S141" s="178"/>
      <c r="T141" s="178"/>
      <c r="U141" s="178"/>
      <c r="V141" s="178"/>
    </row>
    <row r="142" spans="2:22" customFormat="1" ht="15" customHeight="1">
      <c r="B142" s="12" t="s">
        <v>96</v>
      </c>
      <c r="C142" s="13"/>
      <c r="D142" s="14"/>
      <c r="E142" s="14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</row>
    <row r="143" spans="2:22" customFormat="1" ht="15" customHeight="1">
      <c r="B143" s="17"/>
      <c r="C143" s="6"/>
      <c r="D143" s="18"/>
      <c r="E143" s="18"/>
      <c r="F143" s="19"/>
      <c r="G143" s="19"/>
      <c r="H143" s="19"/>
      <c r="I143" s="78"/>
      <c r="J143" s="78"/>
      <c r="K143" s="78"/>
      <c r="L143" s="78"/>
      <c r="M143" s="78"/>
      <c r="N143" s="16"/>
      <c r="O143" s="168"/>
      <c r="P143" s="169"/>
      <c r="Q143" s="168"/>
      <c r="R143" s="168"/>
      <c r="S143" s="168"/>
      <c r="T143" s="168"/>
      <c r="U143" s="168"/>
      <c r="V143" s="168"/>
    </row>
    <row r="144" spans="2:22" customFormat="1" ht="15" customHeight="1" thickBot="1">
      <c r="B144" s="21" t="s">
        <v>2</v>
      </c>
      <c r="C144" s="6"/>
      <c r="D144" s="8"/>
      <c r="E144" s="8"/>
      <c r="F144" s="159">
        <f>+$F$5</f>
        <v>1</v>
      </c>
      <c r="G144" s="159">
        <f>+$G$5</f>
        <v>2</v>
      </c>
      <c r="H144" s="159">
        <f>+$H$5</f>
        <v>3</v>
      </c>
      <c r="I144" s="159">
        <f>+$I$5</f>
        <v>4</v>
      </c>
      <c r="J144" s="159">
        <f>+$J$5</f>
        <v>5</v>
      </c>
      <c r="K144" s="159">
        <f>+$K$5</f>
        <v>6</v>
      </c>
      <c r="L144" s="159">
        <f>+$L$5</f>
        <v>7</v>
      </c>
      <c r="M144" s="159">
        <f>+$M$5</f>
        <v>8</v>
      </c>
      <c r="N144" s="16"/>
      <c r="O144" s="159">
        <f>+F144</f>
        <v>1</v>
      </c>
      <c r="P144" s="159">
        <f t="shared" ref="P144" si="284">+G144</f>
        <v>2</v>
      </c>
      <c r="Q144" s="159">
        <f t="shared" ref="Q144" si="285">+H144</f>
        <v>3</v>
      </c>
      <c r="R144" s="159">
        <f t="shared" ref="R144" si="286">+I144</f>
        <v>4</v>
      </c>
      <c r="S144" s="159">
        <f t="shared" ref="S144" si="287">+J144</f>
        <v>5</v>
      </c>
      <c r="T144" s="159">
        <f t="shared" ref="T144" si="288">+K144</f>
        <v>6</v>
      </c>
      <c r="U144" s="159">
        <f t="shared" ref="U144" si="289">+L144</f>
        <v>7</v>
      </c>
      <c r="V144" s="159">
        <f t="shared" ref="V144" si="290">+M144</f>
        <v>8</v>
      </c>
    </row>
    <row r="145" spans="2:22" customFormat="1" ht="15" customHeight="1">
      <c r="B145" s="21"/>
      <c r="C145" s="6"/>
      <c r="D145" s="8"/>
      <c r="E145" s="8"/>
      <c r="F145" s="8"/>
      <c r="G145" s="8"/>
      <c r="H145" s="8"/>
      <c r="I145" s="22"/>
      <c r="J145" s="22"/>
      <c r="K145" s="22"/>
      <c r="L145" s="22"/>
      <c r="M145" s="22"/>
      <c r="N145" s="3"/>
      <c r="O145" s="170"/>
      <c r="P145" s="169"/>
      <c r="Q145" s="170"/>
      <c r="R145" s="170"/>
      <c r="S145" s="170"/>
      <c r="T145" s="170"/>
      <c r="U145" s="170"/>
      <c r="V145" s="170"/>
    </row>
    <row r="146" spans="2:22" customFormat="1" ht="15" customHeight="1">
      <c r="B146" s="21"/>
      <c r="C146" s="6"/>
      <c r="D146" s="8"/>
      <c r="E146" s="8"/>
      <c r="F146" s="8"/>
      <c r="G146" s="8"/>
      <c r="H146" s="8"/>
      <c r="I146" s="16"/>
      <c r="J146" s="16"/>
      <c r="K146" s="16"/>
      <c r="L146" s="16"/>
      <c r="M146" s="16"/>
      <c r="N146" s="16"/>
      <c r="O146" s="168"/>
      <c r="P146" s="168"/>
      <c r="Q146" s="168"/>
      <c r="R146" s="168"/>
      <c r="S146" s="168"/>
      <c r="T146" s="168"/>
      <c r="U146" s="168"/>
      <c r="V146" s="168"/>
    </row>
    <row r="147" spans="2:22" customFormat="1" ht="15" customHeight="1">
      <c r="B147" s="71" t="s">
        <v>16</v>
      </c>
      <c r="C147" s="72" t="s">
        <v>65</v>
      </c>
      <c r="D147" s="73" t="s">
        <v>105</v>
      </c>
      <c r="E147" s="72" t="s">
        <v>65</v>
      </c>
      <c r="G147" s="77">
        <f>+'Financial Statements'!G8-'Financial Statements'!F8</f>
        <v>3559</v>
      </c>
      <c r="H147" s="77">
        <f>+'Financial Statements'!H8-'Financial Statements'!G8</f>
        <v>2520</v>
      </c>
      <c r="I147" s="77">
        <f>+'Financial Statements'!I8-'Financial Statements'!H8</f>
        <v>10306</v>
      </c>
      <c r="J147" s="77">
        <f>+'Financial Statements'!J8-'Financial Statements'!I8</f>
        <v>12551</v>
      </c>
      <c r="K147" s="77">
        <f>+'Financial Statements'!K8-'Financial Statements'!J8</f>
        <v>11127</v>
      </c>
      <c r="L147" s="77">
        <f>+'Financial Statements'!L8-'Financial Statements'!K8</f>
        <v>14058</v>
      </c>
      <c r="M147" s="77">
        <f>+'Financial Statements'!M8-'Financial Statements'!L8</f>
        <v>29168</v>
      </c>
      <c r="N147" s="79" t="s">
        <v>65</v>
      </c>
      <c r="O147" s="170"/>
      <c r="P147" s="171">
        <f t="shared" ref="P147" si="291">IF(G148=0,,G147/G148)</f>
        <v>3.1596235795454543E-2</v>
      </c>
      <c r="Q147" s="186">
        <f t="shared" ref="Q147" si="292">IF(H148=0,,H147/H148)</f>
        <v>2.1686933622492448E-2</v>
      </c>
      <c r="R147" s="186">
        <f t="shared" ref="R147" si="293">IF(I148=0,,I147/I148)</f>
        <v>8.6810030407938069E-2</v>
      </c>
      <c r="S147" s="186">
        <f t="shared" ref="S147" si="294">IF(J148=0,,J147/J148)</f>
        <v>9.7275721759348968E-2</v>
      </c>
      <c r="T147" s="186">
        <f t="shared" ref="T147" si="295">IF(K148=0,,K147/K148)</f>
        <v>7.8593829462620779E-2</v>
      </c>
      <c r="U147" s="186">
        <f t="shared" ref="U147" si="296">IF(L148=0,,L147/L148)</f>
        <v>9.2061059704131545E-2</v>
      </c>
      <c r="V147" s="186">
        <f t="shared" ref="V147" si="297">IF(M148=0,,M147/M148)</f>
        <v>0.1749090015051481</v>
      </c>
    </row>
    <row r="148" spans="2:22" customFormat="1" ht="15" customHeight="1">
      <c r="B148" s="71"/>
      <c r="C148" s="74"/>
      <c r="D148" s="74" t="s">
        <v>106</v>
      </c>
      <c r="E148" s="74"/>
      <c r="G148" s="44">
        <f>+'Financial Statements'!F8</f>
        <v>112640</v>
      </c>
      <c r="H148" s="44">
        <f>+'Financial Statements'!G8</f>
        <v>116199</v>
      </c>
      <c r="I148" s="44">
        <f>+'Financial Statements'!H8</f>
        <v>118719</v>
      </c>
      <c r="J148" s="44">
        <f>+'Financial Statements'!I8</f>
        <v>129025</v>
      </c>
      <c r="K148" s="44">
        <f>+'Financial Statements'!J8</f>
        <v>141576</v>
      </c>
      <c r="L148" s="44">
        <f>+'Financial Statements'!K8</f>
        <v>152703</v>
      </c>
      <c r="M148" s="44">
        <f>+'Financial Statements'!L8</f>
        <v>166761</v>
      </c>
      <c r="N148" s="75"/>
      <c r="O148" s="180"/>
      <c r="P148" s="171"/>
      <c r="Q148" s="171"/>
      <c r="R148" s="171"/>
      <c r="S148" s="171"/>
      <c r="T148" s="171"/>
      <c r="U148" s="171"/>
      <c r="V148" s="171"/>
    </row>
    <row r="149" spans="2:22" customFormat="1" ht="15" customHeight="1">
      <c r="B149" s="71"/>
      <c r="C149" s="74"/>
      <c r="D149" s="74"/>
      <c r="E149" s="74"/>
      <c r="G149" s="44"/>
      <c r="H149" s="44"/>
      <c r="I149" s="44"/>
      <c r="J149" s="44"/>
      <c r="K149" s="44"/>
      <c r="L149" s="44"/>
      <c r="M149" s="44"/>
      <c r="N149" s="75"/>
      <c r="O149" s="180"/>
      <c r="P149" s="171"/>
      <c r="Q149" s="171"/>
      <c r="R149" s="171"/>
      <c r="S149" s="171"/>
      <c r="T149" s="171"/>
      <c r="U149" s="171"/>
      <c r="V149" s="171"/>
    </row>
    <row r="150" spans="2:22" customFormat="1" ht="15" customHeight="1">
      <c r="B150" s="71" t="s">
        <v>97</v>
      </c>
      <c r="C150" s="72" t="s">
        <v>65</v>
      </c>
      <c r="D150" s="73" t="s">
        <v>103</v>
      </c>
      <c r="E150" s="72" t="s">
        <v>65</v>
      </c>
      <c r="G150" s="77">
        <f>+'Financial Statements'!G15-'Financial Statements'!F15</f>
        <v>502</v>
      </c>
      <c r="H150" s="77">
        <f>+'Financial Statements'!H15-'Financial Statements'!G15</f>
        <v>176</v>
      </c>
      <c r="I150" s="77">
        <f>+'Financial Statements'!I15-'Financial Statements'!H15</f>
        <v>554</v>
      </c>
      <c r="J150" s="77">
        <f>+'Financial Statements'!J15-'Financial Statements'!I15</f>
        <v>436</v>
      </c>
      <c r="K150" s="77">
        <f>+'Financial Statements'!K15-'Financial Statements'!J15</f>
        <v>312</v>
      </c>
      <c r="L150" s="77">
        <f>+'Financial Statements'!L15-'Financial Statements'!K15</f>
        <v>851</v>
      </c>
      <c r="M150" s="77">
        <f>+'Financial Statements'!M15-'Financial Statements'!L15</f>
        <v>1409</v>
      </c>
      <c r="N150" s="79" t="s">
        <v>65</v>
      </c>
      <c r="O150" s="187"/>
      <c r="P150" s="171">
        <f t="shared" ref="P150" si="298">IF(G151=0,,G150/G151)</f>
        <v>0.11814544598729113</v>
      </c>
      <c r="Q150" s="171">
        <f t="shared" ref="Q150" si="299">IF(H151=0,,H150/H151)</f>
        <v>3.7044832666806991E-2</v>
      </c>
      <c r="R150" s="171">
        <f t="shared" ref="R150" si="300">IF(I151=0,,I150/I151)</f>
        <v>0.11244164806170083</v>
      </c>
      <c r="S150" s="171">
        <f t="shared" ref="S150" si="301">IF(J151=0,,J150/J151)</f>
        <v>7.9547527823389891E-2</v>
      </c>
      <c r="T150" s="171">
        <f t="shared" ref="T150" si="302">IF(K151=0,,K150/K151)</f>
        <v>5.2729423694439753E-2</v>
      </c>
      <c r="U150" s="171">
        <f t="shared" ref="U150" si="303">IF(L151=0,,L150/L151)</f>
        <v>0.13661903997431368</v>
      </c>
      <c r="V150" s="171">
        <f t="shared" ref="V150" si="304">IF(M151=0,,M150/M151)</f>
        <v>0.19901129943502824</v>
      </c>
    </row>
    <row r="151" spans="2:22" customFormat="1" ht="15" customHeight="1">
      <c r="B151" s="71"/>
      <c r="C151" s="74"/>
      <c r="D151" s="74" t="s">
        <v>107</v>
      </c>
      <c r="E151" s="74"/>
      <c r="G151" s="44">
        <f>+'Financial Statements'!F15</f>
        <v>4249</v>
      </c>
      <c r="H151" s="44">
        <f>+'Financial Statements'!G15</f>
        <v>4751</v>
      </c>
      <c r="I151" s="44">
        <f>+'Financial Statements'!H15</f>
        <v>4927</v>
      </c>
      <c r="J151" s="44">
        <f>+'Financial Statements'!I15</f>
        <v>5481</v>
      </c>
      <c r="K151" s="44">
        <f>+'Financial Statements'!J15</f>
        <v>5917</v>
      </c>
      <c r="L151" s="44">
        <f>+'Financial Statements'!K15</f>
        <v>6229</v>
      </c>
      <c r="M151" s="44">
        <f>+'Financial Statements'!L15</f>
        <v>7080</v>
      </c>
      <c r="N151" s="75"/>
      <c r="O151" s="180"/>
      <c r="P151" s="171"/>
      <c r="Q151" s="171"/>
      <c r="R151" s="171"/>
      <c r="S151" s="171"/>
      <c r="T151" s="171"/>
      <c r="U151" s="171"/>
      <c r="V151" s="171"/>
    </row>
    <row r="152" spans="2:22" customFormat="1" ht="15" customHeight="1">
      <c r="B152" s="71"/>
      <c r="C152" s="74"/>
      <c r="D152" s="74"/>
      <c r="E152" s="74"/>
      <c r="G152" s="44"/>
      <c r="H152" s="44"/>
      <c r="I152" s="44"/>
      <c r="J152" s="44"/>
      <c r="K152" s="44"/>
      <c r="L152" s="44"/>
      <c r="M152" s="44"/>
      <c r="N152" s="75"/>
      <c r="O152" s="180"/>
      <c r="P152" s="171"/>
      <c r="Q152" s="171"/>
      <c r="R152" s="171"/>
      <c r="S152" s="171"/>
      <c r="T152" s="171"/>
      <c r="U152" s="171"/>
      <c r="V152" s="171"/>
    </row>
    <row r="153" spans="2:22" customFormat="1" ht="15" customHeight="1">
      <c r="B153" s="71" t="s">
        <v>115</v>
      </c>
      <c r="C153" s="72" t="s">
        <v>65</v>
      </c>
      <c r="D153" s="73" t="s">
        <v>102</v>
      </c>
      <c r="E153" s="72" t="s">
        <v>65</v>
      </c>
      <c r="G153" s="77">
        <f>+'Financial Statements'!G19-'Financial Statements'!F19</f>
        <v>404</v>
      </c>
      <c r="H153" s="77">
        <f>+'Financial Statements'!H19-'Financial Statements'!G19</f>
        <v>48</v>
      </c>
      <c r="I153" s="77">
        <f>+'Financial Statements'!I19-'Financial Statements'!H19</f>
        <v>439</v>
      </c>
      <c r="J153" s="77">
        <f>+'Financial Statements'!J19-'Financial Statements'!I19</f>
        <v>369</v>
      </c>
      <c r="K153" s="77">
        <f>+'Financial Statements'!K19-'Financial Statements'!J19</f>
        <v>257</v>
      </c>
      <c r="L153" s="77">
        <f>+'Financial Statements'!L19-'Financial Statements'!K19</f>
        <v>698</v>
      </c>
      <c r="M153" s="77">
        <f>+'Financial Statements'!M19-'Financial Statements'!L19</f>
        <v>1273</v>
      </c>
      <c r="N153" s="79" t="s">
        <v>65</v>
      </c>
      <c r="O153" s="187"/>
      <c r="P153" s="171">
        <f t="shared" ref="P153" si="305">IF(G154=0,,G153/G154)</f>
        <v>0.12546583850931678</v>
      </c>
      <c r="Q153" s="171">
        <f t="shared" ref="Q153" si="306">IF(H154=0,,H153/H154)</f>
        <v>1.3245033112582781E-2</v>
      </c>
      <c r="R153" s="171">
        <f t="shared" ref="R153" si="307">IF(I154=0,,I153/I154)</f>
        <v>0.11955337690631808</v>
      </c>
      <c r="S153" s="171">
        <f t="shared" ref="S153" si="308">IF(J154=0,,J153/J154)</f>
        <v>8.9759182680612989E-2</v>
      </c>
      <c r="T153" s="171">
        <f t="shared" ref="T153" si="309">IF(K154=0,,K153/K154)</f>
        <v>5.7366071428571426E-2</v>
      </c>
      <c r="U153" s="171">
        <f t="shared" ref="U153" si="310">IF(L154=0,,L153/L154)</f>
        <v>0.14735064386742663</v>
      </c>
      <c r="V153" s="171">
        <f t="shared" ref="V153" si="311">IF(M154=0,,M153/M154)</f>
        <v>0.23422263109475622</v>
      </c>
    </row>
    <row r="154" spans="2:22" customFormat="1" ht="15" customHeight="1">
      <c r="B154" s="71"/>
      <c r="C154" s="74"/>
      <c r="D154" s="74" t="s">
        <v>116</v>
      </c>
      <c r="E154" s="74"/>
      <c r="G154" s="44">
        <f>+'Financial Statements'!F19</f>
        <v>3220</v>
      </c>
      <c r="H154" s="44">
        <f>+'Financial Statements'!G19</f>
        <v>3624</v>
      </c>
      <c r="I154" s="44">
        <f>+'Financial Statements'!H19</f>
        <v>3672</v>
      </c>
      <c r="J154" s="44">
        <f>+'Financial Statements'!I19</f>
        <v>4111</v>
      </c>
      <c r="K154" s="44">
        <f>+'Financial Statements'!J19</f>
        <v>4480</v>
      </c>
      <c r="L154" s="44">
        <f>+'Financial Statements'!K19</f>
        <v>4737</v>
      </c>
      <c r="M154" s="44">
        <f>+'Financial Statements'!L19</f>
        <v>5435</v>
      </c>
      <c r="N154" s="75"/>
      <c r="O154" s="180"/>
      <c r="P154" s="171"/>
      <c r="Q154" s="171"/>
      <c r="R154" s="171"/>
      <c r="S154" s="171"/>
      <c r="T154" s="171"/>
      <c r="U154" s="171"/>
      <c r="V154" s="171"/>
    </row>
    <row r="155" spans="2:22" customFormat="1" ht="15" customHeight="1">
      <c r="B155" s="71"/>
      <c r="C155" s="74"/>
      <c r="D155" s="74"/>
      <c r="E155" s="74"/>
      <c r="G155" s="44"/>
      <c r="H155" s="44"/>
      <c r="I155" s="44"/>
      <c r="J155" s="44"/>
      <c r="K155" s="44"/>
      <c r="L155" s="44"/>
      <c r="M155" s="44"/>
      <c r="N155" s="75"/>
      <c r="O155" s="180"/>
      <c r="P155" s="171"/>
      <c r="Q155" s="171"/>
      <c r="R155" s="171"/>
      <c r="S155" s="171"/>
      <c r="T155" s="171"/>
      <c r="U155" s="171"/>
      <c r="V155" s="171"/>
    </row>
    <row r="156" spans="2:22" customFormat="1" ht="15" customHeight="1">
      <c r="B156" s="71" t="s">
        <v>98</v>
      </c>
      <c r="C156" s="72" t="s">
        <v>65</v>
      </c>
      <c r="D156" s="73" t="s">
        <v>108</v>
      </c>
      <c r="E156" s="72" t="s">
        <v>65</v>
      </c>
      <c r="G156" s="77">
        <f>+'Financial Statements'!G30-'Financial Statements'!F30</f>
        <v>319</v>
      </c>
      <c r="H156" s="77">
        <f>+'Financial Statements'!H30-'Financial Statements'!G30</f>
        <v>-27</v>
      </c>
      <c r="I156" s="77">
        <f>+'Financial Statements'!I30-'Financial Statements'!H30</f>
        <v>329</v>
      </c>
      <c r="J156" s="77">
        <f>+'Financial Statements'!J30-'Financial Statements'!I30</f>
        <v>455</v>
      </c>
      <c r="K156" s="77">
        <f>+'Financial Statements'!K30-'Financial Statements'!J30</f>
        <v>525</v>
      </c>
      <c r="L156" s="77">
        <f>+'Financial Statements'!L30-'Financial Statements'!K30</f>
        <v>343</v>
      </c>
      <c r="M156" s="77">
        <f>+'Financial Statements'!M30-'Financial Statements'!L30</f>
        <v>1005</v>
      </c>
      <c r="N156" s="79" t="s">
        <v>65</v>
      </c>
      <c r="O156" s="187"/>
      <c r="P156" s="171">
        <f t="shared" ref="P156" si="312">IF(G157=0,,G156/G157)</f>
        <v>0.15500485908649175</v>
      </c>
      <c r="Q156" s="171">
        <f t="shared" ref="Q156" si="313">IF(H157=0,,H156/H157)</f>
        <v>-1.1358855700462769E-2</v>
      </c>
      <c r="R156" s="171">
        <f t="shared" ref="R156" si="314">IF(I157=0,,I156/I157)</f>
        <v>0.14000000000000001</v>
      </c>
      <c r="S156" s="171">
        <f t="shared" ref="S156" si="315">IF(J157=0,,J156/J157)</f>
        <v>0.169839492347891</v>
      </c>
      <c r="T156" s="171">
        <f t="shared" ref="T156" si="316">IF(K157=0,,K156/K157)</f>
        <v>0.16751754945756223</v>
      </c>
      <c r="U156" s="171">
        <f t="shared" ref="U156" si="317">IF(L157=0,,L156/L157)</f>
        <v>9.3741459415140754E-2</v>
      </c>
      <c r="V156" s="171">
        <f t="shared" ref="V156" si="318">IF(M157=0,,M156/M157)</f>
        <v>0.25112443778110943</v>
      </c>
    </row>
    <row r="157" spans="2:22" customFormat="1" ht="15" customHeight="1">
      <c r="B157" s="71"/>
      <c r="C157" s="74"/>
      <c r="D157" s="74" t="s">
        <v>109</v>
      </c>
      <c r="E157" s="74"/>
      <c r="G157" s="44">
        <f>+'Financial Statements'!F30</f>
        <v>2058</v>
      </c>
      <c r="H157" s="44">
        <f>+'Financial Statements'!G30</f>
        <v>2377</v>
      </c>
      <c r="I157" s="44">
        <f>+'Financial Statements'!H30</f>
        <v>2350</v>
      </c>
      <c r="J157" s="44">
        <f>+'Financial Statements'!I30</f>
        <v>2679</v>
      </c>
      <c r="K157" s="44">
        <f>+'Financial Statements'!J30</f>
        <v>3134</v>
      </c>
      <c r="L157" s="44">
        <f>+'Financial Statements'!K30</f>
        <v>3659</v>
      </c>
      <c r="M157" s="44">
        <f>+'Financial Statements'!L30</f>
        <v>4002</v>
      </c>
      <c r="N157" s="75"/>
      <c r="O157" s="180"/>
      <c r="P157" s="171"/>
      <c r="Q157" s="171"/>
      <c r="R157" s="171"/>
      <c r="S157" s="171"/>
      <c r="T157" s="171"/>
      <c r="U157" s="171"/>
      <c r="V157" s="171"/>
    </row>
    <row r="158" spans="2:22" customFormat="1" ht="15" customHeight="1">
      <c r="B158" s="71"/>
      <c r="C158" s="74"/>
      <c r="D158" s="74"/>
      <c r="E158" s="74"/>
      <c r="G158" s="44"/>
      <c r="H158" s="44"/>
      <c r="I158" s="44"/>
      <c r="J158" s="44"/>
      <c r="K158" s="44"/>
      <c r="L158" s="44"/>
      <c r="M158" s="44"/>
      <c r="N158" s="75"/>
      <c r="O158" s="180"/>
      <c r="P158" s="171"/>
      <c r="Q158" s="171"/>
      <c r="R158" s="171"/>
      <c r="S158" s="171"/>
      <c r="T158" s="171"/>
      <c r="U158" s="171"/>
      <c r="V158" s="171"/>
    </row>
    <row r="159" spans="2:22" customFormat="1" ht="15" customHeight="1">
      <c r="B159" s="71" t="s">
        <v>104</v>
      </c>
      <c r="C159" s="72" t="s">
        <v>65</v>
      </c>
      <c r="D159" s="73" t="s">
        <v>110</v>
      </c>
      <c r="E159" s="72" t="s">
        <v>65</v>
      </c>
      <c r="G159" s="77">
        <f>+'Financial Statements'!G84-'Financial Statements'!F84</f>
        <v>416</v>
      </c>
      <c r="H159" s="77">
        <f>+'Financial Statements'!H84-'Financial Statements'!G84</f>
        <v>-277</v>
      </c>
      <c r="I159" s="77">
        <f>+'Financial Statements'!I84-'Financial Statements'!H84</f>
        <v>3184</v>
      </c>
      <c r="J159" s="77">
        <f>+'Financial Statements'!J84-'Financial Statements'!I84</f>
        <v>4483</v>
      </c>
      <c r="K159" s="77">
        <f>+'Financial Statements'!K84-'Financial Statements'!J84</f>
        <v>4570</v>
      </c>
      <c r="L159" s="77">
        <f>+'Financial Statements'!L84-'Financial Statements'!K84</f>
        <v>10156</v>
      </c>
      <c r="M159" s="77">
        <f>+'Financial Statements'!M84-'Financial Statements'!L84</f>
        <v>3712</v>
      </c>
      <c r="N159" s="79" t="s">
        <v>65</v>
      </c>
      <c r="O159" s="187"/>
      <c r="P159" s="171">
        <f t="shared" ref="P159" si="319">IF(G160=0,,G159/G160)</f>
        <v>1.2596899224806201E-2</v>
      </c>
      <c r="Q159" s="171">
        <f t="shared" ref="Q159" si="320">IF(H160=0,,H159/H160)</f>
        <v>-8.2834928229665074E-3</v>
      </c>
      <c r="R159" s="171">
        <f t="shared" ref="R159" si="321">IF(I160=0,,I159/I160)</f>
        <v>9.6010614238760061E-2</v>
      </c>
      <c r="S159" s="171">
        <f t="shared" ref="S159" si="322">IF(J160=0,,J159/J160)</f>
        <v>0.12333892755935841</v>
      </c>
      <c r="T159" s="171">
        <f t="shared" ref="T159" si="323">IF(K160=0,,K159/K160)</f>
        <v>0.11192750428606417</v>
      </c>
      <c r="U159" s="171">
        <f t="shared" ref="U159" si="324">IF(L160=0,,L159/L160)</f>
        <v>0.22370044052863436</v>
      </c>
      <c r="V159" s="171">
        <f t="shared" ref="V159" si="325">IF(M160=0,,M159/M160)</f>
        <v>6.681546547627619E-2</v>
      </c>
    </row>
    <row r="160" spans="2:22" customFormat="1" ht="15" customHeight="1">
      <c r="B160" s="71"/>
      <c r="C160" s="74"/>
      <c r="D160" s="124" t="s">
        <v>171</v>
      </c>
      <c r="E160" s="74"/>
      <c r="G160" s="44">
        <f>+'Financial Statements'!F84</f>
        <v>33024</v>
      </c>
      <c r="H160" s="44">
        <f>+'Financial Statements'!G84</f>
        <v>33440</v>
      </c>
      <c r="I160" s="44">
        <f>+'Financial Statements'!H84</f>
        <v>33163</v>
      </c>
      <c r="J160" s="44">
        <f>+'Financial Statements'!I84</f>
        <v>36347</v>
      </c>
      <c r="K160" s="44">
        <f>+'Financial Statements'!J84</f>
        <v>40830</v>
      </c>
      <c r="L160" s="44">
        <f>+'Financial Statements'!K84</f>
        <v>45400</v>
      </c>
      <c r="M160" s="44">
        <f>+'Financial Statements'!L84</f>
        <v>55556</v>
      </c>
      <c r="N160" s="75"/>
      <c r="O160" s="180"/>
      <c r="P160" s="180"/>
      <c r="Q160" s="180"/>
      <c r="R160" s="180"/>
      <c r="S160" s="180"/>
      <c r="T160" s="180"/>
      <c r="U160" s="180"/>
      <c r="V160" s="181"/>
    </row>
    <row r="161" spans="2:22" customFormat="1" ht="15" customHeight="1">
      <c r="B161" s="71"/>
      <c r="C161" s="74"/>
      <c r="D161" s="74"/>
      <c r="E161" s="74"/>
      <c r="G161" s="44"/>
      <c r="H161" s="44"/>
      <c r="I161" s="44"/>
      <c r="J161" s="44"/>
      <c r="K161" s="44"/>
      <c r="L161" s="44"/>
      <c r="M161" s="44"/>
      <c r="N161" s="75"/>
      <c r="O161" s="180"/>
      <c r="P161" s="188"/>
      <c r="Q161" s="180"/>
      <c r="R161" s="180"/>
      <c r="S161" s="180"/>
      <c r="T161" s="180"/>
      <c r="U161" s="180"/>
      <c r="V161" s="181"/>
    </row>
    <row r="162" spans="2:22" customFormat="1" ht="15" customHeight="1">
      <c r="B162" s="71" t="s">
        <v>99</v>
      </c>
      <c r="C162" s="72" t="s">
        <v>65</v>
      </c>
      <c r="D162" s="73" t="s">
        <v>111</v>
      </c>
      <c r="E162" s="72" t="s">
        <v>65</v>
      </c>
      <c r="G162" s="106">
        <f>+P153</f>
        <v>0.12546583850931678</v>
      </c>
      <c r="H162" s="106">
        <f t="shared" ref="H162:M162" si="326">+Q153</f>
        <v>1.3245033112582781E-2</v>
      </c>
      <c r="I162" s="106">
        <f t="shared" si="326"/>
        <v>0.11955337690631808</v>
      </c>
      <c r="J162" s="106">
        <f t="shared" si="326"/>
        <v>8.9759182680612989E-2</v>
      </c>
      <c r="K162" s="106">
        <f t="shared" si="326"/>
        <v>5.7366071428571426E-2</v>
      </c>
      <c r="L162" s="106">
        <f t="shared" si="326"/>
        <v>0.14735064386742663</v>
      </c>
      <c r="M162" s="106">
        <f t="shared" si="326"/>
        <v>0.23422263109475622</v>
      </c>
      <c r="N162" s="79" t="s">
        <v>65</v>
      </c>
      <c r="O162" s="187"/>
      <c r="P162" s="179">
        <f t="shared" ref="P162" si="327">IF(G163=0,,G162/G163)</f>
        <v>3.9709109439981578</v>
      </c>
      <c r="Q162" s="179">
        <f t="shared" ref="Q162" si="328">IF(H163=0,,H162/H163)</f>
        <v>0.61073793755912964</v>
      </c>
      <c r="R162" s="179">
        <f t="shared" ref="R162" si="329">IF(I163=0,,I162/I163)</f>
        <v>1.3771839077179484</v>
      </c>
      <c r="S162" s="179">
        <f t="shared" ref="S162" si="330">IF(J163=0,,J162/J163)</f>
        <v>0.92272954707721222</v>
      </c>
      <c r="T162" s="179">
        <f t="shared" ref="T162" si="331">IF(K163=0,,K162/K163)</f>
        <v>0.72990553865115737</v>
      </c>
      <c r="U162" s="179">
        <f t="shared" ref="U162" si="332">IF(L163=0,,L162/L163)</f>
        <v>1.6005751437251139</v>
      </c>
      <c r="V162" s="179">
        <f t="shared" ref="V162" si="333">IF(M163=0,,M162/M163)</f>
        <v>1.3391113612175205</v>
      </c>
    </row>
    <row r="163" spans="2:22" customFormat="1" ht="15" customHeight="1">
      <c r="B163" s="71"/>
      <c r="C163" s="74"/>
      <c r="D163" s="74" t="s">
        <v>112</v>
      </c>
      <c r="E163" s="74"/>
      <c r="G163" s="76">
        <f>+P147</f>
        <v>3.1596235795454543E-2</v>
      </c>
      <c r="H163" s="76">
        <f t="shared" ref="H163:M163" si="334">+Q147</f>
        <v>2.1686933622492448E-2</v>
      </c>
      <c r="I163" s="76">
        <f t="shared" si="334"/>
        <v>8.6810030407938069E-2</v>
      </c>
      <c r="J163" s="76">
        <f t="shared" si="334"/>
        <v>9.7275721759348968E-2</v>
      </c>
      <c r="K163" s="76">
        <f t="shared" si="334"/>
        <v>7.8593829462620779E-2</v>
      </c>
      <c r="L163" s="76">
        <f t="shared" si="334"/>
        <v>9.2061059704131545E-2</v>
      </c>
      <c r="M163" s="76">
        <f t="shared" si="334"/>
        <v>0.1749090015051481</v>
      </c>
      <c r="N163" s="75"/>
      <c r="O163" s="180"/>
      <c r="P163" s="188"/>
      <c r="Q163" s="180"/>
      <c r="R163" s="180"/>
      <c r="S163" s="180"/>
      <c r="T163" s="180"/>
      <c r="U163" s="180"/>
      <c r="V163" s="181"/>
    </row>
    <row r="164" spans="2:22" customFormat="1" ht="15" customHeight="1">
      <c r="B164" s="71"/>
      <c r="C164" s="74"/>
      <c r="D164" s="83"/>
      <c r="E164" s="74"/>
      <c r="G164" s="76"/>
      <c r="H164" s="76"/>
      <c r="I164" s="76"/>
      <c r="J164" s="76"/>
      <c r="K164" s="76"/>
      <c r="L164" s="76"/>
      <c r="M164" s="76"/>
      <c r="N164" s="75"/>
      <c r="O164" s="180"/>
      <c r="P164" s="188"/>
      <c r="Q164" s="180"/>
      <c r="R164" s="180"/>
      <c r="S164" s="180"/>
      <c r="T164" s="180"/>
      <c r="U164" s="180"/>
      <c r="V164" s="181"/>
    </row>
    <row r="165" spans="2:22" customFormat="1" ht="15" customHeight="1">
      <c r="B165" s="71" t="s">
        <v>100</v>
      </c>
      <c r="C165" s="72" t="s">
        <v>65</v>
      </c>
      <c r="D165" s="73" t="s">
        <v>113</v>
      </c>
      <c r="E165" s="72" t="s">
        <v>65</v>
      </c>
      <c r="G165" s="106">
        <f>+P156</f>
        <v>0.15500485908649175</v>
      </c>
      <c r="H165" s="106">
        <f t="shared" ref="H165:M165" si="335">+Q156</f>
        <v>-1.1358855700462769E-2</v>
      </c>
      <c r="I165" s="106">
        <f t="shared" si="335"/>
        <v>0.14000000000000001</v>
      </c>
      <c r="J165" s="106">
        <f t="shared" si="335"/>
        <v>0.169839492347891</v>
      </c>
      <c r="K165" s="106">
        <f t="shared" si="335"/>
        <v>0.16751754945756223</v>
      </c>
      <c r="L165" s="106">
        <f t="shared" si="335"/>
        <v>9.3741459415140754E-2</v>
      </c>
      <c r="M165" s="106">
        <f t="shared" si="335"/>
        <v>0.25112443778110943</v>
      </c>
      <c r="N165" s="79" t="s">
        <v>65</v>
      </c>
      <c r="O165" s="187"/>
      <c r="P165" s="179">
        <f t="shared" ref="P165" si="336">IF(G166=0,,G165/G166)</f>
        <v>1.2354347679665927</v>
      </c>
      <c r="Q165" s="179">
        <f t="shared" ref="Q165" si="337">IF(H166=0,,H165/H166)</f>
        <v>-0.85759360538493901</v>
      </c>
      <c r="R165" s="179">
        <f t="shared" ref="R165" si="338">IF(I166=0,,I165/I166)</f>
        <v>1.1710250569476084</v>
      </c>
      <c r="S165" s="179">
        <f t="shared" ref="S165" si="339">IF(J166=0,,J165/J166)</f>
        <v>1.8921684364286719</v>
      </c>
      <c r="T165" s="179">
        <f t="shared" ref="T165" si="340">IF(K166=0,,K165/K166)</f>
        <v>2.9201502784820188</v>
      </c>
      <c r="U165" s="179">
        <f t="shared" ref="U165" si="341">IF(L166=0,,L165/L166)</f>
        <v>0.63617950322281058</v>
      </c>
      <c r="V165" s="179">
        <f t="shared" ref="V165" si="342">IF(M166=0,,M165/M166)</f>
        <v>1.072161287777164</v>
      </c>
    </row>
    <row r="166" spans="2:22" customFormat="1" ht="15" customHeight="1">
      <c r="B166" s="71"/>
      <c r="C166" s="74"/>
      <c r="D166" s="74" t="s">
        <v>114</v>
      </c>
      <c r="E166" s="74"/>
      <c r="G166" s="107">
        <f>+G162</f>
        <v>0.12546583850931678</v>
      </c>
      <c r="H166" s="107">
        <f t="shared" ref="H166:M166" si="343">+H162</f>
        <v>1.3245033112582781E-2</v>
      </c>
      <c r="I166" s="107">
        <f t="shared" si="343"/>
        <v>0.11955337690631808</v>
      </c>
      <c r="J166" s="107">
        <f t="shared" si="343"/>
        <v>8.9759182680612989E-2</v>
      </c>
      <c r="K166" s="107">
        <f t="shared" si="343"/>
        <v>5.7366071428571426E-2</v>
      </c>
      <c r="L166" s="107">
        <f t="shared" si="343"/>
        <v>0.14735064386742663</v>
      </c>
      <c r="M166" s="107">
        <f t="shared" si="343"/>
        <v>0.23422263109475622</v>
      </c>
      <c r="N166" s="75"/>
      <c r="O166" s="180"/>
      <c r="P166" s="188"/>
      <c r="Q166" s="180"/>
      <c r="R166" s="180"/>
      <c r="S166" s="180"/>
      <c r="T166" s="180"/>
      <c r="U166" s="180"/>
      <c r="V166" s="181"/>
    </row>
    <row r="167" spans="2:22" customFormat="1" ht="15" customHeight="1">
      <c r="B167" s="71"/>
      <c r="C167" s="74"/>
      <c r="D167" s="83"/>
      <c r="E167" s="74"/>
      <c r="G167" s="76"/>
      <c r="H167" s="76"/>
      <c r="I167" s="76"/>
      <c r="J167" s="76"/>
      <c r="K167" s="76"/>
      <c r="L167" s="76"/>
      <c r="M167" s="76"/>
      <c r="N167" s="75"/>
      <c r="O167" s="180"/>
      <c r="P167" s="188"/>
      <c r="Q167" s="180"/>
      <c r="R167" s="180"/>
      <c r="S167" s="180"/>
      <c r="T167" s="180"/>
      <c r="U167" s="180"/>
      <c r="V167" s="181"/>
    </row>
    <row r="168" spans="2:22" customFormat="1" ht="15" customHeight="1">
      <c r="B168" s="71" t="s">
        <v>101</v>
      </c>
      <c r="C168" s="72" t="s">
        <v>65</v>
      </c>
      <c r="D168" s="73" t="s">
        <v>113</v>
      </c>
      <c r="E168" s="72" t="s">
        <v>65</v>
      </c>
      <c r="G168" s="106">
        <f>+G165</f>
        <v>0.15500485908649175</v>
      </c>
      <c r="H168" s="106">
        <f t="shared" ref="H168:M168" si="344">+H165</f>
        <v>-1.1358855700462769E-2</v>
      </c>
      <c r="I168" s="106">
        <f t="shared" si="344"/>
        <v>0.14000000000000001</v>
      </c>
      <c r="J168" s="106">
        <f t="shared" si="344"/>
        <v>0.169839492347891</v>
      </c>
      <c r="K168" s="106">
        <f t="shared" si="344"/>
        <v>0.16751754945756223</v>
      </c>
      <c r="L168" s="106">
        <f t="shared" si="344"/>
        <v>9.3741459415140754E-2</v>
      </c>
      <c r="M168" s="106">
        <f t="shared" si="344"/>
        <v>0.25112443778110943</v>
      </c>
      <c r="N168" s="79" t="s">
        <v>65</v>
      </c>
      <c r="O168" s="187"/>
      <c r="P168" s="179">
        <f t="shared" ref="P168" si="345">IF(G169=0,,G168/G169)</f>
        <v>4.9058014407143675</v>
      </c>
      <c r="Q168" s="179">
        <f t="shared" ref="Q168" si="346">IF(H169=0,,H168/H169)</f>
        <v>-0.52376494981669575</v>
      </c>
      <c r="R168" s="179">
        <f t="shared" ref="R168" si="347">IF(I169=0,,I168/I169)</f>
        <v>1.6127168639627403</v>
      </c>
      <c r="S168" s="179">
        <f t="shared" ref="S168" si="348">IF(J169=0,,J168/J169)</f>
        <v>1.7459597243396252</v>
      </c>
      <c r="T168" s="179">
        <f t="shared" ref="T168" si="349">IF(K169=0,,K168/K169)</f>
        <v>2.1314338619577451</v>
      </c>
      <c r="U168" s="179">
        <f t="shared" ref="U168" si="350">IF(L169=0,,L168/L169)</f>
        <v>1.0182530998058215</v>
      </c>
      <c r="V168" s="179">
        <f t="shared" ref="V168" si="351">IF(M169=0,,M168/M169)</f>
        <v>1.4357433615200077</v>
      </c>
    </row>
    <row r="169" spans="2:22" customFormat="1" ht="15" customHeight="1">
      <c r="B169" s="71"/>
      <c r="C169" s="74"/>
      <c r="D169" s="74" t="str">
        <f>+D163</f>
        <v>Percentage Change in Revenue</v>
      </c>
      <c r="E169" s="74"/>
      <c r="G169" s="107">
        <f>+G163</f>
        <v>3.1596235795454543E-2</v>
      </c>
      <c r="H169" s="107">
        <f t="shared" ref="H169:M169" si="352">+H163</f>
        <v>2.1686933622492448E-2</v>
      </c>
      <c r="I169" s="107">
        <f t="shared" si="352"/>
        <v>8.6810030407938069E-2</v>
      </c>
      <c r="J169" s="107">
        <f t="shared" si="352"/>
        <v>9.7275721759348968E-2</v>
      </c>
      <c r="K169" s="107">
        <f t="shared" si="352"/>
        <v>7.8593829462620779E-2</v>
      </c>
      <c r="L169" s="107">
        <f t="shared" si="352"/>
        <v>9.2061059704131545E-2</v>
      </c>
      <c r="M169" s="107">
        <f t="shared" si="352"/>
        <v>0.1749090015051481</v>
      </c>
      <c r="N169" s="75"/>
      <c r="O169" s="180"/>
      <c r="P169" s="188"/>
      <c r="Q169" s="180"/>
      <c r="R169" s="180"/>
      <c r="S169" s="180"/>
      <c r="T169" s="180"/>
      <c r="U169" s="180"/>
      <c r="V169" s="181"/>
    </row>
    <row r="170" spans="2:22" customFormat="1" ht="15" customHeight="1">
      <c r="B170" s="80"/>
      <c r="C170" s="80"/>
      <c r="D170" s="80"/>
      <c r="E170" s="80"/>
      <c r="F170" s="80"/>
      <c r="G170" s="80"/>
      <c r="H170" s="80"/>
      <c r="I170" s="80"/>
      <c r="J170" s="80"/>
      <c r="K170" s="80"/>
      <c r="L170" s="80"/>
      <c r="M170" s="80"/>
      <c r="N170" s="80"/>
      <c r="O170" s="177"/>
      <c r="P170" s="177"/>
      <c r="Q170" s="177"/>
      <c r="R170" s="177"/>
      <c r="S170" s="177"/>
      <c r="T170" s="177"/>
      <c r="U170" s="177"/>
      <c r="V170" s="177"/>
    </row>
    <row r="171" spans="2:22" customFormat="1" ht="15" customHeight="1">
      <c r="O171" s="178"/>
      <c r="P171" s="178"/>
      <c r="Q171" s="178"/>
      <c r="R171" s="178"/>
      <c r="S171" s="178"/>
      <c r="T171" s="178"/>
      <c r="U171" s="178"/>
      <c r="V171" s="178"/>
    </row>
    <row r="172" spans="2:22" customFormat="1" ht="15" customHeight="1">
      <c r="B172" s="12" t="s">
        <v>119</v>
      </c>
      <c r="C172" s="13"/>
      <c r="D172" s="14"/>
      <c r="E172" s="14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</row>
    <row r="173" spans="2:22" customFormat="1" ht="15" customHeight="1">
      <c r="B173" s="17"/>
      <c r="C173" s="6"/>
      <c r="D173" s="18"/>
      <c r="E173" s="18"/>
      <c r="F173" s="19"/>
      <c r="G173" s="19"/>
      <c r="H173" s="19"/>
      <c r="I173" s="78"/>
      <c r="J173" s="78"/>
      <c r="K173" s="78"/>
      <c r="L173" s="78"/>
      <c r="M173" s="78"/>
      <c r="N173" s="16"/>
      <c r="O173" s="168"/>
      <c r="P173" s="169"/>
      <c r="Q173" s="168"/>
      <c r="R173" s="168"/>
      <c r="S173" s="168"/>
      <c r="T173" s="168"/>
      <c r="U173" s="168"/>
      <c r="V173" s="168"/>
    </row>
    <row r="174" spans="2:22" customFormat="1" ht="15" customHeight="1" thickBot="1">
      <c r="B174" s="21" t="s">
        <v>2</v>
      </c>
      <c r="C174" s="6"/>
      <c r="D174" s="8"/>
      <c r="E174" s="8"/>
      <c r="F174" s="159">
        <f>+$F$5</f>
        <v>1</v>
      </c>
      <c r="G174" s="159">
        <f>+$G$5</f>
        <v>2</v>
      </c>
      <c r="H174" s="159">
        <f>+$H$5</f>
        <v>3</v>
      </c>
      <c r="I174" s="159">
        <f>+$I$5</f>
        <v>4</v>
      </c>
      <c r="J174" s="159">
        <f>+$J$5</f>
        <v>5</v>
      </c>
      <c r="K174" s="159">
        <f>+$K$5</f>
        <v>6</v>
      </c>
      <c r="L174" s="159">
        <f>+$L$5</f>
        <v>7</v>
      </c>
      <c r="M174" s="159">
        <f>+$M$5</f>
        <v>8</v>
      </c>
      <c r="N174" s="16"/>
      <c r="O174" s="159">
        <f>+F174</f>
        <v>1</v>
      </c>
      <c r="P174" s="159">
        <f t="shared" ref="P174" si="353">+G174</f>
        <v>2</v>
      </c>
      <c r="Q174" s="159">
        <f t="shared" ref="Q174" si="354">+H174</f>
        <v>3</v>
      </c>
      <c r="R174" s="159">
        <f t="shared" ref="R174" si="355">+I174</f>
        <v>4</v>
      </c>
      <c r="S174" s="159">
        <f t="shared" ref="S174" si="356">+J174</f>
        <v>5</v>
      </c>
      <c r="T174" s="159">
        <f t="shared" ref="T174" si="357">+K174</f>
        <v>6</v>
      </c>
      <c r="U174" s="159">
        <f t="shared" ref="U174" si="358">+L174</f>
        <v>7</v>
      </c>
      <c r="V174" s="159">
        <f t="shared" ref="V174" si="359">+M174</f>
        <v>8</v>
      </c>
    </row>
    <row r="175" spans="2:22" customFormat="1" ht="15" customHeight="1">
      <c r="B175" s="21"/>
      <c r="C175" s="6"/>
      <c r="D175" s="8"/>
      <c r="E175" s="8"/>
      <c r="F175" s="8"/>
      <c r="G175" s="8"/>
      <c r="H175" s="8"/>
      <c r="I175" s="22"/>
      <c r="J175" s="22"/>
      <c r="K175" s="22"/>
      <c r="L175" s="22"/>
      <c r="M175" s="22"/>
      <c r="N175" s="3"/>
      <c r="O175" s="170"/>
      <c r="P175" s="169"/>
      <c r="Q175" s="170"/>
      <c r="R175" s="170"/>
      <c r="S175" s="170"/>
      <c r="T175" s="170"/>
      <c r="U175" s="170"/>
      <c r="V175" s="170"/>
    </row>
    <row r="176" spans="2:22" customFormat="1" ht="15" customHeight="1">
      <c r="B176" s="21"/>
      <c r="C176" s="6"/>
      <c r="D176" s="8"/>
      <c r="E176" s="8"/>
      <c r="F176" s="8"/>
      <c r="G176" s="8"/>
      <c r="H176" s="8"/>
      <c r="I176" s="16"/>
      <c r="J176" s="16"/>
      <c r="K176" s="16"/>
      <c r="L176" s="16"/>
      <c r="M176" s="16"/>
      <c r="N176" s="16"/>
      <c r="O176" s="168"/>
      <c r="P176" s="168"/>
      <c r="Q176" s="168"/>
      <c r="R176" s="168"/>
      <c r="S176" s="168"/>
      <c r="T176" s="168"/>
      <c r="U176" s="168"/>
      <c r="V176" s="168"/>
    </row>
    <row r="177" spans="2:22" customFormat="1" ht="15" customHeight="1">
      <c r="B177" s="71" t="s">
        <v>61</v>
      </c>
      <c r="C177" s="72" t="s">
        <v>65</v>
      </c>
      <c r="D177" s="73" t="str">
        <f>+D51</f>
        <v>Net Income</v>
      </c>
      <c r="E177" s="72" t="s">
        <v>65</v>
      </c>
      <c r="F177" s="77">
        <f t="shared" ref="F177:M178" si="360">+F51</f>
        <v>0</v>
      </c>
      <c r="G177" s="77">
        <f t="shared" si="360"/>
        <v>0</v>
      </c>
      <c r="H177" s="77">
        <f t="shared" si="360"/>
        <v>0</v>
      </c>
      <c r="I177" s="77">
        <f t="shared" si="360"/>
        <v>0</v>
      </c>
      <c r="J177" s="77">
        <f t="shared" si="360"/>
        <v>0</v>
      </c>
      <c r="K177" s="77">
        <f t="shared" si="360"/>
        <v>0</v>
      </c>
      <c r="L177" s="77">
        <f t="shared" si="360"/>
        <v>0</v>
      </c>
      <c r="M177" s="77">
        <f t="shared" si="360"/>
        <v>0</v>
      </c>
      <c r="N177" s="79" t="s">
        <v>65</v>
      </c>
      <c r="O177" s="86">
        <f t="shared" ref="O177" si="361">IF(F178=0,,F177/F178)</f>
        <v>0</v>
      </c>
      <c r="P177" s="86">
        <f t="shared" ref="P177" si="362">IF(G178=0,,G177/G178)</f>
        <v>0</v>
      </c>
      <c r="Q177" s="86">
        <f t="shared" ref="Q177" si="363">IF(H178=0,,H177/H178)</f>
        <v>0</v>
      </c>
      <c r="R177" s="86">
        <f t="shared" ref="R177" si="364">IF(I178=0,,I177/I178)</f>
        <v>0</v>
      </c>
      <c r="S177" s="86">
        <f t="shared" ref="S177" si="365">IF(J178=0,,J177/J178)</f>
        <v>0</v>
      </c>
      <c r="T177" s="86">
        <f t="shared" ref="T177" si="366">IF(K178=0,,K177/K178)</f>
        <v>0</v>
      </c>
      <c r="U177" s="86">
        <f t="shared" ref="U177" si="367">IF(L178=0,,L177/L178)</f>
        <v>0</v>
      </c>
      <c r="V177" s="86">
        <f t="shared" ref="V177" si="368">IF(M178=0,,M177/M178)</f>
        <v>0</v>
      </c>
    </row>
    <row r="178" spans="2:22" customFormat="1" ht="15" customHeight="1">
      <c r="B178" s="71"/>
      <c r="C178" s="74"/>
      <c r="D178" s="74" t="s">
        <v>3</v>
      </c>
      <c r="E178" s="74"/>
      <c r="F178" s="44">
        <f t="shared" si="360"/>
        <v>0</v>
      </c>
      <c r="G178" s="44">
        <f t="shared" si="360"/>
        <v>0</v>
      </c>
      <c r="H178" s="44">
        <f t="shared" si="360"/>
        <v>0</v>
      </c>
      <c r="I178" s="44">
        <f t="shared" si="360"/>
        <v>0</v>
      </c>
      <c r="J178" s="44">
        <f t="shared" si="360"/>
        <v>0</v>
      </c>
      <c r="K178" s="44">
        <f t="shared" si="360"/>
        <v>0</v>
      </c>
      <c r="L178" s="44">
        <f t="shared" si="360"/>
        <v>0</v>
      </c>
      <c r="M178" s="44">
        <f t="shared" si="360"/>
        <v>0</v>
      </c>
      <c r="N178" s="75"/>
      <c r="O178" s="174"/>
      <c r="P178" s="174"/>
      <c r="Q178" s="174"/>
      <c r="R178" s="174"/>
      <c r="S178" s="174"/>
      <c r="T178" s="174"/>
      <c r="U178" s="174"/>
      <c r="V178" s="167"/>
    </row>
    <row r="179" spans="2:22" customFormat="1" ht="15" customHeight="1">
      <c r="B179" s="71"/>
      <c r="C179" s="74"/>
      <c r="D179" s="74"/>
      <c r="E179" s="74"/>
      <c r="G179" s="44"/>
      <c r="H179" s="44"/>
      <c r="I179" s="44"/>
      <c r="J179" s="44"/>
      <c r="K179" s="44"/>
      <c r="L179" s="44"/>
      <c r="M179" s="44"/>
      <c r="N179" s="75"/>
      <c r="O179" s="180"/>
      <c r="P179" s="86"/>
      <c r="Q179" s="86"/>
      <c r="R179" s="86"/>
      <c r="S179" s="86"/>
      <c r="T179" s="86"/>
      <c r="U179" s="86"/>
      <c r="V179" s="86"/>
    </row>
    <row r="180" spans="2:22" customFormat="1" ht="15" customHeight="1">
      <c r="B180" s="71" t="s">
        <v>72</v>
      </c>
      <c r="C180" s="72" t="s">
        <v>65</v>
      </c>
      <c r="D180" s="73" t="str">
        <f>+D73</f>
        <v>Revenue</v>
      </c>
      <c r="E180" s="72" t="s">
        <v>65</v>
      </c>
      <c r="F180" s="77">
        <f t="shared" ref="F180:M181" si="369">+F73</f>
        <v>0</v>
      </c>
      <c r="G180" s="77">
        <f t="shared" si="369"/>
        <v>0</v>
      </c>
      <c r="H180" s="77">
        <f t="shared" si="369"/>
        <v>0</v>
      </c>
      <c r="I180" s="77">
        <f t="shared" si="369"/>
        <v>0</v>
      </c>
      <c r="J180" s="77">
        <f t="shared" si="369"/>
        <v>0</v>
      </c>
      <c r="K180" s="77">
        <f t="shared" si="369"/>
        <v>0</v>
      </c>
      <c r="L180" s="77">
        <f t="shared" si="369"/>
        <v>0</v>
      </c>
      <c r="M180" s="77">
        <f t="shared" si="369"/>
        <v>0</v>
      </c>
      <c r="N180" s="79" t="s">
        <v>65</v>
      </c>
      <c r="O180" s="179">
        <f>IF(F181=0,,F180/F181)</f>
        <v>0</v>
      </c>
      <c r="P180" s="179">
        <f t="shared" ref="P180" si="370">IF(G181=0,,G180/G181)</f>
        <v>0</v>
      </c>
      <c r="Q180" s="179">
        <f t="shared" ref="Q180" si="371">IF(H181=0,,H180/H181)</f>
        <v>0</v>
      </c>
      <c r="R180" s="179">
        <f t="shared" ref="R180" si="372">IF(I181=0,,I180/I181)</f>
        <v>0</v>
      </c>
      <c r="S180" s="179">
        <f t="shared" ref="S180" si="373">IF(J181=0,,J180/J181)</f>
        <v>0</v>
      </c>
      <c r="T180" s="179">
        <f t="shared" ref="T180" si="374">IF(K181=0,,K180/K181)</f>
        <v>0</v>
      </c>
      <c r="U180" s="179">
        <f t="shared" ref="U180" si="375">IF(L181=0,,L180/L181)</f>
        <v>0</v>
      </c>
      <c r="V180" s="179">
        <f t="shared" ref="V180" si="376">IF(M181=0,,M180/M181)</f>
        <v>0</v>
      </c>
    </row>
    <row r="181" spans="2:22" customFormat="1" ht="15" customHeight="1">
      <c r="B181" s="71"/>
      <c r="C181" s="74"/>
      <c r="D181" s="74" t="str">
        <f>+D74</f>
        <v>Total Assets</v>
      </c>
      <c r="E181" s="74"/>
      <c r="F181" s="44">
        <f t="shared" si="369"/>
        <v>0</v>
      </c>
      <c r="G181" s="44">
        <f t="shared" si="369"/>
        <v>0</v>
      </c>
      <c r="H181" s="44">
        <f t="shared" si="369"/>
        <v>0</v>
      </c>
      <c r="I181" s="44">
        <f t="shared" si="369"/>
        <v>0</v>
      </c>
      <c r="J181" s="44">
        <f t="shared" si="369"/>
        <v>0</v>
      </c>
      <c r="K181" s="44">
        <f t="shared" si="369"/>
        <v>0</v>
      </c>
      <c r="L181" s="44">
        <f t="shared" si="369"/>
        <v>0</v>
      </c>
      <c r="M181" s="44">
        <f t="shared" si="369"/>
        <v>0</v>
      </c>
      <c r="N181" s="75"/>
      <c r="O181" s="180"/>
      <c r="P181" s="180"/>
      <c r="Q181" s="180"/>
      <c r="R181" s="180"/>
      <c r="S181" s="180"/>
      <c r="T181" s="180"/>
      <c r="U181" s="180"/>
      <c r="V181" s="181"/>
    </row>
    <row r="182" spans="2:22" customFormat="1" ht="15" customHeight="1">
      <c r="B182" s="71"/>
      <c r="C182" s="74"/>
      <c r="D182" s="74"/>
      <c r="E182" s="74"/>
      <c r="G182" s="44"/>
      <c r="H182" s="44"/>
      <c r="I182" s="44"/>
      <c r="J182" s="44"/>
      <c r="K182" s="44"/>
      <c r="L182" s="44"/>
      <c r="M182" s="44"/>
      <c r="N182" s="75"/>
      <c r="O182" s="189"/>
      <c r="P182" s="190"/>
      <c r="Q182" s="190"/>
      <c r="R182" s="190"/>
      <c r="S182" s="190"/>
      <c r="T182" s="190"/>
      <c r="U182" s="190"/>
      <c r="V182" s="190"/>
    </row>
    <row r="183" spans="2:22" customFormat="1" ht="15" customHeight="1">
      <c r="B183" s="71" t="s">
        <v>122</v>
      </c>
      <c r="C183" s="72" t="s">
        <v>65</v>
      </c>
      <c r="D183" s="73" t="str">
        <f>+D181</f>
        <v>Total Assets</v>
      </c>
      <c r="E183" s="72" t="s">
        <v>65</v>
      </c>
      <c r="F183" s="77">
        <f t="shared" ref="F183:M184" si="377">+F111</f>
        <v>0</v>
      </c>
      <c r="G183" s="77">
        <f t="shared" si="377"/>
        <v>0</v>
      </c>
      <c r="H183" s="77">
        <f t="shared" si="377"/>
        <v>0</v>
      </c>
      <c r="I183" s="77">
        <f t="shared" si="377"/>
        <v>0</v>
      </c>
      <c r="J183" s="77">
        <f t="shared" si="377"/>
        <v>0</v>
      </c>
      <c r="K183" s="77">
        <f t="shared" si="377"/>
        <v>0</v>
      </c>
      <c r="L183" s="77">
        <f t="shared" si="377"/>
        <v>0</v>
      </c>
      <c r="M183" s="77">
        <f t="shared" si="377"/>
        <v>0</v>
      </c>
      <c r="N183" s="79" t="s">
        <v>65</v>
      </c>
      <c r="O183" s="179">
        <f>IF(F184=0,,F183/F184)</f>
        <v>0</v>
      </c>
      <c r="P183" s="179">
        <f t="shared" ref="P183" si="378">IF(G184=0,,G183/G184)</f>
        <v>0</v>
      </c>
      <c r="Q183" s="179">
        <f t="shared" ref="Q183" si="379">IF(H184=0,,H183/H184)</f>
        <v>0</v>
      </c>
      <c r="R183" s="179">
        <f t="shared" ref="R183" si="380">IF(I184=0,,I183/I184)</f>
        <v>0</v>
      </c>
      <c r="S183" s="179">
        <f t="shared" ref="S183" si="381">IF(J184=0,,J183/J184)</f>
        <v>0</v>
      </c>
      <c r="T183" s="179">
        <f t="shared" ref="T183" si="382">IF(K184=0,,K183/K184)</f>
        <v>0</v>
      </c>
      <c r="U183" s="179">
        <f t="shared" ref="U183" si="383">IF(L184=0,,L183/L184)</f>
        <v>0</v>
      </c>
      <c r="V183" s="179">
        <f t="shared" ref="V183" si="384">IF(M184=0,,M183/M184)</f>
        <v>0</v>
      </c>
    </row>
    <row r="184" spans="2:22" customFormat="1" ht="15" customHeight="1">
      <c r="B184" s="71"/>
      <c r="C184" s="74"/>
      <c r="D184" s="74" t="s">
        <v>66</v>
      </c>
      <c r="E184" s="74"/>
      <c r="F184" s="44">
        <f t="shared" si="377"/>
        <v>0</v>
      </c>
      <c r="G184" s="44">
        <f t="shared" si="377"/>
        <v>0</v>
      </c>
      <c r="H184" s="44">
        <f t="shared" si="377"/>
        <v>0</v>
      </c>
      <c r="I184" s="44">
        <f t="shared" si="377"/>
        <v>0</v>
      </c>
      <c r="J184" s="44">
        <f t="shared" si="377"/>
        <v>0</v>
      </c>
      <c r="K184" s="44">
        <f t="shared" si="377"/>
        <v>0</v>
      </c>
      <c r="L184" s="44">
        <f t="shared" si="377"/>
        <v>0</v>
      </c>
      <c r="M184" s="44">
        <f t="shared" si="377"/>
        <v>0</v>
      </c>
      <c r="N184" s="75"/>
      <c r="O184" s="180"/>
      <c r="P184" s="180"/>
      <c r="Q184" s="180"/>
      <c r="R184" s="180"/>
      <c r="S184" s="180"/>
      <c r="T184" s="180"/>
      <c r="U184" s="180"/>
      <c r="V184" s="181"/>
    </row>
    <row r="185" spans="2:22" customFormat="1" ht="15" customHeight="1">
      <c r="O185" s="178"/>
      <c r="P185" s="178"/>
      <c r="Q185" s="178"/>
      <c r="R185" s="178"/>
      <c r="S185" s="178"/>
      <c r="T185" s="178"/>
      <c r="U185" s="178"/>
      <c r="V185" s="178"/>
    </row>
    <row r="186" spans="2:22" customFormat="1" ht="15" customHeight="1">
      <c r="B186" s="122" t="s">
        <v>120</v>
      </c>
      <c r="C186" s="121" t="s">
        <v>65</v>
      </c>
      <c r="D186" s="124" t="s">
        <v>121</v>
      </c>
      <c r="E186" s="121" t="s">
        <v>65</v>
      </c>
      <c r="N186" s="79" t="s">
        <v>65</v>
      </c>
      <c r="O186" s="86">
        <f>+O177*O180*O183</f>
        <v>0</v>
      </c>
      <c r="P186" s="86">
        <f t="shared" ref="P186:V186" si="385">+P177*P180*P183</f>
        <v>0</v>
      </c>
      <c r="Q186" s="86">
        <f t="shared" si="385"/>
        <v>0</v>
      </c>
      <c r="R186" s="86">
        <f t="shared" si="385"/>
        <v>0</v>
      </c>
      <c r="S186" s="86">
        <f t="shared" si="385"/>
        <v>0</v>
      </c>
      <c r="T186" s="86">
        <f t="shared" si="385"/>
        <v>0</v>
      </c>
      <c r="U186" s="86">
        <f t="shared" si="385"/>
        <v>0</v>
      </c>
      <c r="V186" s="86">
        <f t="shared" si="385"/>
        <v>0</v>
      </c>
    </row>
    <row r="187" spans="2:22" customFormat="1" ht="15" customHeight="1">
      <c r="B187" s="122" t="s">
        <v>56</v>
      </c>
      <c r="C187" s="124"/>
      <c r="D187" s="124"/>
      <c r="E187" s="124"/>
      <c r="O187" s="193" t="str">
        <f>IF(ABS(O186-O$8)&lt;0.0001, "OK", "Error")</f>
        <v>OK</v>
      </c>
      <c r="P187" s="193" t="str">
        <f t="shared" ref="P187:V187" si="386">IF(ABS(P186-P$8)&lt;0.0001, "OK", "Error")</f>
        <v>OK</v>
      </c>
      <c r="Q187" s="193" t="str">
        <f t="shared" si="386"/>
        <v>OK</v>
      </c>
      <c r="R187" s="193" t="str">
        <f t="shared" si="386"/>
        <v>OK</v>
      </c>
      <c r="S187" s="193" t="str">
        <f t="shared" si="386"/>
        <v>OK</v>
      </c>
      <c r="T187" s="193" t="str">
        <f t="shared" si="386"/>
        <v>OK</v>
      </c>
      <c r="U187" s="193" t="str">
        <f t="shared" si="386"/>
        <v>OK</v>
      </c>
      <c r="V187" s="193" t="str">
        <f t="shared" si="386"/>
        <v>OK</v>
      </c>
    </row>
    <row r="188" spans="2:22" customFormat="1" ht="15" customHeight="1">
      <c r="B188" s="80"/>
      <c r="C188" s="80"/>
      <c r="D188" s="80"/>
      <c r="E188" s="80"/>
      <c r="F188" s="80"/>
      <c r="G188" s="80"/>
      <c r="H188" s="80"/>
      <c r="I188" s="80"/>
      <c r="J188" s="80"/>
      <c r="K188" s="80"/>
      <c r="L188" s="80"/>
      <c r="M188" s="80"/>
      <c r="N188" s="80"/>
      <c r="O188" s="177"/>
      <c r="P188" s="177"/>
      <c r="Q188" s="177"/>
      <c r="R188" s="177"/>
      <c r="S188" s="177"/>
      <c r="T188" s="177"/>
      <c r="U188" s="177"/>
      <c r="V188" s="177"/>
    </row>
    <row r="189" spans="2:22" customFormat="1" ht="15" customHeight="1">
      <c r="O189" s="178"/>
      <c r="P189" s="178"/>
      <c r="Q189" s="178"/>
      <c r="R189" s="178"/>
      <c r="S189" s="178"/>
      <c r="T189" s="178"/>
      <c r="U189" s="178"/>
      <c r="V189" s="178"/>
    </row>
    <row r="190" spans="2:22" customFormat="1" ht="15" customHeight="1">
      <c r="B190" s="12" t="s">
        <v>123</v>
      </c>
      <c r="C190" s="13"/>
      <c r="D190" s="14"/>
      <c r="E190" s="14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</row>
    <row r="191" spans="2:22" customFormat="1" ht="15" customHeight="1">
      <c r="B191" s="17"/>
      <c r="C191" s="6"/>
      <c r="D191" s="18"/>
      <c r="E191" s="18"/>
      <c r="F191" s="19"/>
      <c r="G191" s="19"/>
      <c r="H191" s="19"/>
      <c r="I191" s="78"/>
      <c r="J191" s="78"/>
      <c r="K191" s="78"/>
      <c r="L191" s="78"/>
      <c r="M191" s="78"/>
      <c r="N191" s="16"/>
      <c r="O191" s="168"/>
      <c r="P191" s="169"/>
      <c r="Q191" s="168"/>
      <c r="R191" s="168"/>
      <c r="S191" s="168"/>
      <c r="T191" s="168"/>
      <c r="U191" s="168"/>
      <c r="V191" s="168"/>
    </row>
    <row r="192" spans="2:22" customFormat="1" ht="15" customHeight="1" thickBot="1">
      <c r="B192" s="21" t="s">
        <v>2</v>
      </c>
      <c r="C192" s="6"/>
      <c r="D192" s="8"/>
      <c r="E192" s="8"/>
      <c r="F192" s="159">
        <f>+$F$5</f>
        <v>1</v>
      </c>
      <c r="G192" s="159">
        <f>+$G$5</f>
        <v>2</v>
      </c>
      <c r="H192" s="159">
        <f>+$H$5</f>
        <v>3</v>
      </c>
      <c r="I192" s="159">
        <f>+$I$5</f>
        <v>4</v>
      </c>
      <c r="J192" s="159">
        <f>+$J$5</f>
        <v>5</v>
      </c>
      <c r="K192" s="159">
        <f>+$K$5</f>
        <v>6</v>
      </c>
      <c r="L192" s="159">
        <f>+$L$5</f>
        <v>7</v>
      </c>
      <c r="M192" s="159">
        <f>+$M$5</f>
        <v>8</v>
      </c>
      <c r="N192" s="16"/>
      <c r="O192" s="159">
        <f>+F192</f>
        <v>1</v>
      </c>
      <c r="P192" s="159">
        <f t="shared" ref="P192" si="387">+G192</f>
        <v>2</v>
      </c>
      <c r="Q192" s="159">
        <f t="shared" ref="Q192" si="388">+H192</f>
        <v>3</v>
      </c>
      <c r="R192" s="159">
        <f t="shared" ref="R192" si="389">+I192</f>
        <v>4</v>
      </c>
      <c r="S192" s="159">
        <f t="shared" ref="S192" si="390">+J192</f>
        <v>5</v>
      </c>
      <c r="T192" s="159">
        <f t="shared" ref="T192" si="391">+K192</f>
        <v>6</v>
      </c>
      <c r="U192" s="159">
        <f t="shared" ref="U192" si="392">+L192</f>
        <v>7</v>
      </c>
      <c r="V192" s="159">
        <f t="shared" ref="V192" si="393">+M192</f>
        <v>8</v>
      </c>
    </row>
    <row r="193" spans="2:22" customFormat="1" ht="15" customHeight="1">
      <c r="B193" s="21"/>
      <c r="C193" s="6"/>
      <c r="D193" s="8"/>
      <c r="E193" s="8"/>
      <c r="F193" s="8"/>
      <c r="G193" s="8"/>
      <c r="H193" s="8"/>
      <c r="I193" s="22"/>
      <c r="J193" s="22"/>
      <c r="K193" s="22"/>
      <c r="L193" s="22"/>
      <c r="M193" s="22"/>
      <c r="N193" s="3"/>
      <c r="O193" s="170"/>
      <c r="P193" s="169"/>
      <c r="Q193" s="170"/>
      <c r="R193" s="170"/>
      <c r="S193" s="170"/>
      <c r="T193" s="170"/>
      <c r="U193" s="170"/>
      <c r="V193" s="170"/>
    </row>
    <row r="194" spans="2:22" customFormat="1" ht="15" customHeight="1">
      <c r="B194" s="21"/>
      <c r="C194" s="6"/>
      <c r="D194" s="8"/>
      <c r="E194" s="8"/>
      <c r="F194" s="8"/>
      <c r="G194" s="8"/>
      <c r="H194" s="8"/>
      <c r="I194" s="16"/>
      <c r="J194" s="16"/>
      <c r="K194" s="16"/>
      <c r="L194" s="16"/>
      <c r="M194" s="16"/>
      <c r="N194" s="16"/>
      <c r="O194" s="168"/>
      <c r="P194" s="168"/>
      <c r="Q194" s="168"/>
      <c r="R194" s="168"/>
      <c r="S194" s="168"/>
      <c r="T194" s="168"/>
      <c r="U194" s="168"/>
      <c r="V194" s="168"/>
    </row>
    <row r="195" spans="2:22" customFormat="1" ht="15" customHeight="1">
      <c r="B195" s="71" t="s">
        <v>117</v>
      </c>
      <c r="C195" s="72" t="s">
        <v>65</v>
      </c>
      <c r="D195" s="73" t="str">
        <f>+D58</f>
        <v>Net Income</v>
      </c>
      <c r="E195" s="72" t="s">
        <v>65</v>
      </c>
      <c r="F195" s="77">
        <f t="shared" ref="F195:M196" si="394">+F58</f>
        <v>0</v>
      </c>
      <c r="G195" s="77">
        <f t="shared" si="394"/>
        <v>0</v>
      </c>
      <c r="H195" s="77">
        <f t="shared" si="394"/>
        <v>0</v>
      </c>
      <c r="I195" s="77">
        <f t="shared" si="394"/>
        <v>0</v>
      </c>
      <c r="J195" s="77">
        <f t="shared" si="394"/>
        <v>0</v>
      </c>
      <c r="K195" s="77">
        <f t="shared" si="394"/>
        <v>0</v>
      </c>
      <c r="L195" s="77">
        <f t="shared" si="394"/>
        <v>0</v>
      </c>
      <c r="M195" s="77">
        <f t="shared" si="394"/>
        <v>0</v>
      </c>
      <c r="N195" s="79" t="s">
        <v>65</v>
      </c>
      <c r="O195" s="171">
        <f t="shared" ref="O195" si="395">IF(F196=0,,F195/F196)</f>
        <v>0</v>
      </c>
      <c r="P195" s="171">
        <f t="shared" ref="P195" si="396">IF(G196=0,,G195/G196)</f>
        <v>0</v>
      </c>
      <c r="Q195" s="171">
        <f t="shared" ref="Q195" si="397">IF(H196=0,,H195/H196)</f>
        <v>0</v>
      </c>
      <c r="R195" s="171">
        <f t="shared" ref="R195" si="398">IF(I196=0,,I195/I196)</f>
        <v>0</v>
      </c>
      <c r="S195" s="171">
        <f t="shared" ref="S195" si="399">IF(J196=0,,J195/J196)</f>
        <v>0</v>
      </c>
      <c r="T195" s="171">
        <f t="shared" ref="T195" si="400">IF(K196=0,,K195/K196)</f>
        <v>0</v>
      </c>
      <c r="U195" s="171">
        <f t="shared" ref="U195" si="401">IF(L196=0,,L195/L196)</f>
        <v>0</v>
      </c>
      <c r="V195" s="171">
        <f t="shared" ref="V195" si="402">IF(M196=0,,M195/M196)</f>
        <v>0</v>
      </c>
    </row>
    <row r="196" spans="2:22" customFormat="1" ht="15" customHeight="1">
      <c r="B196" s="71"/>
      <c r="C196" s="74"/>
      <c r="D196" s="74" t="str">
        <f>+D59</f>
        <v>Earning Before Tax</v>
      </c>
      <c r="E196" s="74"/>
      <c r="F196" s="44">
        <f t="shared" si="394"/>
        <v>0</v>
      </c>
      <c r="G196" s="44">
        <f t="shared" si="394"/>
        <v>0</v>
      </c>
      <c r="H196" s="44">
        <f t="shared" si="394"/>
        <v>0</v>
      </c>
      <c r="I196" s="44">
        <f t="shared" si="394"/>
        <v>0</v>
      </c>
      <c r="J196" s="44">
        <f t="shared" si="394"/>
        <v>0</v>
      </c>
      <c r="K196" s="44">
        <f t="shared" si="394"/>
        <v>0</v>
      </c>
      <c r="L196" s="44">
        <f t="shared" si="394"/>
        <v>0</v>
      </c>
      <c r="M196" s="44">
        <f t="shared" si="394"/>
        <v>0</v>
      </c>
      <c r="N196" s="75"/>
      <c r="O196" s="191"/>
      <c r="P196" s="191"/>
      <c r="Q196" s="172"/>
      <c r="R196" s="172"/>
      <c r="S196" s="172"/>
      <c r="T196" s="172"/>
      <c r="U196" s="172"/>
      <c r="V196" s="173"/>
    </row>
    <row r="197" spans="2:22" customFormat="1" ht="15" customHeight="1">
      <c r="B197" s="71"/>
      <c r="C197" s="74"/>
      <c r="D197" s="74"/>
      <c r="E197" s="74"/>
      <c r="F197" s="44"/>
      <c r="G197" s="44"/>
      <c r="H197" s="44"/>
      <c r="I197" s="44"/>
      <c r="J197" s="44"/>
      <c r="K197" s="44"/>
      <c r="L197" s="44"/>
      <c r="M197" s="44"/>
      <c r="N197" s="75"/>
      <c r="O197" s="172"/>
      <c r="P197" s="172"/>
      <c r="Q197" s="172"/>
      <c r="R197" s="172"/>
      <c r="S197" s="172"/>
      <c r="T197" s="172"/>
      <c r="U197" s="172"/>
      <c r="V197" s="173"/>
    </row>
    <row r="198" spans="2:22" customFormat="1" ht="15" customHeight="1">
      <c r="B198" s="71" t="s">
        <v>118</v>
      </c>
      <c r="C198" s="72" t="s">
        <v>65</v>
      </c>
      <c r="D198" s="73" t="str">
        <f>+D64</f>
        <v>Earning Before Tax</v>
      </c>
      <c r="E198" s="72" t="s">
        <v>65</v>
      </c>
      <c r="F198" s="77">
        <f t="shared" ref="F198:M199" si="403">+F64</f>
        <v>0</v>
      </c>
      <c r="G198" s="77">
        <f t="shared" si="403"/>
        <v>0</v>
      </c>
      <c r="H198" s="77">
        <f t="shared" si="403"/>
        <v>0</v>
      </c>
      <c r="I198" s="77">
        <f t="shared" si="403"/>
        <v>0</v>
      </c>
      <c r="J198" s="77">
        <f t="shared" si="403"/>
        <v>0</v>
      </c>
      <c r="K198" s="77">
        <f t="shared" si="403"/>
        <v>0</v>
      </c>
      <c r="L198" s="77">
        <f t="shared" si="403"/>
        <v>0</v>
      </c>
      <c r="M198" s="77">
        <f t="shared" si="403"/>
        <v>0</v>
      </c>
      <c r="N198" s="79" t="s">
        <v>65</v>
      </c>
      <c r="O198" s="171">
        <f t="shared" ref="O198" si="404">IF(F199=0,,F198/F199)</f>
        <v>0</v>
      </c>
      <c r="P198" s="171">
        <f t="shared" ref="P198" si="405">IF(G199=0,,G198/G199)</f>
        <v>0</v>
      </c>
      <c r="Q198" s="171">
        <f t="shared" ref="Q198" si="406">IF(H199=0,,H198/H199)</f>
        <v>0</v>
      </c>
      <c r="R198" s="171">
        <f t="shared" ref="R198" si="407">IF(I199=0,,I198/I199)</f>
        <v>0</v>
      </c>
      <c r="S198" s="171">
        <f t="shared" ref="S198" si="408">IF(J199=0,,J198/J199)</f>
        <v>0</v>
      </c>
      <c r="T198" s="171">
        <f t="shared" ref="T198" si="409">IF(K199=0,,K198/K199)</f>
        <v>0</v>
      </c>
      <c r="U198" s="171">
        <f t="shared" ref="U198" si="410">IF(L199=0,,L198/L199)</f>
        <v>0</v>
      </c>
      <c r="V198" s="171">
        <f t="shared" ref="V198" si="411">IF(M199=0,,M198/M199)</f>
        <v>0</v>
      </c>
    </row>
    <row r="199" spans="2:22" customFormat="1" ht="15" customHeight="1">
      <c r="B199" s="71"/>
      <c r="C199" s="74"/>
      <c r="D199" s="74" t="str">
        <f>+D65</f>
        <v>EBIT</v>
      </c>
      <c r="E199" s="74"/>
      <c r="F199" s="44">
        <f t="shared" si="403"/>
        <v>0</v>
      </c>
      <c r="G199" s="44">
        <f t="shared" si="403"/>
        <v>0</v>
      </c>
      <c r="H199" s="44">
        <f t="shared" si="403"/>
        <v>0</v>
      </c>
      <c r="I199" s="44">
        <f t="shared" si="403"/>
        <v>0</v>
      </c>
      <c r="J199" s="44">
        <f t="shared" si="403"/>
        <v>0</v>
      </c>
      <c r="K199" s="44">
        <f t="shared" si="403"/>
        <v>0</v>
      </c>
      <c r="L199" s="44">
        <f t="shared" si="403"/>
        <v>0</v>
      </c>
      <c r="M199" s="44">
        <f t="shared" si="403"/>
        <v>0</v>
      </c>
      <c r="N199" s="75"/>
      <c r="O199" s="191"/>
      <c r="P199" s="191"/>
      <c r="Q199" s="172"/>
      <c r="R199" s="172"/>
      <c r="S199" s="172"/>
      <c r="T199" s="172"/>
      <c r="U199" s="172"/>
      <c r="V199" s="173"/>
    </row>
    <row r="200" spans="2:22" customFormat="1" ht="15" customHeight="1">
      <c r="B200" s="71"/>
      <c r="C200" s="74"/>
      <c r="D200" s="74"/>
      <c r="E200" s="74"/>
      <c r="F200" s="44"/>
      <c r="G200" s="44"/>
      <c r="H200" s="44"/>
      <c r="I200" s="44"/>
      <c r="J200" s="44"/>
      <c r="K200" s="44"/>
      <c r="L200" s="44"/>
      <c r="M200" s="44"/>
      <c r="N200" s="75"/>
      <c r="O200" s="172"/>
      <c r="P200" s="172"/>
      <c r="Q200" s="172"/>
      <c r="R200" s="172"/>
      <c r="S200" s="172"/>
      <c r="T200" s="172"/>
      <c r="U200" s="172"/>
      <c r="V200" s="173"/>
    </row>
    <row r="201" spans="2:22" customFormat="1" ht="15" customHeight="1">
      <c r="B201" s="71" t="s">
        <v>68</v>
      </c>
      <c r="C201" s="72" t="s">
        <v>65</v>
      </c>
      <c r="D201" s="73" t="str">
        <f>+D36</f>
        <v>EBIT</v>
      </c>
      <c r="E201" s="72" t="s">
        <v>65</v>
      </c>
      <c r="F201" s="77">
        <f t="shared" ref="F201:M202" si="412">+F36</f>
        <v>0</v>
      </c>
      <c r="G201" s="77">
        <f t="shared" si="412"/>
        <v>0</v>
      </c>
      <c r="H201" s="77">
        <f t="shared" si="412"/>
        <v>0</v>
      </c>
      <c r="I201" s="77">
        <f t="shared" si="412"/>
        <v>0</v>
      </c>
      <c r="J201" s="77">
        <f t="shared" si="412"/>
        <v>0</v>
      </c>
      <c r="K201" s="77">
        <f t="shared" si="412"/>
        <v>0</v>
      </c>
      <c r="L201" s="77">
        <f t="shared" si="412"/>
        <v>0</v>
      </c>
      <c r="M201" s="77">
        <f t="shared" si="412"/>
        <v>0</v>
      </c>
      <c r="N201" s="79" t="s">
        <v>65</v>
      </c>
      <c r="O201" s="171">
        <f t="shared" ref="O201" si="413">IF(F202=0,,F201/F202)</f>
        <v>0</v>
      </c>
      <c r="P201" s="171">
        <f t="shared" ref="P201" si="414">IF(G202=0,,G201/G202)</f>
        <v>0</v>
      </c>
      <c r="Q201" s="171">
        <f t="shared" ref="Q201" si="415">IF(H202=0,,H201/H202)</f>
        <v>0</v>
      </c>
      <c r="R201" s="171">
        <f t="shared" ref="R201" si="416">IF(I202=0,,I201/I202)</f>
        <v>0</v>
      </c>
      <c r="S201" s="171">
        <f t="shared" ref="S201" si="417">IF(J202=0,,J201/J202)</f>
        <v>0</v>
      </c>
      <c r="T201" s="171">
        <f t="shared" ref="T201" si="418">IF(K202=0,,K201/K202)</f>
        <v>0</v>
      </c>
      <c r="U201" s="171">
        <f t="shared" ref="U201" si="419">IF(L202=0,,L201/L202)</f>
        <v>0</v>
      </c>
      <c r="V201" s="171">
        <f t="shared" ref="V201" si="420">IF(M202=0,,M201/M202)</f>
        <v>0</v>
      </c>
    </row>
    <row r="202" spans="2:22" customFormat="1" ht="15" customHeight="1">
      <c r="B202" s="71"/>
      <c r="C202" s="74"/>
      <c r="D202" s="74" t="str">
        <f>+D37</f>
        <v>Revenue</v>
      </c>
      <c r="E202" s="74"/>
      <c r="F202" s="44">
        <f t="shared" si="412"/>
        <v>0</v>
      </c>
      <c r="G202" s="44">
        <f t="shared" si="412"/>
        <v>0</v>
      </c>
      <c r="H202" s="44">
        <f t="shared" si="412"/>
        <v>0</v>
      </c>
      <c r="I202" s="44">
        <f t="shared" si="412"/>
        <v>0</v>
      </c>
      <c r="J202" s="44">
        <f t="shared" si="412"/>
        <v>0</v>
      </c>
      <c r="K202" s="44">
        <f t="shared" si="412"/>
        <v>0</v>
      </c>
      <c r="L202" s="44">
        <f t="shared" si="412"/>
        <v>0</v>
      </c>
      <c r="M202" s="44">
        <f t="shared" si="412"/>
        <v>0</v>
      </c>
      <c r="N202" s="75"/>
      <c r="O202" s="192"/>
      <c r="P202" s="192"/>
      <c r="Q202" s="174"/>
      <c r="R202" s="174"/>
      <c r="S202" s="174"/>
      <c r="T202" s="174"/>
      <c r="U202" s="174"/>
      <c r="V202" s="167"/>
    </row>
    <row r="203" spans="2:22" customFormat="1" ht="15" customHeight="1">
      <c r="B203" s="71"/>
      <c r="C203" s="74"/>
      <c r="D203" s="74"/>
      <c r="E203" s="74"/>
      <c r="F203" s="44"/>
      <c r="G203" s="44"/>
      <c r="H203" s="44"/>
      <c r="I203" s="44"/>
      <c r="J203" s="44"/>
      <c r="K203" s="44"/>
      <c r="L203" s="44"/>
      <c r="M203" s="44"/>
      <c r="N203" s="75"/>
      <c r="O203" s="174"/>
      <c r="P203" s="174"/>
      <c r="Q203" s="174"/>
      <c r="R203" s="174"/>
      <c r="S203" s="174"/>
      <c r="T203" s="174"/>
      <c r="U203" s="174"/>
      <c r="V203" s="167"/>
    </row>
    <row r="204" spans="2:22" customFormat="1" ht="15" customHeight="1">
      <c r="B204" s="71" t="s">
        <v>72</v>
      </c>
      <c r="C204" s="72" t="s">
        <v>65</v>
      </c>
      <c r="D204" s="73" t="str">
        <f>+D180</f>
        <v>Revenue</v>
      </c>
      <c r="E204" s="72" t="s">
        <v>65</v>
      </c>
      <c r="F204" s="77">
        <f>+F180</f>
        <v>0</v>
      </c>
      <c r="G204" s="77">
        <f t="shared" ref="G204:N204" si="421">+G180</f>
        <v>0</v>
      </c>
      <c r="H204" s="77">
        <f t="shared" si="421"/>
        <v>0</v>
      </c>
      <c r="I204" s="77">
        <f t="shared" si="421"/>
        <v>0</v>
      </c>
      <c r="J204" s="77">
        <f t="shared" si="421"/>
        <v>0</v>
      </c>
      <c r="K204" s="77">
        <f t="shared" si="421"/>
        <v>0</v>
      </c>
      <c r="L204" s="77">
        <f t="shared" si="421"/>
        <v>0</v>
      </c>
      <c r="M204" s="77">
        <f t="shared" si="421"/>
        <v>0</v>
      </c>
      <c r="N204" s="44" t="str">
        <f t="shared" si="421"/>
        <v>=</v>
      </c>
      <c r="O204" s="179">
        <f>IF(F205=0,,F204/F205)</f>
        <v>0</v>
      </c>
      <c r="P204" s="179">
        <f t="shared" ref="P204" si="422">IF(G205=0,,G204/G205)</f>
        <v>0</v>
      </c>
      <c r="Q204" s="179">
        <f t="shared" ref="Q204" si="423">IF(H205=0,,H204/H205)</f>
        <v>0</v>
      </c>
      <c r="R204" s="179">
        <f t="shared" ref="R204" si="424">IF(I205=0,,I204/I205)</f>
        <v>0</v>
      </c>
      <c r="S204" s="179">
        <f t="shared" ref="S204" si="425">IF(J205=0,,J204/J205)</f>
        <v>0</v>
      </c>
      <c r="T204" s="179">
        <f t="shared" ref="T204" si="426">IF(K205=0,,K204/K205)</f>
        <v>0</v>
      </c>
      <c r="U204" s="179">
        <f t="shared" ref="U204" si="427">IF(L205=0,,L204/L205)</f>
        <v>0</v>
      </c>
      <c r="V204" s="179">
        <f t="shared" ref="V204" si="428">IF(M205=0,,M204/M205)</f>
        <v>0</v>
      </c>
    </row>
    <row r="205" spans="2:22" customFormat="1" ht="15" customHeight="1">
      <c r="B205" s="71"/>
      <c r="C205" s="74"/>
      <c r="D205" s="74" t="str">
        <f>+D181</f>
        <v>Total Assets</v>
      </c>
      <c r="E205" s="74"/>
      <c r="F205" s="44">
        <f>+F181</f>
        <v>0</v>
      </c>
      <c r="G205" s="44">
        <f t="shared" ref="G205:M205" si="429">+G181</f>
        <v>0</v>
      </c>
      <c r="H205" s="44">
        <f t="shared" si="429"/>
        <v>0</v>
      </c>
      <c r="I205" s="44">
        <f t="shared" si="429"/>
        <v>0</v>
      </c>
      <c r="J205" s="44">
        <f t="shared" si="429"/>
        <v>0</v>
      </c>
      <c r="K205" s="44">
        <f t="shared" si="429"/>
        <v>0</v>
      </c>
      <c r="L205" s="44">
        <f t="shared" si="429"/>
        <v>0</v>
      </c>
      <c r="M205" s="44">
        <f t="shared" si="429"/>
        <v>0</v>
      </c>
      <c r="N205" s="75"/>
      <c r="O205" s="180"/>
      <c r="P205" s="180"/>
      <c r="Q205" s="180"/>
      <c r="R205" s="180"/>
      <c r="S205" s="180"/>
      <c r="T205" s="180"/>
      <c r="U205" s="180"/>
      <c r="V205" s="181"/>
    </row>
    <row r="206" spans="2:22" customFormat="1" ht="15" customHeight="1">
      <c r="B206" s="71"/>
      <c r="C206" s="74"/>
      <c r="D206" s="74"/>
      <c r="E206" s="74"/>
      <c r="G206" s="44"/>
      <c r="H206" s="44"/>
      <c r="I206" s="44"/>
      <c r="J206" s="44"/>
      <c r="K206" s="44"/>
      <c r="L206" s="44"/>
      <c r="M206" s="44"/>
      <c r="N206" s="75"/>
      <c r="O206" s="189"/>
      <c r="P206" s="190"/>
      <c r="Q206" s="190"/>
      <c r="R206" s="190"/>
      <c r="S206" s="190"/>
      <c r="T206" s="190"/>
      <c r="U206" s="190"/>
      <c r="V206" s="190"/>
    </row>
    <row r="207" spans="2:22" customFormat="1" ht="15" customHeight="1">
      <c r="B207" s="71" t="s">
        <v>122</v>
      </c>
      <c r="C207" s="72" t="s">
        <v>65</v>
      </c>
      <c r="D207" s="73" t="str">
        <f>+D205</f>
        <v>Total Assets</v>
      </c>
      <c r="E207" s="72" t="s">
        <v>65</v>
      </c>
      <c r="F207" s="77">
        <f>+F205</f>
        <v>0</v>
      </c>
      <c r="G207" s="77">
        <f t="shared" ref="G207:M207" si="430">+G205</f>
        <v>0</v>
      </c>
      <c r="H207" s="77">
        <f t="shared" si="430"/>
        <v>0</v>
      </c>
      <c r="I207" s="77">
        <f t="shared" si="430"/>
        <v>0</v>
      </c>
      <c r="J207" s="77">
        <f t="shared" si="430"/>
        <v>0</v>
      </c>
      <c r="K207" s="77">
        <f t="shared" si="430"/>
        <v>0</v>
      </c>
      <c r="L207" s="77">
        <f t="shared" si="430"/>
        <v>0</v>
      </c>
      <c r="M207" s="77">
        <f t="shared" si="430"/>
        <v>0</v>
      </c>
      <c r="N207" s="79" t="s">
        <v>65</v>
      </c>
      <c r="O207" s="179">
        <f>IF(F208=0,,F207/F208)</f>
        <v>0</v>
      </c>
      <c r="P207" s="179">
        <f t="shared" ref="P207" si="431">IF(G208=0,,G207/G208)</f>
        <v>0</v>
      </c>
      <c r="Q207" s="179">
        <f t="shared" ref="Q207" si="432">IF(H208=0,,H207/H208)</f>
        <v>0</v>
      </c>
      <c r="R207" s="179">
        <f t="shared" ref="R207" si="433">IF(I208=0,,I207/I208)</f>
        <v>0</v>
      </c>
      <c r="S207" s="179">
        <f t="shared" ref="S207" si="434">IF(J208=0,,J207/J208)</f>
        <v>0</v>
      </c>
      <c r="T207" s="179">
        <f t="shared" ref="T207" si="435">IF(K208=0,,K207/K208)</f>
        <v>0</v>
      </c>
      <c r="U207" s="179">
        <f t="shared" ref="U207" si="436">IF(L208=0,,L207/L208)</f>
        <v>0</v>
      </c>
      <c r="V207" s="179">
        <f t="shared" ref="V207" si="437">IF(M208=0,,M207/M208)</f>
        <v>0</v>
      </c>
    </row>
    <row r="208" spans="2:22" customFormat="1" ht="15" customHeight="1">
      <c r="B208" s="71"/>
      <c r="C208" s="74"/>
      <c r="D208" s="74" t="s">
        <v>66</v>
      </c>
      <c r="E208" s="74"/>
      <c r="F208" s="44">
        <f>+F184</f>
        <v>0</v>
      </c>
      <c r="G208" s="44">
        <f t="shared" ref="G208:M208" si="438">+G184</f>
        <v>0</v>
      </c>
      <c r="H208" s="44">
        <f t="shared" si="438"/>
        <v>0</v>
      </c>
      <c r="I208" s="44">
        <f t="shared" si="438"/>
        <v>0</v>
      </c>
      <c r="J208" s="44">
        <f t="shared" si="438"/>
        <v>0</v>
      </c>
      <c r="K208" s="44">
        <f t="shared" si="438"/>
        <v>0</v>
      </c>
      <c r="L208" s="44">
        <f t="shared" si="438"/>
        <v>0</v>
      </c>
      <c r="M208" s="44">
        <f t="shared" si="438"/>
        <v>0</v>
      </c>
      <c r="N208" s="75"/>
      <c r="O208" s="180"/>
      <c r="P208" s="180"/>
      <c r="Q208" s="180"/>
      <c r="R208" s="180"/>
      <c r="S208" s="180"/>
      <c r="T208" s="180"/>
      <c r="U208" s="180"/>
      <c r="V208" s="181"/>
    </row>
    <row r="209" spans="2:22" customFormat="1" ht="15" customHeight="1">
      <c r="O209" s="178"/>
      <c r="P209" s="178"/>
      <c r="Q209" s="178"/>
      <c r="R209" s="178"/>
      <c r="S209" s="178"/>
      <c r="T209" s="178"/>
      <c r="U209" s="178"/>
      <c r="V209" s="178"/>
    </row>
    <row r="210" spans="2:22" customFormat="1" ht="15" customHeight="1">
      <c r="B210" s="122" t="s">
        <v>120</v>
      </c>
      <c r="C210" s="121" t="s">
        <v>65</v>
      </c>
      <c r="D210" s="124" t="s">
        <v>124</v>
      </c>
      <c r="E210" s="121" t="s">
        <v>65</v>
      </c>
      <c r="N210" s="79" t="s">
        <v>65</v>
      </c>
      <c r="O210" s="171">
        <f>+O195*O198*O201*O204*O207</f>
        <v>0</v>
      </c>
      <c r="P210" s="171">
        <f t="shared" ref="P210:V210" si="439">+P195*P198*P201*P204*P207</f>
        <v>0</v>
      </c>
      <c r="Q210" s="171">
        <f t="shared" si="439"/>
        <v>0</v>
      </c>
      <c r="R210" s="171">
        <f t="shared" si="439"/>
        <v>0</v>
      </c>
      <c r="S210" s="171">
        <f t="shared" si="439"/>
        <v>0</v>
      </c>
      <c r="T210" s="171">
        <f t="shared" si="439"/>
        <v>0</v>
      </c>
      <c r="U210" s="171">
        <f t="shared" si="439"/>
        <v>0</v>
      </c>
      <c r="V210" s="171">
        <f t="shared" si="439"/>
        <v>0</v>
      </c>
    </row>
    <row r="211" spans="2:22" customFormat="1" ht="15" customHeight="1">
      <c r="B211" s="122" t="s">
        <v>56</v>
      </c>
      <c r="C211" s="124"/>
      <c r="D211" s="124" t="s">
        <v>125</v>
      </c>
      <c r="E211" s="124"/>
      <c r="O211" s="193" t="str">
        <f>IF(ABS(O210-O$8)&lt;0.0001, "OK", "Error")</f>
        <v>OK</v>
      </c>
      <c r="P211" s="193" t="str">
        <f t="shared" ref="P211:V211" si="440">IF(ABS(P210-P$8)&lt;0.0001, "OK", "Error")</f>
        <v>OK</v>
      </c>
      <c r="Q211" s="193" t="str">
        <f t="shared" si="440"/>
        <v>OK</v>
      </c>
      <c r="R211" s="193" t="str">
        <f t="shared" si="440"/>
        <v>OK</v>
      </c>
      <c r="S211" s="193" t="str">
        <f t="shared" si="440"/>
        <v>OK</v>
      </c>
      <c r="T211" s="193" t="str">
        <f t="shared" si="440"/>
        <v>OK</v>
      </c>
      <c r="U211" s="193" t="str">
        <f t="shared" si="440"/>
        <v>OK</v>
      </c>
      <c r="V211" s="193" t="str">
        <f t="shared" si="440"/>
        <v>OK</v>
      </c>
    </row>
    <row r="212" spans="2:22" customFormat="1" ht="15" customHeight="1">
      <c r="B212" s="80"/>
      <c r="C212" s="80"/>
      <c r="D212" s="80"/>
      <c r="E212" s="80"/>
      <c r="F212" s="80"/>
      <c r="G212" s="80"/>
      <c r="H212" s="80"/>
      <c r="I212" s="80"/>
      <c r="J212" s="80"/>
      <c r="K212" s="80"/>
      <c r="L212" s="80"/>
      <c r="M212" s="80"/>
      <c r="N212" s="80"/>
      <c r="O212" s="177"/>
      <c r="P212" s="177"/>
      <c r="Q212" s="177"/>
      <c r="R212" s="177"/>
      <c r="S212" s="177"/>
      <c r="T212" s="177"/>
      <c r="U212" s="177"/>
      <c r="V212" s="177"/>
    </row>
    <row r="213" spans="2:22" customFormat="1" ht="15" customHeight="1">
      <c r="O213" s="178"/>
      <c r="P213" s="178"/>
      <c r="Q213" s="178"/>
      <c r="R213" s="178"/>
      <c r="S213" s="178"/>
      <c r="T213" s="178"/>
      <c r="U213" s="178"/>
      <c r="V213" s="178"/>
    </row>
    <row r="214" spans="2:22" customFormat="1" ht="15" customHeight="1">
      <c r="O214" s="178"/>
      <c r="P214" s="178"/>
      <c r="Q214" s="178"/>
      <c r="R214" s="178"/>
      <c r="S214" s="178"/>
      <c r="T214" s="178"/>
      <c r="U214" s="178"/>
      <c r="V214" s="178"/>
    </row>
    <row r="215" spans="2:22" customFormat="1" ht="15" customHeight="1">
      <c r="O215" s="178"/>
      <c r="P215" s="178"/>
      <c r="Q215" s="178"/>
      <c r="R215" s="178"/>
      <c r="S215" s="178"/>
      <c r="T215" s="178"/>
      <c r="U215" s="178"/>
      <c r="V215" s="178"/>
    </row>
    <row r="216" spans="2:22" customFormat="1" ht="15" customHeight="1">
      <c r="O216" s="178"/>
      <c r="P216" s="178"/>
      <c r="Q216" s="178"/>
      <c r="R216" s="178"/>
      <c r="S216" s="178"/>
      <c r="T216" s="178"/>
      <c r="U216" s="178"/>
      <c r="V216" s="178"/>
    </row>
    <row r="217" spans="2:22" customFormat="1" ht="15" customHeight="1">
      <c r="O217" s="178"/>
      <c r="P217" s="178"/>
      <c r="Q217" s="178"/>
      <c r="R217" s="178"/>
      <c r="S217" s="178"/>
      <c r="T217" s="178"/>
      <c r="U217" s="178"/>
      <c r="V217" s="178"/>
    </row>
    <row r="218" spans="2:22" customFormat="1" ht="15" customHeight="1">
      <c r="O218" s="178"/>
      <c r="P218" s="178"/>
      <c r="Q218" s="178"/>
      <c r="R218" s="178"/>
      <c r="S218" s="178"/>
      <c r="T218" s="178"/>
      <c r="U218" s="178"/>
      <c r="V218" s="178"/>
    </row>
    <row r="219" spans="2:22" customFormat="1" ht="15" customHeight="1">
      <c r="O219" s="178"/>
      <c r="P219" s="178"/>
      <c r="Q219" s="178"/>
      <c r="R219" s="178"/>
      <c r="S219" s="178"/>
      <c r="T219" s="178"/>
      <c r="U219" s="178"/>
      <c r="V219" s="178"/>
    </row>
    <row r="220" spans="2:22" customFormat="1" ht="15" customHeight="1">
      <c r="O220" s="178"/>
      <c r="P220" s="178"/>
      <c r="Q220" s="178"/>
      <c r="R220" s="178"/>
      <c r="S220" s="178"/>
      <c r="T220" s="178"/>
      <c r="U220" s="178"/>
      <c r="V220" s="178"/>
    </row>
    <row r="221" spans="2:22" customFormat="1" ht="15" customHeight="1">
      <c r="O221" s="178"/>
      <c r="P221" s="178"/>
      <c r="Q221" s="178"/>
      <c r="R221" s="178"/>
      <c r="S221" s="178"/>
      <c r="T221" s="178"/>
      <c r="U221" s="178"/>
      <c r="V221" s="178"/>
    </row>
    <row r="222" spans="2:22" customFormat="1" ht="15" customHeight="1">
      <c r="O222" s="178"/>
      <c r="P222" s="178"/>
      <c r="Q222" s="178"/>
      <c r="R222" s="178"/>
      <c r="S222" s="178"/>
      <c r="T222" s="178"/>
      <c r="U222" s="178"/>
      <c r="V222" s="178"/>
    </row>
    <row r="223" spans="2:22" customFormat="1" ht="15" customHeight="1">
      <c r="O223" s="178"/>
      <c r="P223" s="178"/>
      <c r="Q223" s="178"/>
      <c r="R223" s="178"/>
      <c r="S223" s="178"/>
      <c r="T223" s="178"/>
      <c r="U223" s="178"/>
      <c r="V223" s="178"/>
    </row>
    <row r="224" spans="2:22" customFormat="1" ht="15" customHeight="1">
      <c r="O224" s="178"/>
      <c r="P224" s="178"/>
      <c r="Q224" s="178"/>
      <c r="R224" s="178"/>
      <c r="S224" s="178"/>
      <c r="T224" s="178"/>
      <c r="U224" s="178"/>
      <c r="V224" s="178"/>
    </row>
    <row r="225" spans="15:22" customFormat="1" ht="15" customHeight="1">
      <c r="O225" s="178"/>
      <c r="P225" s="178"/>
      <c r="Q225" s="178"/>
      <c r="R225" s="178"/>
      <c r="S225" s="178"/>
      <c r="T225" s="178"/>
      <c r="U225" s="178"/>
      <c r="V225" s="178"/>
    </row>
    <row r="226" spans="15:22" customFormat="1" ht="15" customHeight="1">
      <c r="O226" s="178"/>
      <c r="P226" s="178"/>
      <c r="Q226" s="178"/>
      <c r="R226" s="178"/>
      <c r="S226" s="178"/>
      <c r="T226" s="178"/>
      <c r="U226" s="178"/>
      <c r="V226" s="178"/>
    </row>
    <row r="227" spans="15:22" customFormat="1" ht="15" customHeight="1">
      <c r="O227" s="178"/>
      <c r="P227" s="178"/>
      <c r="Q227" s="178"/>
      <c r="R227" s="178"/>
      <c r="S227" s="178"/>
      <c r="T227" s="178"/>
      <c r="U227" s="178"/>
      <c r="V227" s="178"/>
    </row>
    <row r="228" spans="15:22" customFormat="1" ht="15" customHeight="1">
      <c r="O228" s="178"/>
      <c r="P228" s="178"/>
      <c r="Q228" s="178"/>
      <c r="R228" s="178"/>
      <c r="S228" s="178"/>
      <c r="T228" s="178"/>
      <c r="U228" s="178"/>
      <c r="V228" s="178"/>
    </row>
    <row r="229" spans="15:22" customFormat="1" ht="15" customHeight="1">
      <c r="O229" s="178"/>
      <c r="P229" s="178"/>
      <c r="Q229" s="178"/>
      <c r="R229" s="178"/>
      <c r="S229" s="178"/>
      <c r="T229" s="178"/>
      <c r="U229" s="178"/>
      <c r="V229" s="178"/>
    </row>
    <row r="230" spans="15:22" customFormat="1" ht="15" customHeight="1">
      <c r="O230" s="178"/>
      <c r="P230" s="178"/>
      <c r="Q230" s="178"/>
      <c r="R230" s="178"/>
      <c r="S230" s="178"/>
      <c r="T230" s="178"/>
      <c r="U230" s="178"/>
      <c r="V230" s="178"/>
    </row>
    <row r="231" spans="15:22" customFormat="1" ht="15" customHeight="1">
      <c r="O231" s="178"/>
      <c r="P231" s="178"/>
      <c r="Q231" s="178"/>
      <c r="R231" s="178"/>
      <c r="S231" s="178"/>
      <c r="T231" s="178"/>
      <c r="U231" s="178"/>
      <c r="V231" s="178"/>
    </row>
    <row r="232" spans="15:22" customFormat="1" ht="15" customHeight="1">
      <c r="O232" s="178"/>
      <c r="P232" s="178"/>
      <c r="Q232" s="178"/>
      <c r="R232" s="178"/>
      <c r="S232" s="178"/>
      <c r="T232" s="178"/>
      <c r="U232" s="178"/>
      <c r="V232" s="178"/>
    </row>
    <row r="233" spans="15:22" customFormat="1" ht="15" customHeight="1">
      <c r="O233" s="178"/>
      <c r="P233" s="178"/>
      <c r="Q233" s="178"/>
      <c r="R233" s="178"/>
      <c r="S233" s="178"/>
      <c r="T233" s="178"/>
      <c r="U233" s="178"/>
      <c r="V233" s="178"/>
    </row>
    <row r="234" spans="15:22" customFormat="1" ht="15" customHeight="1">
      <c r="O234" s="178"/>
      <c r="P234" s="178"/>
      <c r="Q234" s="178"/>
      <c r="R234" s="178"/>
      <c r="S234" s="178"/>
      <c r="T234" s="178"/>
      <c r="U234" s="178"/>
      <c r="V234" s="178"/>
    </row>
    <row r="235" spans="15:22" customFormat="1" ht="15" customHeight="1">
      <c r="O235" s="178"/>
      <c r="P235" s="178"/>
      <c r="Q235" s="178"/>
      <c r="R235" s="178"/>
      <c r="S235" s="178"/>
      <c r="T235" s="178"/>
      <c r="U235" s="178"/>
      <c r="V235" s="178"/>
    </row>
    <row r="236" spans="15:22" customFormat="1" ht="15" customHeight="1">
      <c r="O236" s="178"/>
      <c r="P236" s="178"/>
      <c r="Q236" s="178"/>
      <c r="R236" s="178"/>
      <c r="S236" s="178"/>
      <c r="T236" s="178"/>
      <c r="U236" s="178"/>
      <c r="V236" s="178"/>
    </row>
    <row r="237" spans="15:22" customFormat="1" ht="15" customHeight="1">
      <c r="O237" s="178"/>
      <c r="P237" s="178"/>
      <c r="Q237" s="178"/>
      <c r="R237" s="178"/>
      <c r="S237" s="178"/>
      <c r="T237" s="178"/>
      <c r="U237" s="178"/>
      <c r="V237" s="178"/>
    </row>
    <row r="238" spans="15:22" customFormat="1" ht="15" customHeight="1">
      <c r="O238" s="178"/>
      <c r="P238" s="178"/>
      <c r="Q238" s="178"/>
      <c r="R238" s="178"/>
      <c r="S238" s="178"/>
      <c r="T238" s="178"/>
      <c r="U238" s="178"/>
      <c r="V238" s="178"/>
    </row>
    <row r="239" spans="15:22" customFormat="1" ht="15" customHeight="1">
      <c r="O239" s="178"/>
      <c r="P239" s="178"/>
      <c r="Q239" s="178"/>
      <c r="R239" s="178"/>
      <c r="S239" s="178"/>
      <c r="T239" s="178"/>
      <c r="U239" s="178"/>
      <c r="V239" s="178"/>
    </row>
    <row r="240" spans="15:22" customFormat="1" ht="15" customHeight="1">
      <c r="O240" s="178"/>
      <c r="P240" s="178"/>
      <c r="Q240" s="178"/>
      <c r="R240" s="178"/>
      <c r="S240" s="178"/>
      <c r="T240" s="178"/>
      <c r="U240" s="178"/>
      <c r="V240" s="178"/>
    </row>
    <row r="241" spans="15:22" customFormat="1" ht="15" customHeight="1">
      <c r="O241" s="178"/>
      <c r="P241" s="178"/>
      <c r="Q241" s="178"/>
      <c r="R241" s="178"/>
      <c r="S241" s="178"/>
      <c r="T241" s="178"/>
      <c r="U241" s="178"/>
      <c r="V241" s="178"/>
    </row>
    <row r="242" spans="15:22" customFormat="1" ht="15" customHeight="1">
      <c r="O242" s="178"/>
      <c r="P242" s="178"/>
      <c r="Q242" s="178"/>
      <c r="R242" s="178"/>
      <c r="S242" s="178"/>
      <c r="T242" s="178"/>
      <c r="U242" s="178"/>
      <c r="V242" s="178"/>
    </row>
    <row r="243" spans="15:22" customFormat="1" ht="15" customHeight="1">
      <c r="O243" s="178"/>
      <c r="P243" s="178"/>
      <c r="Q243" s="178"/>
      <c r="R243" s="178"/>
      <c r="S243" s="178"/>
      <c r="T243" s="178"/>
      <c r="U243" s="178"/>
      <c r="V243" s="178"/>
    </row>
    <row r="244" spans="15:22" customFormat="1" ht="15" customHeight="1">
      <c r="O244" s="178"/>
      <c r="P244" s="178"/>
      <c r="Q244" s="178"/>
      <c r="R244" s="178"/>
      <c r="S244" s="178"/>
      <c r="T244" s="178"/>
      <c r="U244" s="178"/>
      <c r="V244" s="178"/>
    </row>
    <row r="245" spans="15:22" customFormat="1" ht="15" customHeight="1">
      <c r="O245" s="178"/>
      <c r="P245" s="178"/>
      <c r="Q245" s="178"/>
      <c r="R245" s="178"/>
      <c r="S245" s="178"/>
      <c r="T245" s="178"/>
      <c r="U245" s="178"/>
      <c r="V245" s="178"/>
    </row>
    <row r="246" spans="15:22" customFormat="1" ht="15" customHeight="1">
      <c r="O246" s="178"/>
      <c r="P246" s="178"/>
      <c r="Q246" s="178"/>
      <c r="R246" s="178"/>
      <c r="S246" s="178"/>
      <c r="T246" s="178"/>
      <c r="U246" s="178"/>
      <c r="V246" s="178"/>
    </row>
    <row r="247" spans="15:22" customFormat="1" ht="15" customHeight="1">
      <c r="O247" s="178"/>
      <c r="P247" s="178"/>
      <c r="Q247" s="178"/>
      <c r="R247" s="178"/>
      <c r="S247" s="178"/>
      <c r="T247" s="178"/>
      <c r="U247" s="178"/>
      <c r="V247" s="178"/>
    </row>
    <row r="248" spans="15:22" customFormat="1" ht="15" customHeight="1">
      <c r="O248" s="178"/>
      <c r="P248" s="178"/>
      <c r="Q248" s="178"/>
      <c r="R248" s="178"/>
      <c r="S248" s="178"/>
      <c r="T248" s="178"/>
      <c r="U248" s="178"/>
      <c r="V248" s="178"/>
    </row>
    <row r="249" spans="15:22" customFormat="1" ht="15" customHeight="1">
      <c r="O249" s="178"/>
      <c r="P249" s="178"/>
      <c r="Q249" s="178"/>
      <c r="R249" s="178"/>
      <c r="S249" s="178"/>
      <c r="T249" s="178"/>
      <c r="U249" s="178"/>
      <c r="V249" s="178"/>
    </row>
    <row r="250" spans="15:22" customFormat="1" ht="15" customHeight="1">
      <c r="O250" s="178"/>
      <c r="P250" s="178"/>
      <c r="Q250" s="178"/>
      <c r="R250" s="178"/>
      <c r="S250" s="178"/>
      <c r="T250" s="178"/>
      <c r="U250" s="178"/>
      <c r="V250" s="178"/>
    </row>
    <row r="251" spans="15:22" customFormat="1" ht="15" customHeight="1">
      <c r="O251" s="178"/>
      <c r="P251" s="178"/>
      <c r="Q251" s="178"/>
      <c r="R251" s="178"/>
      <c r="S251" s="178"/>
      <c r="T251" s="178"/>
      <c r="U251" s="178"/>
      <c r="V251" s="178"/>
    </row>
    <row r="252" spans="15:22" customFormat="1" ht="15" customHeight="1">
      <c r="O252" s="178"/>
      <c r="P252" s="178"/>
      <c r="Q252" s="178"/>
      <c r="R252" s="178"/>
      <c r="S252" s="178"/>
      <c r="T252" s="178"/>
      <c r="U252" s="178"/>
      <c r="V252" s="178"/>
    </row>
    <row r="253" spans="15:22" customFormat="1" ht="15" customHeight="1">
      <c r="O253" s="178"/>
      <c r="P253" s="178"/>
      <c r="Q253" s="178"/>
      <c r="R253" s="178"/>
      <c r="S253" s="178"/>
      <c r="T253" s="178"/>
      <c r="U253" s="178"/>
      <c r="V253" s="178"/>
    </row>
    <row r="254" spans="15:22" customFormat="1" ht="15" customHeight="1">
      <c r="O254" s="178"/>
      <c r="P254" s="178"/>
      <c r="Q254" s="178"/>
      <c r="R254" s="178"/>
      <c r="S254" s="178"/>
      <c r="T254" s="178"/>
      <c r="U254" s="178"/>
      <c r="V254" s="178"/>
    </row>
    <row r="255" spans="15:22" customFormat="1" ht="15" customHeight="1">
      <c r="O255" s="178"/>
      <c r="P255" s="178"/>
      <c r="Q255" s="178"/>
      <c r="R255" s="178"/>
      <c r="S255" s="178"/>
      <c r="T255" s="178"/>
      <c r="U255" s="178"/>
      <c r="V255" s="178"/>
    </row>
    <row r="256" spans="15:22" customFormat="1" ht="15" customHeight="1">
      <c r="O256" s="178"/>
      <c r="P256" s="178"/>
      <c r="Q256" s="178"/>
      <c r="R256" s="178"/>
      <c r="S256" s="178"/>
      <c r="T256" s="178"/>
      <c r="U256" s="178"/>
      <c r="V256" s="178"/>
    </row>
    <row r="257" spans="15:22" customFormat="1" ht="15" customHeight="1">
      <c r="O257" s="178"/>
      <c r="P257" s="178"/>
      <c r="Q257" s="178"/>
      <c r="R257" s="178"/>
      <c r="S257" s="178"/>
      <c r="T257" s="178"/>
      <c r="U257" s="178"/>
      <c r="V257" s="178"/>
    </row>
    <row r="258" spans="15:22" customFormat="1" ht="15" customHeight="1">
      <c r="O258" s="178"/>
      <c r="P258" s="178"/>
      <c r="Q258" s="178"/>
      <c r="R258" s="178"/>
      <c r="S258" s="178"/>
      <c r="T258" s="178"/>
      <c r="U258" s="178"/>
      <c r="V258" s="178"/>
    </row>
    <row r="259" spans="15:22" customFormat="1" ht="15" customHeight="1">
      <c r="O259" s="178"/>
      <c r="P259" s="178"/>
      <c r="Q259" s="178"/>
      <c r="R259" s="178"/>
      <c r="S259" s="178"/>
      <c r="T259" s="178"/>
      <c r="U259" s="178"/>
      <c r="V259" s="178"/>
    </row>
    <row r="260" spans="15:22" customFormat="1" ht="15" customHeight="1">
      <c r="O260" s="178"/>
      <c r="P260" s="178"/>
      <c r="Q260" s="178"/>
      <c r="R260" s="178"/>
      <c r="S260" s="178"/>
      <c r="T260" s="178"/>
      <c r="U260" s="178"/>
      <c r="V260" s="178"/>
    </row>
    <row r="261" spans="15:22" customFormat="1" ht="15" customHeight="1">
      <c r="O261" s="178"/>
      <c r="P261" s="178"/>
      <c r="Q261" s="178"/>
      <c r="R261" s="178"/>
      <c r="S261" s="178"/>
      <c r="T261" s="178"/>
      <c r="U261" s="178"/>
      <c r="V261" s="178"/>
    </row>
    <row r="262" spans="15:22" customFormat="1" ht="15" customHeight="1">
      <c r="O262" s="178"/>
      <c r="P262" s="178"/>
      <c r="Q262" s="178"/>
      <c r="R262" s="178"/>
      <c r="S262" s="178"/>
      <c r="T262" s="178"/>
      <c r="U262" s="178"/>
      <c r="V262" s="178"/>
    </row>
    <row r="263" spans="15:22" customFormat="1" ht="15" customHeight="1">
      <c r="O263" s="178"/>
      <c r="P263" s="178"/>
      <c r="Q263" s="178"/>
      <c r="R263" s="178"/>
      <c r="S263" s="178"/>
      <c r="T263" s="178"/>
      <c r="U263" s="178"/>
      <c r="V263" s="178"/>
    </row>
    <row r="264" spans="15:22" customFormat="1" ht="15" customHeight="1">
      <c r="O264" s="178"/>
      <c r="P264" s="178"/>
      <c r="Q264" s="178"/>
      <c r="R264" s="178"/>
      <c r="S264" s="178"/>
      <c r="T264" s="178"/>
      <c r="U264" s="178"/>
      <c r="V264" s="178"/>
    </row>
    <row r="265" spans="15:22" customFormat="1" ht="15" customHeight="1">
      <c r="O265" s="178"/>
      <c r="P265" s="178"/>
      <c r="Q265" s="178"/>
      <c r="R265" s="178"/>
      <c r="S265" s="178"/>
      <c r="T265" s="178"/>
      <c r="U265" s="178"/>
      <c r="V265" s="178"/>
    </row>
    <row r="266" spans="15:22" customFormat="1" ht="15" customHeight="1">
      <c r="O266" s="178"/>
      <c r="P266" s="178"/>
      <c r="Q266" s="178"/>
      <c r="R266" s="178"/>
      <c r="S266" s="178"/>
      <c r="T266" s="178"/>
      <c r="U266" s="178"/>
      <c r="V266" s="178"/>
    </row>
    <row r="267" spans="15:22" customFormat="1" ht="15" customHeight="1">
      <c r="O267" s="178"/>
      <c r="P267" s="178"/>
      <c r="Q267" s="178"/>
      <c r="R267" s="178"/>
      <c r="S267" s="178"/>
      <c r="T267" s="178"/>
      <c r="U267" s="178"/>
      <c r="V267" s="178"/>
    </row>
    <row r="268" spans="15:22" customFormat="1" ht="15" customHeight="1">
      <c r="O268" s="178"/>
      <c r="P268" s="178"/>
      <c r="Q268" s="178"/>
      <c r="R268" s="178"/>
      <c r="S268" s="178"/>
      <c r="T268" s="178"/>
      <c r="U268" s="178"/>
      <c r="V268" s="178"/>
    </row>
    <row r="269" spans="15:22" customFormat="1" ht="15" customHeight="1">
      <c r="O269" s="178"/>
      <c r="P269" s="178"/>
      <c r="Q269" s="178"/>
      <c r="R269" s="178"/>
      <c r="S269" s="178"/>
      <c r="T269" s="178"/>
      <c r="U269" s="178"/>
      <c r="V269" s="178"/>
    </row>
    <row r="270" spans="15:22" customFormat="1" ht="15" customHeight="1">
      <c r="O270" s="178"/>
      <c r="P270" s="178"/>
      <c r="Q270" s="178"/>
      <c r="R270" s="178"/>
      <c r="S270" s="178"/>
      <c r="T270" s="178"/>
      <c r="U270" s="178"/>
      <c r="V270" s="178"/>
    </row>
    <row r="271" spans="15:22" customFormat="1" ht="15" customHeight="1">
      <c r="O271" s="178"/>
      <c r="P271" s="178"/>
      <c r="Q271" s="178"/>
      <c r="R271" s="178"/>
      <c r="S271" s="178"/>
      <c r="T271" s="178"/>
      <c r="U271" s="178"/>
      <c r="V271" s="178"/>
    </row>
    <row r="272" spans="15:22" customFormat="1" ht="15" customHeight="1">
      <c r="O272" s="178"/>
      <c r="P272" s="178"/>
      <c r="Q272" s="178"/>
      <c r="R272" s="178"/>
      <c r="S272" s="178"/>
      <c r="T272" s="178"/>
      <c r="U272" s="178"/>
      <c r="V272" s="178"/>
    </row>
    <row r="273" spans="15:22" customFormat="1" ht="15" customHeight="1">
      <c r="O273" s="178"/>
      <c r="P273" s="178"/>
      <c r="Q273" s="178"/>
      <c r="R273" s="178"/>
      <c r="S273" s="178"/>
      <c r="T273" s="178"/>
      <c r="U273" s="178"/>
      <c r="V273" s="178"/>
    </row>
    <row r="274" spans="15:22" customFormat="1" ht="15" customHeight="1">
      <c r="O274" s="178"/>
      <c r="P274" s="178"/>
      <c r="Q274" s="178"/>
      <c r="R274" s="178"/>
      <c r="S274" s="178"/>
      <c r="T274" s="178"/>
      <c r="U274" s="178"/>
      <c r="V274" s="178"/>
    </row>
    <row r="275" spans="15:22" customFormat="1" ht="15" customHeight="1">
      <c r="O275" s="178"/>
      <c r="P275" s="178"/>
      <c r="Q275" s="178"/>
      <c r="R275" s="178"/>
      <c r="S275" s="178"/>
      <c r="T275" s="178"/>
      <c r="U275" s="178"/>
      <c r="V275" s="178"/>
    </row>
    <row r="276" spans="15:22" customFormat="1" ht="15" customHeight="1">
      <c r="O276" s="178"/>
      <c r="P276" s="178"/>
      <c r="Q276" s="178"/>
      <c r="R276" s="178"/>
      <c r="S276" s="178"/>
      <c r="T276" s="178"/>
      <c r="U276" s="178"/>
      <c r="V276" s="178"/>
    </row>
    <row r="277" spans="15:22" customFormat="1" ht="15" customHeight="1">
      <c r="O277" s="178"/>
      <c r="P277" s="178"/>
      <c r="Q277" s="178"/>
      <c r="R277" s="178"/>
      <c r="S277" s="178"/>
      <c r="T277" s="178"/>
      <c r="U277" s="178"/>
      <c r="V277" s="178"/>
    </row>
    <row r="278" spans="15:22" customFormat="1" ht="15" customHeight="1">
      <c r="O278" s="178"/>
      <c r="P278" s="178"/>
      <c r="Q278" s="178"/>
      <c r="R278" s="178"/>
      <c r="S278" s="178"/>
      <c r="T278" s="178"/>
      <c r="U278" s="178"/>
      <c r="V278" s="178"/>
    </row>
    <row r="279" spans="15:22" customFormat="1" ht="15" customHeight="1">
      <c r="O279" s="178"/>
      <c r="P279" s="178"/>
      <c r="Q279" s="178"/>
      <c r="R279" s="178"/>
      <c r="S279" s="178"/>
      <c r="T279" s="178"/>
      <c r="U279" s="178"/>
      <c r="V279" s="178"/>
    </row>
    <row r="280" spans="15:22" customFormat="1" ht="15" customHeight="1">
      <c r="O280" s="178"/>
      <c r="P280" s="178"/>
      <c r="Q280" s="178"/>
      <c r="R280" s="178"/>
      <c r="S280" s="178"/>
      <c r="T280" s="178"/>
      <c r="U280" s="178"/>
      <c r="V280" s="178"/>
    </row>
    <row r="281" spans="15:22" customFormat="1" ht="15" customHeight="1">
      <c r="O281" s="178"/>
      <c r="P281" s="178"/>
      <c r="Q281" s="178"/>
      <c r="R281" s="178"/>
      <c r="S281" s="178"/>
      <c r="T281" s="178"/>
      <c r="U281" s="178"/>
      <c r="V281" s="178"/>
    </row>
    <row r="282" spans="15:22" customFormat="1" ht="15" customHeight="1">
      <c r="O282" s="178"/>
      <c r="P282" s="178"/>
      <c r="Q282" s="178"/>
      <c r="R282" s="178"/>
      <c r="S282" s="178"/>
      <c r="T282" s="178"/>
      <c r="U282" s="178"/>
      <c r="V282" s="178"/>
    </row>
    <row r="283" spans="15:22" customFormat="1" ht="15" customHeight="1">
      <c r="O283" s="178"/>
      <c r="P283" s="178"/>
      <c r="Q283" s="178"/>
      <c r="R283" s="178"/>
      <c r="S283" s="178"/>
      <c r="T283" s="178"/>
      <c r="U283" s="178"/>
      <c r="V283" s="178"/>
    </row>
    <row r="284" spans="15:22" customFormat="1" ht="15" customHeight="1">
      <c r="O284" s="178"/>
      <c r="P284" s="178"/>
      <c r="Q284" s="178"/>
      <c r="R284" s="178"/>
      <c r="S284" s="178"/>
      <c r="T284" s="178"/>
      <c r="U284" s="178"/>
      <c r="V284" s="178"/>
    </row>
    <row r="285" spans="15:22" customFormat="1" ht="15" customHeight="1">
      <c r="O285" s="178"/>
      <c r="P285" s="178"/>
      <c r="Q285" s="178"/>
      <c r="R285" s="178"/>
      <c r="S285" s="178"/>
      <c r="T285" s="178"/>
      <c r="U285" s="178"/>
      <c r="V285" s="178"/>
    </row>
    <row r="286" spans="15:22" customFormat="1" ht="15" customHeight="1">
      <c r="O286" s="178"/>
      <c r="P286" s="178"/>
      <c r="Q286" s="178"/>
      <c r="R286" s="178"/>
      <c r="S286" s="178"/>
      <c r="T286" s="178"/>
      <c r="U286" s="178"/>
      <c r="V286" s="178"/>
    </row>
    <row r="287" spans="15:22" customFormat="1" ht="15" customHeight="1">
      <c r="O287" s="178"/>
      <c r="P287" s="178"/>
      <c r="Q287" s="178"/>
      <c r="R287" s="178"/>
      <c r="S287" s="178"/>
      <c r="T287" s="178"/>
      <c r="U287" s="178"/>
      <c r="V287" s="178"/>
    </row>
    <row r="288" spans="15:22" customFormat="1" ht="15" customHeight="1">
      <c r="O288" s="178"/>
      <c r="P288" s="178"/>
      <c r="Q288" s="178"/>
      <c r="R288" s="178"/>
      <c r="S288" s="178"/>
      <c r="T288" s="178"/>
      <c r="U288" s="178"/>
      <c r="V288" s="178"/>
    </row>
    <row r="289" spans="15:22" customFormat="1" ht="15" customHeight="1">
      <c r="O289" s="178"/>
      <c r="P289" s="178"/>
      <c r="Q289" s="178"/>
      <c r="R289" s="178"/>
      <c r="S289" s="178"/>
      <c r="T289" s="178"/>
      <c r="U289" s="178"/>
      <c r="V289" s="178"/>
    </row>
    <row r="290" spans="15:22" customFormat="1" ht="15" customHeight="1">
      <c r="O290" s="178"/>
      <c r="P290" s="178"/>
      <c r="Q290" s="178"/>
      <c r="R290" s="178"/>
      <c r="S290" s="178"/>
      <c r="T290" s="178"/>
      <c r="U290" s="178"/>
      <c r="V290" s="178"/>
    </row>
    <row r="291" spans="15:22" customFormat="1" ht="15" customHeight="1">
      <c r="O291" s="178"/>
      <c r="P291" s="178"/>
      <c r="Q291" s="178"/>
      <c r="R291" s="178"/>
      <c r="S291" s="178"/>
      <c r="T291" s="178"/>
      <c r="U291" s="178"/>
      <c r="V291" s="178"/>
    </row>
    <row r="292" spans="15:22" customFormat="1" ht="15" customHeight="1">
      <c r="O292" s="178"/>
      <c r="P292" s="178"/>
      <c r="Q292" s="178"/>
      <c r="R292" s="178"/>
      <c r="S292" s="178"/>
      <c r="T292" s="178"/>
      <c r="U292" s="178"/>
      <c r="V292" s="178"/>
    </row>
    <row r="293" spans="15:22" customFormat="1" ht="15" customHeight="1">
      <c r="O293" s="178"/>
      <c r="P293" s="178"/>
      <c r="Q293" s="178"/>
      <c r="R293" s="178"/>
      <c r="S293" s="178"/>
      <c r="T293" s="178"/>
      <c r="U293" s="178"/>
      <c r="V293" s="178"/>
    </row>
    <row r="294" spans="15:22" customFormat="1" ht="15" customHeight="1">
      <c r="O294" s="178"/>
      <c r="P294" s="178"/>
      <c r="Q294" s="178"/>
      <c r="R294" s="178"/>
      <c r="S294" s="178"/>
      <c r="T294" s="178"/>
      <c r="U294" s="178"/>
      <c r="V294" s="178"/>
    </row>
    <row r="295" spans="15:22" customFormat="1" ht="15" customHeight="1">
      <c r="O295" s="178"/>
      <c r="P295" s="178"/>
      <c r="Q295" s="178"/>
      <c r="R295" s="178"/>
      <c r="S295" s="178"/>
      <c r="T295" s="178"/>
      <c r="U295" s="178"/>
      <c r="V295" s="178"/>
    </row>
    <row r="296" spans="15:22" customFormat="1" ht="15" customHeight="1">
      <c r="O296" s="178"/>
      <c r="P296" s="178"/>
      <c r="Q296" s="178"/>
      <c r="R296" s="178"/>
      <c r="S296" s="178"/>
      <c r="T296" s="178"/>
      <c r="U296" s="178"/>
      <c r="V296" s="178"/>
    </row>
    <row r="297" spans="15:22" customFormat="1" ht="15" customHeight="1">
      <c r="O297" s="178"/>
      <c r="P297" s="178"/>
      <c r="Q297" s="178"/>
      <c r="R297" s="178"/>
      <c r="S297" s="178"/>
      <c r="T297" s="178"/>
      <c r="U297" s="178"/>
      <c r="V297" s="178"/>
    </row>
    <row r="298" spans="15:22" customFormat="1" ht="15" customHeight="1">
      <c r="O298" s="178"/>
      <c r="P298" s="178"/>
      <c r="Q298" s="178"/>
      <c r="R298" s="178"/>
      <c r="S298" s="178"/>
      <c r="T298" s="178"/>
      <c r="U298" s="178"/>
      <c r="V298" s="178"/>
    </row>
    <row r="299" spans="15:22" customFormat="1" ht="15" customHeight="1">
      <c r="O299" s="178"/>
      <c r="P299" s="178"/>
      <c r="Q299" s="178"/>
      <c r="R299" s="178"/>
      <c r="S299" s="178"/>
      <c r="T299" s="178"/>
      <c r="U299" s="178"/>
      <c r="V299" s="178"/>
    </row>
    <row r="300" spans="15:22" customFormat="1" ht="15" customHeight="1">
      <c r="O300" s="178"/>
      <c r="P300" s="178"/>
      <c r="Q300" s="178"/>
      <c r="R300" s="178"/>
      <c r="S300" s="178"/>
      <c r="T300" s="178"/>
      <c r="U300" s="178"/>
      <c r="V300" s="178"/>
    </row>
    <row r="301" spans="15:22" customFormat="1" ht="15" customHeight="1">
      <c r="O301" s="178"/>
      <c r="P301" s="178"/>
      <c r="Q301" s="178"/>
      <c r="R301" s="178"/>
      <c r="S301" s="178"/>
      <c r="T301" s="178"/>
      <c r="U301" s="178"/>
      <c r="V301" s="178"/>
    </row>
    <row r="302" spans="15:22" customFormat="1" ht="15" customHeight="1">
      <c r="O302" s="178"/>
      <c r="P302" s="178"/>
      <c r="Q302" s="178"/>
      <c r="R302" s="178"/>
      <c r="S302" s="178"/>
      <c r="T302" s="178"/>
      <c r="U302" s="178"/>
      <c r="V302" s="178"/>
    </row>
    <row r="303" spans="15:22" customFormat="1" ht="15" customHeight="1">
      <c r="O303" s="178"/>
      <c r="P303" s="178"/>
      <c r="Q303" s="178"/>
      <c r="R303" s="178"/>
      <c r="S303" s="178"/>
      <c r="T303" s="178"/>
      <c r="U303" s="178"/>
      <c r="V303" s="178"/>
    </row>
    <row r="304" spans="15:22" customFormat="1" ht="15" customHeight="1">
      <c r="O304" s="178"/>
      <c r="P304" s="178"/>
      <c r="Q304" s="178"/>
      <c r="R304" s="178"/>
      <c r="S304" s="178"/>
      <c r="T304" s="178"/>
      <c r="U304" s="178"/>
      <c r="V304" s="178"/>
    </row>
    <row r="305" spans="15:22" customFormat="1" ht="15" customHeight="1">
      <c r="O305" s="178"/>
      <c r="P305" s="178"/>
      <c r="Q305" s="178"/>
      <c r="R305" s="178"/>
      <c r="S305" s="178"/>
      <c r="T305" s="178"/>
      <c r="U305" s="178"/>
      <c r="V305" s="178"/>
    </row>
    <row r="306" spans="15:22" customFormat="1" ht="15" customHeight="1">
      <c r="O306" s="178"/>
      <c r="P306" s="178"/>
      <c r="Q306" s="178"/>
      <c r="R306" s="178"/>
      <c r="S306" s="178"/>
      <c r="T306" s="178"/>
      <c r="U306" s="178"/>
      <c r="V306" s="178"/>
    </row>
    <row r="307" spans="15:22" customFormat="1" ht="15" customHeight="1">
      <c r="O307" s="178"/>
      <c r="P307" s="178"/>
      <c r="Q307" s="178"/>
      <c r="R307" s="178"/>
      <c r="S307" s="178"/>
      <c r="T307" s="178"/>
      <c r="U307" s="178"/>
      <c r="V307" s="178"/>
    </row>
    <row r="308" spans="15:22" customFormat="1" ht="15" customHeight="1">
      <c r="O308" s="178"/>
      <c r="P308" s="178"/>
      <c r="Q308" s="178"/>
      <c r="R308" s="178"/>
      <c r="S308" s="178"/>
      <c r="T308" s="178"/>
      <c r="U308" s="178"/>
      <c r="V308" s="178"/>
    </row>
    <row r="309" spans="15:22" customFormat="1" ht="15" customHeight="1">
      <c r="O309" s="178"/>
      <c r="P309" s="178"/>
      <c r="Q309" s="178"/>
      <c r="R309" s="178"/>
      <c r="S309" s="178"/>
      <c r="T309" s="178"/>
      <c r="U309" s="178"/>
      <c r="V309" s="178"/>
    </row>
    <row r="310" spans="15:22" customFormat="1" ht="15" customHeight="1">
      <c r="O310" s="178"/>
      <c r="P310" s="178"/>
      <c r="Q310" s="178"/>
      <c r="R310" s="178"/>
      <c r="S310" s="178"/>
      <c r="T310" s="178"/>
      <c r="U310" s="178"/>
      <c r="V310" s="178"/>
    </row>
    <row r="311" spans="15:22" customFormat="1" ht="15" customHeight="1">
      <c r="O311" s="178"/>
      <c r="P311" s="178"/>
      <c r="Q311" s="178"/>
      <c r="R311" s="178"/>
      <c r="S311" s="178"/>
      <c r="T311" s="178"/>
      <c r="U311" s="178"/>
      <c r="V311" s="178"/>
    </row>
    <row r="312" spans="15:22" customFormat="1" ht="15" customHeight="1">
      <c r="O312" s="178"/>
      <c r="P312" s="178"/>
      <c r="Q312" s="178"/>
      <c r="R312" s="178"/>
      <c r="S312" s="178"/>
      <c r="T312" s="178"/>
      <c r="U312" s="178"/>
      <c r="V312" s="178"/>
    </row>
    <row r="313" spans="15:22" customFormat="1" ht="15" customHeight="1">
      <c r="O313" s="178"/>
      <c r="P313" s="178"/>
      <c r="Q313" s="178"/>
      <c r="R313" s="178"/>
      <c r="S313" s="178"/>
      <c r="T313" s="178"/>
      <c r="U313" s="178"/>
      <c r="V313" s="178"/>
    </row>
    <row r="314" spans="15:22" customFormat="1" ht="15" customHeight="1">
      <c r="O314" s="178"/>
      <c r="P314" s="178"/>
      <c r="Q314" s="178"/>
      <c r="R314" s="178"/>
      <c r="S314" s="178"/>
      <c r="T314" s="178"/>
      <c r="U314" s="178"/>
      <c r="V314" s="178"/>
    </row>
    <row r="315" spans="15:22" customFormat="1" ht="15" customHeight="1">
      <c r="O315" s="178"/>
      <c r="P315" s="178"/>
      <c r="Q315" s="178"/>
      <c r="R315" s="178"/>
      <c r="S315" s="178"/>
      <c r="T315" s="178"/>
      <c r="U315" s="178"/>
      <c r="V315" s="178"/>
    </row>
    <row r="316" spans="15:22" customFormat="1" ht="15" customHeight="1">
      <c r="O316" s="178"/>
      <c r="P316" s="178"/>
      <c r="Q316" s="178"/>
      <c r="R316" s="178"/>
      <c r="S316" s="178"/>
      <c r="T316" s="178"/>
      <c r="U316" s="178"/>
      <c r="V316" s="178"/>
    </row>
    <row r="317" spans="15:22" customFormat="1" ht="15" customHeight="1">
      <c r="O317" s="178"/>
      <c r="P317" s="178"/>
      <c r="Q317" s="178"/>
      <c r="R317" s="178"/>
      <c r="S317" s="178"/>
      <c r="T317" s="178"/>
      <c r="U317" s="178"/>
      <c r="V317" s="178"/>
    </row>
    <row r="318" spans="15:22" customFormat="1" ht="15" customHeight="1">
      <c r="O318" s="178"/>
      <c r="P318" s="178"/>
      <c r="Q318" s="178"/>
      <c r="R318" s="178"/>
      <c r="S318" s="178"/>
      <c r="T318" s="178"/>
      <c r="U318" s="178"/>
      <c r="V318" s="178"/>
    </row>
    <row r="319" spans="15:22" customFormat="1" ht="15" customHeight="1">
      <c r="O319" s="178"/>
      <c r="P319" s="178"/>
      <c r="Q319" s="178"/>
      <c r="R319" s="178"/>
      <c r="S319" s="178"/>
      <c r="T319" s="178"/>
      <c r="U319" s="178"/>
      <c r="V319" s="178"/>
    </row>
    <row r="320" spans="15:22" customFormat="1" ht="15" customHeight="1">
      <c r="O320" s="178"/>
      <c r="P320" s="178"/>
      <c r="Q320" s="178"/>
      <c r="R320" s="178"/>
      <c r="S320" s="178"/>
      <c r="T320" s="178"/>
      <c r="U320" s="178"/>
      <c r="V320" s="178"/>
    </row>
    <row r="321" spans="15:22" customFormat="1" ht="15" customHeight="1">
      <c r="O321" s="178"/>
      <c r="P321" s="178"/>
      <c r="Q321" s="178"/>
      <c r="R321" s="178"/>
      <c r="S321" s="178"/>
      <c r="T321" s="178"/>
      <c r="U321" s="178"/>
      <c r="V321" s="178"/>
    </row>
    <row r="322" spans="15:22" customFormat="1" ht="15" customHeight="1">
      <c r="O322" s="178"/>
      <c r="P322" s="178"/>
      <c r="Q322" s="178"/>
      <c r="R322" s="178"/>
      <c r="S322" s="178"/>
      <c r="T322" s="178"/>
      <c r="U322" s="178"/>
      <c r="V322" s="178"/>
    </row>
    <row r="323" spans="15:22" customFormat="1" ht="15" customHeight="1">
      <c r="O323" s="178"/>
      <c r="P323" s="178"/>
      <c r="Q323" s="178"/>
      <c r="R323" s="178"/>
      <c r="S323" s="178"/>
      <c r="T323" s="178"/>
      <c r="U323" s="178"/>
      <c r="V323" s="178"/>
    </row>
    <row r="324" spans="15:22" customFormat="1" ht="15" customHeight="1">
      <c r="O324" s="178"/>
      <c r="P324" s="178"/>
      <c r="Q324" s="178"/>
      <c r="R324" s="178"/>
      <c r="S324" s="178"/>
      <c r="T324" s="178"/>
      <c r="U324" s="178"/>
      <c r="V324" s="178"/>
    </row>
    <row r="325" spans="15:22" customFormat="1" ht="15" customHeight="1">
      <c r="O325" s="178"/>
      <c r="P325" s="178"/>
      <c r="Q325" s="178"/>
      <c r="R325" s="178"/>
      <c r="S325" s="178"/>
      <c r="T325" s="178"/>
      <c r="U325" s="178"/>
      <c r="V325" s="178"/>
    </row>
    <row r="326" spans="15:22" customFormat="1" ht="15" customHeight="1">
      <c r="O326" s="178"/>
      <c r="P326" s="178"/>
      <c r="Q326" s="178"/>
      <c r="R326" s="178"/>
      <c r="S326" s="178"/>
      <c r="T326" s="178"/>
      <c r="U326" s="178"/>
      <c r="V326" s="178"/>
    </row>
    <row r="327" spans="15:22" customFormat="1" ht="15" customHeight="1">
      <c r="O327" s="178"/>
      <c r="P327" s="178"/>
      <c r="Q327" s="178"/>
      <c r="R327" s="178"/>
      <c r="S327" s="178"/>
      <c r="T327" s="178"/>
      <c r="U327" s="178"/>
      <c r="V327" s="178"/>
    </row>
    <row r="328" spans="15:22" customFormat="1" ht="15" customHeight="1">
      <c r="O328" s="178"/>
      <c r="P328" s="178"/>
      <c r="Q328" s="178"/>
      <c r="R328" s="178"/>
      <c r="S328" s="178"/>
      <c r="T328" s="178"/>
      <c r="U328" s="178"/>
      <c r="V328" s="178"/>
    </row>
    <row r="329" spans="15:22" customFormat="1" ht="15" customHeight="1">
      <c r="O329" s="178"/>
      <c r="P329" s="178"/>
      <c r="Q329" s="178"/>
      <c r="R329" s="178"/>
      <c r="S329" s="178"/>
      <c r="T329" s="178"/>
      <c r="U329" s="178"/>
      <c r="V329" s="178"/>
    </row>
    <row r="330" spans="15:22" customFormat="1" ht="15" customHeight="1">
      <c r="O330" s="178"/>
      <c r="P330" s="178"/>
      <c r="Q330" s="178"/>
      <c r="R330" s="178"/>
      <c r="S330" s="178"/>
      <c r="T330" s="178"/>
      <c r="U330" s="178"/>
      <c r="V330" s="178"/>
    </row>
    <row r="331" spans="15:22" customFormat="1" ht="15" customHeight="1">
      <c r="O331" s="178"/>
      <c r="P331" s="178"/>
      <c r="Q331" s="178"/>
      <c r="R331" s="178"/>
      <c r="S331" s="178"/>
      <c r="T331" s="178"/>
      <c r="U331" s="178"/>
      <c r="V331" s="178"/>
    </row>
    <row r="332" spans="15:22" customFormat="1" ht="15" customHeight="1">
      <c r="O332" s="178"/>
      <c r="P332" s="178"/>
      <c r="Q332" s="178"/>
      <c r="R332" s="178"/>
      <c r="S332" s="178"/>
      <c r="T332" s="178"/>
      <c r="U332" s="178"/>
      <c r="V332" s="178"/>
    </row>
    <row r="333" spans="15:22" customFormat="1" ht="15" customHeight="1">
      <c r="O333" s="178"/>
      <c r="P333" s="178"/>
      <c r="Q333" s="178"/>
      <c r="R333" s="178"/>
      <c r="S333" s="178"/>
      <c r="T333" s="178"/>
      <c r="U333" s="178"/>
      <c r="V333" s="178"/>
    </row>
    <row r="334" spans="15:22" customFormat="1" ht="15" customHeight="1">
      <c r="O334" s="178"/>
      <c r="P334" s="178"/>
      <c r="Q334" s="178"/>
      <c r="R334" s="178"/>
      <c r="S334" s="178"/>
      <c r="T334" s="178"/>
      <c r="U334" s="178"/>
      <c r="V334" s="178"/>
    </row>
    <row r="335" spans="15:22" customFormat="1" ht="15" customHeight="1">
      <c r="O335" s="178"/>
      <c r="P335" s="178"/>
      <c r="Q335" s="178"/>
      <c r="R335" s="178"/>
      <c r="S335" s="178"/>
      <c r="T335" s="178"/>
      <c r="U335" s="178"/>
      <c r="V335" s="178"/>
    </row>
    <row r="336" spans="15:22" customFormat="1" ht="15" customHeight="1">
      <c r="O336" s="178"/>
      <c r="P336" s="178"/>
      <c r="Q336" s="178"/>
      <c r="R336" s="178"/>
      <c r="S336" s="178"/>
      <c r="T336" s="178"/>
      <c r="U336" s="178"/>
      <c r="V336" s="178"/>
    </row>
    <row r="337" spans="15:22" customFormat="1" ht="15" customHeight="1">
      <c r="O337" s="178"/>
      <c r="P337" s="178"/>
      <c r="Q337" s="178"/>
      <c r="R337" s="178"/>
      <c r="S337" s="178"/>
      <c r="T337" s="178"/>
      <c r="U337" s="178"/>
      <c r="V337" s="178"/>
    </row>
    <row r="338" spans="15:22" customFormat="1" ht="15" customHeight="1">
      <c r="O338" s="178"/>
      <c r="P338" s="178"/>
      <c r="Q338" s="178"/>
      <c r="R338" s="178"/>
      <c r="S338" s="178"/>
      <c r="T338" s="178"/>
      <c r="U338" s="178"/>
      <c r="V338" s="178"/>
    </row>
    <row r="339" spans="15:22" customFormat="1" ht="15" customHeight="1">
      <c r="O339" s="178"/>
      <c r="P339" s="178"/>
      <c r="Q339" s="178"/>
      <c r="R339" s="178"/>
      <c r="S339" s="178"/>
      <c r="T339" s="178"/>
      <c r="U339" s="178"/>
      <c r="V339" s="178"/>
    </row>
    <row r="340" spans="15:22" customFormat="1" ht="15" customHeight="1">
      <c r="O340" s="178"/>
      <c r="P340" s="178"/>
      <c r="Q340" s="178"/>
      <c r="R340" s="178"/>
      <c r="S340" s="178"/>
      <c r="T340" s="178"/>
      <c r="U340" s="178"/>
      <c r="V340" s="178"/>
    </row>
    <row r="341" spans="15:22" customFormat="1" ht="15" customHeight="1">
      <c r="O341" s="178"/>
      <c r="P341" s="178"/>
      <c r="Q341" s="178"/>
      <c r="R341" s="178"/>
      <c r="S341" s="178"/>
      <c r="T341" s="178"/>
      <c r="U341" s="178"/>
      <c r="V341" s="178"/>
    </row>
    <row r="342" spans="15:22" customFormat="1" ht="15" customHeight="1">
      <c r="O342" s="178"/>
      <c r="P342" s="178"/>
      <c r="Q342" s="178"/>
      <c r="R342" s="178"/>
      <c r="S342" s="178"/>
      <c r="T342" s="178"/>
      <c r="U342" s="178"/>
      <c r="V342" s="178"/>
    </row>
    <row r="343" spans="15:22" customFormat="1" ht="15" customHeight="1">
      <c r="O343" s="178"/>
      <c r="P343" s="178"/>
      <c r="Q343" s="178"/>
      <c r="R343" s="178"/>
      <c r="S343" s="178"/>
      <c r="T343" s="178"/>
      <c r="U343" s="178"/>
      <c r="V343" s="178"/>
    </row>
    <row r="344" spans="15:22" customFormat="1" ht="15" customHeight="1">
      <c r="O344" s="178"/>
      <c r="P344" s="178"/>
      <c r="Q344" s="178"/>
      <c r="R344" s="178"/>
      <c r="S344" s="178"/>
      <c r="T344" s="178"/>
      <c r="U344" s="178"/>
      <c r="V344" s="178"/>
    </row>
    <row r="345" spans="15:22" customFormat="1" ht="15" customHeight="1">
      <c r="O345" s="178"/>
      <c r="P345" s="178"/>
      <c r="Q345" s="178"/>
      <c r="R345" s="178"/>
      <c r="S345" s="178"/>
      <c r="T345" s="178"/>
      <c r="U345" s="178"/>
      <c r="V345" s="178"/>
    </row>
    <row r="346" spans="15:22" customFormat="1" ht="15" customHeight="1">
      <c r="O346" s="178"/>
      <c r="P346" s="178"/>
      <c r="Q346" s="178"/>
      <c r="R346" s="178"/>
      <c r="S346" s="178"/>
      <c r="T346" s="178"/>
      <c r="U346" s="178"/>
      <c r="V346" s="178"/>
    </row>
    <row r="347" spans="15:22" customFormat="1" ht="15" customHeight="1">
      <c r="O347" s="178"/>
      <c r="P347" s="178"/>
      <c r="Q347" s="178"/>
      <c r="R347" s="178"/>
      <c r="S347" s="178"/>
      <c r="T347" s="178"/>
      <c r="U347" s="178"/>
      <c r="V347" s="178"/>
    </row>
    <row r="348" spans="15:22" customFormat="1" ht="15" customHeight="1">
      <c r="O348" s="178"/>
      <c r="P348" s="178"/>
      <c r="Q348" s="178"/>
      <c r="R348" s="178"/>
      <c r="S348" s="178"/>
      <c r="T348" s="178"/>
      <c r="U348" s="178"/>
      <c r="V348" s="178"/>
    </row>
    <row r="349" spans="15:22" customFormat="1" ht="15" customHeight="1">
      <c r="O349" s="178"/>
      <c r="P349" s="178"/>
      <c r="Q349" s="178"/>
      <c r="R349" s="178"/>
      <c r="S349" s="178"/>
      <c r="T349" s="178"/>
      <c r="U349" s="178"/>
      <c r="V349" s="178"/>
    </row>
    <row r="350" spans="15:22" customFormat="1" ht="15" customHeight="1">
      <c r="O350" s="178"/>
      <c r="P350" s="178"/>
      <c r="Q350" s="178"/>
      <c r="R350" s="178"/>
      <c r="S350" s="178"/>
      <c r="T350" s="178"/>
      <c r="U350" s="178"/>
      <c r="V350" s="178"/>
    </row>
    <row r="351" spans="15:22" customFormat="1" ht="15" customHeight="1">
      <c r="O351" s="178"/>
      <c r="P351" s="178"/>
      <c r="Q351" s="178"/>
      <c r="R351" s="178"/>
      <c r="S351" s="178"/>
      <c r="T351" s="178"/>
      <c r="U351" s="178"/>
      <c r="V351" s="178"/>
    </row>
    <row r="352" spans="15:22" customFormat="1" ht="15" customHeight="1">
      <c r="O352" s="178"/>
      <c r="P352" s="178"/>
      <c r="Q352" s="178"/>
      <c r="R352" s="178"/>
      <c r="S352" s="178"/>
      <c r="T352" s="178"/>
      <c r="U352" s="178"/>
      <c r="V352" s="178"/>
    </row>
    <row r="353" spans="15:22" customFormat="1" ht="15" customHeight="1">
      <c r="O353" s="178"/>
      <c r="P353" s="178"/>
      <c r="Q353" s="178"/>
      <c r="R353" s="178"/>
      <c r="S353" s="178"/>
      <c r="T353" s="178"/>
      <c r="U353" s="178"/>
      <c r="V353" s="178"/>
    </row>
    <row r="354" spans="15:22" customFormat="1" ht="15" customHeight="1">
      <c r="O354" s="178"/>
      <c r="P354" s="178"/>
      <c r="Q354" s="178"/>
      <c r="R354" s="178"/>
      <c r="S354" s="178"/>
      <c r="T354" s="178"/>
      <c r="U354" s="178"/>
      <c r="V354" s="178"/>
    </row>
    <row r="355" spans="15:22" customFormat="1" ht="15" customHeight="1">
      <c r="O355" s="178"/>
      <c r="P355" s="178"/>
      <c r="Q355" s="178"/>
      <c r="R355" s="178"/>
      <c r="S355" s="178"/>
      <c r="T355" s="178"/>
      <c r="U355" s="178"/>
      <c r="V355" s="178"/>
    </row>
    <row r="356" spans="15:22" customFormat="1" ht="15" customHeight="1">
      <c r="O356" s="178"/>
      <c r="P356" s="178"/>
      <c r="Q356" s="178"/>
      <c r="R356" s="178"/>
      <c r="S356" s="178"/>
      <c r="T356" s="178"/>
      <c r="U356" s="178"/>
      <c r="V356" s="178"/>
    </row>
    <row r="357" spans="15:22" customFormat="1" ht="15" customHeight="1">
      <c r="O357" s="178"/>
      <c r="P357" s="178"/>
      <c r="Q357" s="178"/>
      <c r="R357" s="178"/>
      <c r="S357" s="178"/>
      <c r="T357" s="178"/>
      <c r="U357" s="178"/>
      <c r="V357" s="178"/>
    </row>
    <row r="358" spans="15:22" customFormat="1" ht="15" customHeight="1">
      <c r="O358" s="178"/>
      <c r="P358" s="178"/>
      <c r="Q358" s="178"/>
      <c r="R358" s="178"/>
      <c r="S358" s="178"/>
      <c r="T358" s="178"/>
      <c r="U358" s="178"/>
      <c r="V358" s="178"/>
    </row>
    <row r="359" spans="15:22" customFormat="1" ht="15" customHeight="1">
      <c r="O359" s="178"/>
      <c r="P359" s="178"/>
      <c r="Q359" s="178"/>
      <c r="R359" s="178"/>
      <c r="S359" s="178"/>
      <c r="T359" s="178"/>
      <c r="U359" s="178"/>
      <c r="V359" s="178"/>
    </row>
    <row r="360" spans="15:22" customFormat="1" ht="15" customHeight="1">
      <c r="O360" s="178"/>
      <c r="P360" s="178"/>
      <c r="Q360" s="178"/>
      <c r="R360" s="178"/>
      <c r="S360" s="178"/>
      <c r="T360" s="178"/>
      <c r="U360" s="178"/>
      <c r="V360" s="178"/>
    </row>
    <row r="361" spans="15:22" customFormat="1" ht="15" customHeight="1">
      <c r="O361" s="178"/>
      <c r="P361" s="178"/>
      <c r="Q361" s="178"/>
      <c r="R361" s="178"/>
      <c r="S361" s="178"/>
      <c r="T361" s="178"/>
      <c r="U361" s="178"/>
      <c r="V361" s="178"/>
    </row>
    <row r="362" spans="15:22" customFormat="1" ht="15" customHeight="1">
      <c r="O362" s="178"/>
      <c r="P362" s="178"/>
      <c r="Q362" s="178"/>
      <c r="R362" s="178"/>
      <c r="S362" s="178"/>
      <c r="T362" s="178"/>
      <c r="U362" s="178"/>
      <c r="V362" s="178"/>
    </row>
    <row r="363" spans="15:22" customFormat="1" ht="15" customHeight="1">
      <c r="O363" s="178"/>
      <c r="P363" s="178"/>
      <c r="Q363" s="178"/>
      <c r="R363" s="178"/>
      <c r="S363" s="178"/>
      <c r="T363" s="178"/>
      <c r="U363" s="178"/>
      <c r="V363" s="178"/>
    </row>
    <row r="364" spans="15:22" customFormat="1" ht="15" customHeight="1">
      <c r="O364" s="178"/>
      <c r="P364" s="178"/>
      <c r="Q364" s="178"/>
      <c r="R364" s="178"/>
      <c r="S364" s="178"/>
      <c r="T364" s="178"/>
      <c r="U364" s="178"/>
      <c r="V364" s="178"/>
    </row>
    <row r="365" spans="15:22" customFormat="1" ht="15" customHeight="1">
      <c r="O365" s="178"/>
      <c r="P365" s="178"/>
      <c r="Q365" s="178"/>
      <c r="R365" s="178"/>
      <c r="S365" s="178"/>
      <c r="T365" s="178"/>
      <c r="U365" s="178"/>
      <c r="V365" s="178"/>
    </row>
    <row r="366" spans="15:22" customFormat="1" ht="15" customHeight="1">
      <c r="O366" s="178"/>
      <c r="P366" s="178"/>
      <c r="Q366" s="178"/>
      <c r="R366" s="178"/>
      <c r="S366" s="178"/>
      <c r="T366" s="178"/>
      <c r="U366" s="178"/>
      <c r="V366" s="178"/>
    </row>
    <row r="367" spans="15:22" customFormat="1" ht="15" customHeight="1">
      <c r="O367" s="178"/>
      <c r="P367" s="178"/>
      <c r="Q367" s="178"/>
      <c r="R367" s="178"/>
      <c r="S367" s="178"/>
      <c r="T367" s="178"/>
      <c r="U367" s="178"/>
      <c r="V367" s="178"/>
    </row>
    <row r="368" spans="15:22" customFormat="1" ht="15" customHeight="1">
      <c r="O368" s="178"/>
      <c r="P368" s="178"/>
      <c r="Q368" s="178"/>
      <c r="R368" s="178"/>
      <c r="S368" s="178"/>
      <c r="T368" s="178"/>
      <c r="U368" s="178"/>
      <c r="V368" s="178"/>
    </row>
    <row r="369" spans="15:22" customFormat="1" ht="15" customHeight="1">
      <c r="O369" s="178"/>
      <c r="P369" s="178"/>
      <c r="Q369" s="178"/>
      <c r="R369" s="178"/>
      <c r="S369" s="178"/>
      <c r="T369" s="178"/>
      <c r="U369" s="178"/>
      <c r="V369" s="178"/>
    </row>
    <row r="370" spans="15:22" customFormat="1" ht="15" customHeight="1">
      <c r="O370" s="178"/>
      <c r="P370" s="178"/>
      <c r="Q370" s="178"/>
      <c r="R370" s="178"/>
      <c r="S370" s="178"/>
      <c r="T370" s="178"/>
      <c r="U370" s="178"/>
      <c r="V370" s="178"/>
    </row>
    <row r="371" spans="15:22" customFormat="1" ht="15" customHeight="1">
      <c r="O371" s="178"/>
      <c r="P371" s="178"/>
      <c r="Q371" s="178"/>
      <c r="R371" s="178"/>
      <c r="S371" s="178"/>
      <c r="T371" s="178"/>
      <c r="U371" s="178"/>
      <c r="V371" s="178"/>
    </row>
    <row r="372" spans="15:22" customFormat="1" ht="15" customHeight="1">
      <c r="O372" s="178"/>
      <c r="P372" s="178"/>
      <c r="Q372" s="178"/>
      <c r="R372" s="178"/>
      <c r="S372" s="178"/>
      <c r="T372" s="178"/>
      <c r="U372" s="178"/>
      <c r="V372" s="178"/>
    </row>
    <row r="373" spans="15:22" customFormat="1" ht="15" customHeight="1">
      <c r="O373" s="178"/>
      <c r="P373" s="178"/>
      <c r="Q373" s="178"/>
      <c r="R373" s="178"/>
      <c r="S373" s="178"/>
      <c r="T373" s="178"/>
      <c r="U373" s="178"/>
      <c r="V373" s="178"/>
    </row>
    <row r="374" spans="15:22" customFormat="1" ht="15" customHeight="1">
      <c r="O374" s="178"/>
      <c r="P374" s="178"/>
      <c r="Q374" s="178"/>
      <c r="R374" s="178"/>
      <c r="S374" s="178"/>
      <c r="T374" s="178"/>
      <c r="U374" s="178"/>
      <c r="V374" s="178"/>
    </row>
    <row r="375" spans="15:22" customFormat="1" ht="15" customHeight="1">
      <c r="O375" s="178"/>
      <c r="P375" s="178"/>
      <c r="Q375" s="178"/>
      <c r="R375" s="178"/>
      <c r="S375" s="178"/>
      <c r="T375" s="178"/>
      <c r="U375" s="178"/>
      <c r="V375" s="178"/>
    </row>
    <row r="376" spans="15:22" customFormat="1" ht="15" customHeight="1">
      <c r="O376" s="178"/>
      <c r="P376" s="178"/>
      <c r="Q376" s="178"/>
      <c r="R376" s="178"/>
      <c r="S376" s="178"/>
      <c r="T376" s="178"/>
      <c r="U376" s="178"/>
      <c r="V376" s="178"/>
    </row>
    <row r="377" spans="15:22" customFormat="1" ht="15" customHeight="1">
      <c r="O377" s="178"/>
      <c r="P377" s="178"/>
      <c r="Q377" s="178"/>
      <c r="R377" s="178"/>
      <c r="S377" s="178"/>
      <c r="T377" s="178"/>
      <c r="U377" s="178"/>
      <c r="V377" s="178"/>
    </row>
    <row r="378" spans="15:22" customFormat="1" ht="15" customHeight="1">
      <c r="O378" s="178"/>
      <c r="P378" s="178"/>
      <c r="Q378" s="178"/>
      <c r="R378" s="178"/>
      <c r="S378" s="178"/>
      <c r="T378" s="178"/>
      <c r="U378" s="178"/>
      <c r="V378" s="178"/>
    </row>
    <row r="379" spans="15:22" customFormat="1" ht="15" customHeight="1">
      <c r="O379" s="178"/>
      <c r="P379" s="178"/>
      <c r="Q379" s="178"/>
      <c r="R379" s="178"/>
      <c r="S379" s="178"/>
      <c r="T379" s="178"/>
      <c r="U379" s="178"/>
      <c r="V379" s="178"/>
    </row>
    <row r="380" spans="15:22" customFormat="1" ht="15" customHeight="1">
      <c r="O380" s="178"/>
      <c r="P380" s="178"/>
      <c r="Q380" s="178"/>
      <c r="R380" s="178"/>
      <c r="S380" s="178"/>
      <c r="T380" s="178"/>
      <c r="U380" s="178"/>
      <c r="V380" s="178"/>
    </row>
    <row r="381" spans="15:22" customFormat="1" ht="15" customHeight="1">
      <c r="O381" s="178"/>
      <c r="P381" s="178"/>
      <c r="Q381" s="178"/>
      <c r="R381" s="178"/>
      <c r="S381" s="178"/>
      <c r="T381" s="178"/>
      <c r="U381" s="178"/>
      <c r="V381" s="178"/>
    </row>
    <row r="382" spans="15:22" customFormat="1" ht="15" customHeight="1">
      <c r="O382" s="178"/>
      <c r="P382" s="178"/>
      <c r="Q382" s="178"/>
      <c r="R382" s="178"/>
      <c r="S382" s="178"/>
      <c r="T382" s="178"/>
      <c r="U382" s="178"/>
      <c r="V382" s="178"/>
    </row>
    <row r="383" spans="15:22" customFormat="1" ht="15" customHeight="1">
      <c r="O383" s="178"/>
      <c r="P383" s="178"/>
      <c r="Q383" s="178"/>
      <c r="R383" s="178"/>
      <c r="S383" s="178"/>
      <c r="T383" s="178"/>
      <c r="U383" s="178"/>
      <c r="V383" s="178"/>
    </row>
    <row r="384" spans="15:22" customFormat="1" ht="15" customHeight="1">
      <c r="O384" s="178"/>
      <c r="P384" s="178"/>
      <c r="Q384" s="178"/>
      <c r="R384" s="178"/>
      <c r="S384" s="178"/>
      <c r="T384" s="178"/>
      <c r="U384" s="178"/>
      <c r="V384" s="178"/>
    </row>
    <row r="385" spans="15:22" customFormat="1" ht="15" customHeight="1">
      <c r="O385" s="178"/>
      <c r="P385" s="178"/>
      <c r="Q385" s="178"/>
      <c r="R385" s="178"/>
      <c r="S385" s="178"/>
      <c r="T385" s="178"/>
      <c r="U385" s="178"/>
      <c r="V385" s="178"/>
    </row>
    <row r="386" spans="15:22" customFormat="1" ht="15" customHeight="1">
      <c r="O386" s="178"/>
      <c r="P386" s="178"/>
      <c r="Q386" s="178"/>
      <c r="R386" s="178"/>
      <c r="S386" s="178"/>
      <c r="T386" s="178"/>
      <c r="U386" s="178"/>
      <c r="V386" s="178"/>
    </row>
    <row r="387" spans="15:22" customFormat="1" ht="15" customHeight="1">
      <c r="O387" s="178"/>
      <c r="P387" s="178"/>
      <c r="Q387" s="178"/>
      <c r="R387" s="178"/>
      <c r="S387" s="178"/>
      <c r="T387" s="178"/>
      <c r="U387" s="178"/>
      <c r="V387" s="178"/>
    </row>
    <row r="388" spans="15:22" customFormat="1" ht="15" customHeight="1">
      <c r="O388" s="178"/>
      <c r="P388" s="178"/>
      <c r="Q388" s="178"/>
      <c r="R388" s="178"/>
      <c r="S388" s="178"/>
      <c r="T388" s="178"/>
      <c r="U388" s="178"/>
      <c r="V388" s="178"/>
    </row>
    <row r="389" spans="15:22" customFormat="1" ht="15" customHeight="1">
      <c r="O389" s="178"/>
      <c r="P389" s="178"/>
      <c r="Q389" s="178"/>
      <c r="R389" s="178"/>
      <c r="S389" s="178"/>
      <c r="T389" s="178"/>
      <c r="U389" s="178"/>
      <c r="V389" s="178"/>
    </row>
    <row r="390" spans="15:22" customFormat="1" ht="15" customHeight="1">
      <c r="O390" s="178"/>
      <c r="P390" s="178"/>
      <c r="Q390" s="178"/>
      <c r="R390" s="178"/>
      <c r="S390" s="178"/>
      <c r="T390" s="178"/>
      <c r="U390" s="178"/>
      <c r="V390" s="178"/>
    </row>
    <row r="391" spans="15:22" customFormat="1" ht="15" customHeight="1">
      <c r="O391" s="178"/>
      <c r="P391" s="178"/>
      <c r="Q391" s="178"/>
      <c r="R391" s="178"/>
      <c r="S391" s="178"/>
      <c r="T391" s="178"/>
      <c r="U391" s="178"/>
      <c r="V391" s="178"/>
    </row>
    <row r="392" spans="15:22" customFormat="1" ht="15" customHeight="1">
      <c r="O392" s="178"/>
      <c r="P392" s="178"/>
      <c r="Q392" s="178"/>
      <c r="R392" s="178"/>
      <c r="S392" s="178"/>
      <c r="T392" s="178"/>
      <c r="U392" s="178"/>
      <c r="V392" s="178"/>
    </row>
    <row r="393" spans="15:22" customFormat="1" ht="15" customHeight="1">
      <c r="O393" s="178"/>
      <c r="P393" s="178"/>
      <c r="Q393" s="178"/>
      <c r="R393" s="178"/>
      <c r="S393" s="178"/>
      <c r="T393" s="178"/>
      <c r="U393" s="178"/>
      <c r="V393" s="178"/>
    </row>
    <row r="394" spans="15:22" customFormat="1" ht="15" customHeight="1">
      <c r="O394" s="178"/>
      <c r="P394" s="178"/>
      <c r="Q394" s="178"/>
      <c r="R394" s="178"/>
      <c r="S394" s="178"/>
      <c r="T394" s="178"/>
      <c r="U394" s="178"/>
      <c r="V394" s="178"/>
    </row>
    <row r="395" spans="15:22" customFormat="1" ht="15" customHeight="1">
      <c r="O395" s="178"/>
      <c r="P395" s="178"/>
      <c r="Q395" s="178"/>
      <c r="R395" s="178"/>
      <c r="S395" s="178"/>
      <c r="T395" s="178"/>
      <c r="U395" s="178"/>
      <c r="V395" s="178"/>
    </row>
    <row r="396" spans="15:22" customFormat="1" ht="15" customHeight="1">
      <c r="O396" s="178"/>
      <c r="P396" s="178"/>
      <c r="Q396" s="178"/>
      <c r="R396" s="178"/>
      <c r="S396" s="178"/>
      <c r="T396" s="178"/>
      <c r="U396" s="178"/>
      <c r="V396" s="178"/>
    </row>
    <row r="397" spans="15:22" customFormat="1" ht="15" customHeight="1">
      <c r="O397" s="178"/>
      <c r="P397" s="178"/>
      <c r="Q397" s="178"/>
      <c r="R397" s="178"/>
      <c r="S397" s="178"/>
      <c r="T397" s="178"/>
      <c r="U397" s="178"/>
      <c r="V397" s="178"/>
    </row>
    <row r="398" spans="15:22" customFormat="1" ht="15" customHeight="1">
      <c r="O398" s="178"/>
      <c r="P398" s="178"/>
      <c r="Q398" s="178"/>
      <c r="R398" s="178"/>
      <c r="S398" s="178"/>
      <c r="T398" s="178"/>
      <c r="U398" s="178"/>
      <c r="V398" s="178"/>
    </row>
    <row r="399" spans="15:22" customFormat="1" ht="15" customHeight="1">
      <c r="O399" s="178"/>
      <c r="P399" s="178"/>
      <c r="Q399" s="178"/>
      <c r="R399" s="178"/>
      <c r="S399" s="178"/>
      <c r="T399" s="178"/>
      <c r="U399" s="178"/>
      <c r="V399" s="178"/>
    </row>
    <row r="400" spans="15:22" customFormat="1" ht="15" customHeight="1">
      <c r="O400" s="178"/>
      <c r="P400" s="178"/>
      <c r="Q400" s="178"/>
      <c r="R400" s="178"/>
      <c r="S400" s="178"/>
      <c r="T400" s="178"/>
      <c r="U400" s="178"/>
      <c r="V400" s="178"/>
    </row>
    <row r="401" spans="15:22" customFormat="1" ht="15" customHeight="1">
      <c r="O401" s="178"/>
      <c r="P401" s="178"/>
      <c r="Q401" s="178"/>
      <c r="R401" s="178"/>
      <c r="S401" s="178"/>
      <c r="T401" s="178"/>
      <c r="U401" s="178"/>
      <c r="V401" s="178"/>
    </row>
    <row r="402" spans="15:22" customFormat="1" ht="15" customHeight="1">
      <c r="O402" s="178"/>
      <c r="P402" s="178"/>
      <c r="Q402" s="178"/>
      <c r="R402" s="178"/>
      <c r="S402" s="178"/>
      <c r="T402" s="178"/>
      <c r="U402" s="178"/>
      <c r="V402" s="178"/>
    </row>
    <row r="403" spans="15:22" customFormat="1" ht="15" customHeight="1">
      <c r="O403" s="178"/>
      <c r="P403" s="178"/>
      <c r="Q403" s="178"/>
      <c r="R403" s="178"/>
      <c r="S403" s="178"/>
      <c r="T403" s="178"/>
      <c r="U403" s="178"/>
      <c r="V403" s="178"/>
    </row>
    <row r="404" spans="15:22" customFormat="1" ht="15" customHeight="1">
      <c r="O404" s="178"/>
      <c r="P404" s="178"/>
      <c r="Q404" s="178"/>
      <c r="R404" s="178"/>
      <c r="S404" s="178"/>
      <c r="T404" s="178"/>
      <c r="U404" s="178"/>
      <c r="V404" s="178"/>
    </row>
    <row r="405" spans="15:22" customFormat="1" ht="15" customHeight="1">
      <c r="O405" s="178"/>
      <c r="P405" s="178"/>
      <c r="Q405" s="178"/>
      <c r="R405" s="178"/>
      <c r="S405" s="178"/>
      <c r="T405" s="178"/>
      <c r="U405" s="178"/>
      <c r="V405" s="178"/>
    </row>
    <row r="406" spans="15:22" customFormat="1" ht="15" customHeight="1">
      <c r="O406" s="178"/>
      <c r="P406" s="178"/>
      <c r="Q406" s="178"/>
      <c r="R406" s="178"/>
      <c r="S406" s="178"/>
      <c r="T406" s="178"/>
      <c r="U406" s="178"/>
      <c r="V406" s="178"/>
    </row>
    <row r="407" spans="15:22" customFormat="1" ht="15" customHeight="1">
      <c r="O407" s="178"/>
      <c r="P407" s="178"/>
      <c r="Q407" s="178"/>
      <c r="R407" s="178"/>
      <c r="S407" s="178"/>
      <c r="T407" s="178"/>
      <c r="U407" s="178"/>
      <c r="V407" s="178"/>
    </row>
    <row r="408" spans="15:22" customFormat="1" ht="15" customHeight="1">
      <c r="O408" s="178"/>
      <c r="P408" s="178"/>
      <c r="Q408" s="178"/>
      <c r="R408" s="178"/>
      <c r="S408" s="178"/>
      <c r="T408" s="178"/>
      <c r="U408" s="178"/>
      <c r="V408" s="178"/>
    </row>
    <row r="409" spans="15:22" customFormat="1" ht="15" customHeight="1">
      <c r="O409" s="178"/>
      <c r="P409" s="178"/>
      <c r="Q409" s="178"/>
      <c r="R409" s="178"/>
      <c r="S409" s="178"/>
      <c r="T409" s="178"/>
      <c r="U409" s="178"/>
      <c r="V409" s="178"/>
    </row>
    <row r="410" spans="15:22" customFormat="1" ht="15" customHeight="1">
      <c r="O410" s="178"/>
      <c r="P410" s="178"/>
      <c r="Q410" s="178"/>
      <c r="R410" s="178"/>
      <c r="S410" s="178"/>
      <c r="T410" s="178"/>
      <c r="U410" s="178"/>
      <c r="V410" s="178"/>
    </row>
    <row r="411" spans="15:22" customFormat="1" ht="15" customHeight="1">
      <c r="O411" s="178"/>
      <c r="P411" s="178"/>
      <c r="Q411" s="178"/>
      <c r="R411" s="178"/>
      <c r="S411" s="178"/>
      <c r="T411" s="178"/>
      <c r="U411" s="178"/>
      <c r="V411" s="178"/>
    </row>
    <row r="412" spans="15:22" customFormat="1" ht="15" customHeight="1">
      <c r="O412" s="178"/>
      <c r="P412" s="178"/>
      <c r="Q412" s="178"/>
      <c r="R412" s="178"/>
      <c r="S412" s="178"/>
      <c r="T412" s="178"/>
      <c r="U412" s="178"/>
      <c r="V412" s="178"/>
    </row>
    <row r="413" spans="15:22" customFormat="1" ht="15" customHeight="1">
      <c r="O413" s="178"/>
      <c r="P413" s="178"/>
      <c r="Q413" s="178"/>
      <c r="R413" s="178"/>
      <c r="S413" s="178"/>
      <c r="T413" s="178"/>
      <c r="U413" s="178"/>
      <c r="V413" s="178"/>
    </row>
    <row r="414" spans="15:22" customFormat="1" ht="15" customHeight="1">
      <c r="O414" s="178"/>
      <c r="P414" s="178"/>
      <c r="Q414" s="178"/>
      <c r="R414" s="178"/>
      <c r="S414" s="178"/>
      <c r="T414" s="178"/>
      <c r="U414" s="178"/>
      <c r="V414" s="178"/>
    </row>
    <row r="415" spans="15:22" customFormat="1" ht="15" customHeight="1">
      <c r="O415" s="178"/>
      <c r="P415" s="178"/>
      <c r="Q415" s="178"/>
      <c r="R415" s="178"/>
      <c r="S415" s="178"/>
      <c r="T415" s="178"/>
      <c r="U415" s="178"/>
      <c r="V415" s="178"/>
    </row>
    <row r="416" spans="15:22" customFormat="1" ht="15" customHeight="1">
      <c r="O416" s="178"/>
      <c r="P416" s="178"/>
      <c r="Q416" s="178"/>
      <c r="R416" s="178"/>
      <c r="S416" s="178"/>
      <c r="T416" s="178"/>
      <c r="U416" s="178"/>
      <c r="V416" s="178"/>
    </row>
    <row r="417" spans="15:22" customFormat="1" ht="15" customHeight="1">
      <c r="O417" s="178"/>
      <c r="P417" s="178"/>
      <c r="Q417" s="178"/>
      <c r="R417" s="178"/>
      <c r="S417" s="178"/>
      <c r="T417" s="178"/>
      <c r="U417" s="178"/>
      <c r="V417" s="178"/>
    </row>
    <row r="418" spans="15:22" customFormat="1" ht="15" customHeight="1">
      <c r="O418" s="178"/>
      <c r="P418" s="178"/>
      <c r="Q418" s="178"/>
      <c r="R418" s="178"/>
      <c r="S418" s="178"/>
      <c r="T418" s="178"/>
      <c r="U418" s="178"/>
      <c r="V418" s="178"/>
    </row>
    <row r="419" spans="15:22" customFormat="1" ht="15" customHeight="1">
      <c r="O419" s="178"/>
      <c r="P419" s="178"/>
      <c r="Q419" s="178"/>
      <c r="R419" s="178"/>
      <c r="S419" s="178"/>
      <c r="T419" s="178"/>
      <c r="U419" s="178"/>
      <c r="V419" s="178"/>
    </row>
    <row r="420" spans="15:22" customFormat="1" ht="15" customHeight="1">
      <c r="O420" s="178"/>
      <c r="P420" s="178"/>
      <c r="Q420" s="178"/>
      <c r="R420" s="178"/>
      <c r="S420" s="178"/>
      <c r="T420" s="178"/>
      <c r="U420" s="178"/>
      <c r="V420" s="178"/>
    </row>
    <row r="421" spans="15:22" customFormat="1" ht="15" customHeight="1">
      <c r="O421" s="178"/>
      <c r="P421" s="178"/>
      <c r="Q421" s="178"/>
      <c r="R421" s="178"/>
      <c r="S421" s="178"/>
      <c r="T421" s="178"/>
      <c r="U421" s="178"/>
      <c r="V421" s="178"/>
    </row>
    <row r="422" spans="15:22" customFormat="1" ht="15" customHeight="1">
      <c r="O422" s="178"/>
      <c r="P422" s="178"/>
      <c r="Q422" s="178"/>
      <c r="R422" s="178"/>
      <c r="S422" s="178"/>
      <c r="T422" s="178"/>
      <c r="U422" s="178"/>
      <c r="V422" s="178"/>
    </row>
    <row r="423" spans="15:22" customFormat="1" ht="15" customHeight="1">
      <c r="O423" s="178"/>
      <c r="P423" s="178"/>
      <c r="Q423" s="178"/>
      <c r="R423" s="178"/>
      <c r="S423" s="178"/>
      <c r="T423" s="178"/>
      <c r="U423" s="178"/>
      <c r="V423" s="178"/>
    </row>
    <row r="424" spans="15:22" customFormat="1" ht="15" customHeight="1">
      <c r="O424" s="178"/>
      <c r="P424" s="178"/>
      <c r="Q424" s="178"/>
      <c r="R424" s="178"/>
      <c r="S424" s="178"/>
      <c r="T424" s="178"/>
      <c r="U424" s="178"/>
      <c r="V424" s="178"/>
    </row>
    <row r="425" spans="15:22" customFormat="1" ht="15" customHeight="1">
      <c r="O425" s="178"/>
      <c r="P425" s="178"/>
      <c r="Q425" s="178"/>
      <c r="R425" s="178"/>
      <c r="S425" s="178"/>
      <c r="T425" s="178"/>
      <c r="U425" s="178"/>
      <c r="V425" s="178"/>
    </row>
    <row r="426" spans="15:22" customFormat="1" ht="15" customHeight="1">
      <c r="O426" s="178"/>
      <c r="P426" s="178"/>
      <c r="Q426" s="178"/>
      <c r="R426" s="178"/>
      <c r="S426" s="178"/>
      <c r="T426" s="178"/>
      <c r="U426" s="178"/>
      <c r="V426" s="178"/>
    </row>
    <row r="427" spans="15:22" customFormat="1" ht="15" customHeight="1">
      <c r="O427" s="178"/>
      <c r="P427" s="178"/>
      <c r="Q427" s="178"/>
      <c r="R427" s="178"/>
      <c r="S427" s="178"/>
      <c r="T427" s="178"/>
      <c r="U427" s="178"/>
      <c r="V427" s="178"/>
    </row>
    <row r="428" spans="15:22" customFormat="1" ht="15" customHeight="1">
      <c r="O428" s="178"/>
      <c r="P428" s="178"/>
      <c r="Q428" s="178"/>
      <c r="R428" s="178"/>
      <c r="S428" s="178"/>
      <c r="T428" s="178"/>
      <c r="U428" s="178"/>
      <c r="V428" s="178"/>
    </row>
    <row r="429" spans="15:22" customFormat="1" ht="15" customHeight="1">
      <c r="O429" s="178"/>
      <c r="P429" s="178"/>
      <c r="Q429" s="178"/>
      <c r="R429" s="178"/>
      <c r="S429" s="178"/>
      <c r="T429" s="178"/>
      <c r="U429" s="178"/>
      <c r="V429" s="178"/>
    </row>
    <row r="430" spans="15:22" customFormat="1" ht="15" customHeight="1">
      <c r="O430" s="178"/>
      <c r="P430" s="178"/>
      <c r="Q430" s="178"/>
      <c r="R430" s="178"/>
      <c r="S430" s="178"/>
      <c r="T430" s="178"/>
      <c r="U430" s="178"/>
      <c r="V430" s="178"/>
    </row>
    <row r="431" spans="15:22" customFormat="1" ht="15" customHeight="1">
      <c r="O431" s="178"/>
      <c r="P431" s="178"/>
      <c r="Q431" s="178"/>
      <c r="R431" s="178"/>
      <c r="S431" s="178"/>
      <c r="T431" s="178"/>
      <c r="U431" s="178"/>
      <c r="V431" s="178"/>
    </row>
    <row r="432" spans="15:22" customFormat="1" ht="15" customHeight="1">
      <c r="O432" s="178"/>
      <c r="P432" s="178"/>
      <c r="Q432" s="178"/>
      <c r="R432" s="178"/>
      <c r="S432" s="178"/>
      <c r="T432" s="178"/>
      <c r="U432" s="178"/>
      <c r="V432" s="178"/>
    </row>
    <row r="433" spans="15:22" customFormat="1" ht="15" customHeight="1">
      <c r="O433" s="178"/>
      <c r="P433" s="178"/>
      <c r="Q433" s="178"/>
      <c r="R433" s="178"/>
      <c r="S433" s="178"/>
      <c r="T433" s="178"/>
      <c r="U433" s="178"/>
      <c r="V433" s="178"/>
    </row>
    <row r="434" spans="15:22" customFormat="1" ht="15" customHeight="1">
      <c r="O434" s="178"/>
      <c r="P434" s="178"/>
      <c r="Q434" s="178"/>
      <c r="R434" s="178"/>
      <c r="S434" s="178"/>
      <c r="T434" s="178"/>
      <c r="U434" s="178"/>
      <c r="V434" s="178"/>
    </row>
    <row r="435" spans="15:22" customFormat="1" ht="15" customHeight="1">
      <c r="O435" s="178"/>
      <c r="P435" s="178"/>
      <c r="Q435" s="178"/>
      <c r="R435" s="178"/>
      <c r="S435" s="178"/>
      <c r="T435" s="178"/>
      <c r="U435" s="178"/>
      <c r="V435" s="178"/>
    </row>
    <row r="436" spans="15:22" customFormat="1" ht="15" customHeight="1">
      <c r="O436" s="178"/>
      <c r="P436" s="178"/>
      <c r="Q436" s="178"/>
      <c r="R436" s="178"/>
      <c r="S436" s="178"/>
      <c r="T436" s="178"/>
      <c r="U436" s="178"/>
      <c r="V436" s="178"/>
    </row>
    <row r="437" spans="15:22" customFormat="1" ht="15" customHeight="1">
      <c r="O437" s="178"/>
      <c r="P437" s="178"/>
      <c r="Q437" s="178"/>
      <c r="R437" s="178"/>
      <c r="S437" s="178"/>
      <c r="T437" s="178"/>
      <c r="U437" s="178"/>
      <c r="V437" s="178"/>
    </row>
    <row r="438" spans="15:22" customFormat="1" ht="15" customHeight="1">
      <c r="O438" s="178"/>
      <c r="P438" s="178"/>
      <c r="Q438" s="178"/>
      <c r="R438" s="178"/>
      <c r="S438" s="178"/>
      <c r="T438" s="178"/>
      <c r="U438" s="178"/>
      <c r="V438" s="178"/>
    </row>
    <row r="439" spans="15:22" customFormat="1" ht="15" customHeight="1">
      <c r="O439" s="178"/>
      <c r="P439" s="178"/>
      <c r="Q439" s="178"/>
      <c r="R439" s="178"/>
      <c r="S439" s="178"/>
      <c r="T439" s="178"/>
      <c r="U439" s="178"/>
      <c r="V439" s="178"/>
    </row>
    <row r="440" spans="15:22" customFormat="1" ht="15" customHeight="1">
      <c r="O440" s="178"/>
      <c r="P440" s="178"/>
      <c r="Q440" s="178"/>
      <c r="R440" s="178"/>
      <c r="S440" s="178"/>
      <c r="T440" s="178"/>
      <c r="U440" s="178"/>
      <c r="V440" s="178"/>
    </row>
    <row r="441" spans="15:22" customFormat="1" ht="15" customHeight="1">
      <c r="O441" s="178"/>
      <c r="P441" s="178"/>
      <c r="Q441" s="178"/>
      <c r="R441" s="178"/>
      <c r="S441" s="178"/>
      <c r="T441" s="178"/>
      <c r="U441" s="178"/>
      <c r="V441" s="178"/>
    </row>
    <row r="442" spans="15:22" customFormat="1" ht="15" customHeight="1">
      <c r="O442" s="178"/>
      <c r="P442" s="178"/>
      <c r="Q442" s="178"/>
      <c r="R442" s="178"/>
      <c r="S442" s="178"/>
      <c r="T442" s="178"/>
      <c r="U442" s="178"/>
      <c r="V442" s="178"/>
    </row>
    <row r="443" spans="15:22" customFormat="1" ht="15" customHeight="1">
      <c r="O443" s="178"/>
      <c r="P443" s="178"/>
      <c r="Q443" s="178"/>
      <c r="R443" s="178"/>
      <c r="S443" s="178"/>
      <c r="T443" s="178"/>
      <c r="U443" s="178"/>
      <c r="V443" s="178"/>
    </row>
    <row r="444" spans="15:22" customFormat="1" ht="15" customHeight="1">
      <c r="O444" s="178"/>
      <c r="P444" s="178"/>
      <c r="Q444" s="178"/>
      <c r="R444" s="178"/>
      <c r="S444" s="178"/>
      <c r="T444" s="178"/>
      <c r="U444" s="178"/>
      <c r="V444" s="178"/>
    </row>
    <row r="445" spans="15:22" customFormat="1" ht="15" customHeight="1">
      <c r="O445" s="178"/>
      <c r="P445" s="178"/>
      <c r="Q445" s="178"/>
      <c r="R445" s="178"/>
      <c r="S445" s="178"/>
      <c r="T445" s="178"/>
      <c r="U445" s="178"/>
      <c r="V445" s="178"/>
    </row>
    <row r="446" spans="15:22" customFormat="1" ht="15" customHeight="1">
      <c r="O446" s="178"/>
      <c r="P446" s="178"/>
      <c r="Q446" s="178"/>
      <c r="R446" s="178"/>
      <c r="S446" s="178"/>
      <c r="T446" s="178"/>
      <c r="U446" s="178"/>
      <c r="V446" s="178"/>
    </row>
    <row r="447" spans="15:22" customFormat="1" ht="15" customHeight="1">
      <c r="O447" s="178"/>
      <c r="P447" s="178"/>
      <c r="Q447" s="178"/>
      <c r="R447" s="178"/>
      <c r="S447" s="178"/>
      <c r="T447" s="178"/>
      <c r="U447" s="178"/>
      <c r="V447" s="178"/>
    </row>
    <row r="448" spans="15:22" customFormat="1" ht="15" customHeight="1">
      <c r="O448" s="178"/>
      <c r="P448" s="178"/>
      <c r="Q448" s="178"/>
      <c r="R448" s="178"/>
      <c r="S448" s="178"/>
      <c r="T448" s="178"/>
      <c r="U448" s="178"/>
      <c r="V448" s="178"/>
    </row>
    <row r="449" spans="15:22" customFormat="1" ht="15" customHeight="1">
      <c r="O449" s="178"/>
      <c r="P449" s="178"/>
      <c r="Q449" s="178"/>
      <c r="R449" s="178"/>
      <c r="S449" s="178"/>
      <c r="T449" s="178"/>
      <c r="U449" s="178"/>
      <c r="V449" s="178"/>
    </row>
    <row r="450" spans="15:22" customFormat="1" ht="15" customHeight="1">
      <c r="O450" s="178"/>
      <c r="P450" s="178"/>
      <c r="Q450" s="178"/>
      <c r="R450" s="178"/>
      <c r="S450" s="178"/>
      <c r="T450" s="178"/>
      <c r="U450" s="178"/>
      <c r="V450" s="178"/>
    </row>
    <row r="451" spans="15:22" customFormat="1" ht="15" customHeight="1">
      <c r="O451" s="178"/>
      <c r="P451" s="178"/>
      <c r="Q451" s="178"/>
      <c r="R451" s="178"/>
      <c r="S451" s="178"/>
      <c r="T451" s="178"/>
      <c r="U451" s="178"/>
      <c r="V451" s="178"/>
    </row>
    <row r="452" spans="15:22" customFormat="1" ht="15" customHeight="1">
      <c r="O452" s="178"/>
      <c r="P452" s="178"/>
      <c r="Q452" s="178"/>
      <c r="R452" s="178"/>
      <c r="S452" s="178"/>
      <c r="T452" s="178"/>
      <c r="U452" s="178"/>
      <c r="V452" s="178"/>
    </row>
    <row r="453" spans="15:22" customFormat="1" ht="15" customHeight="1">
      <c r="O453" s="178"/>
      <c r="P453" s="178"/>
      <c r="Q453" s="178"/>
      <c r="R453" s="178"/>
      <c r="S453" s="178"/>
      <c r="T453" s="178"/>
      <c r="U453" s="178"/>
      <c r="V453" s="178"/>
    </row>
    <row r="454" spans="15:22" customFormat="1" ht="15" customHeight="1">
      <c r="O454" s="178"/>
      <c r="P454" s="178"/>
      <c r="Q454" s="178"/>
      <c r="R454" s="178"/>
      <c r="S454" s="178"/>
      <c r="T454" s="178"/>
      <c r="U454" s="178"/>
      <c r="V454" s="178"/>
    </row>
    <row r="455" spans="15:22" customFormat="1" ht="15" customHeight="1">
      <c r="O455" s="178"/>
      <c r="P455" s="178"/>
      <c r="Q455" s="178"/>
      <c r="R455" s="178"/>
      <c r="S455" s="178"/>
      <c r="T455" s="178"/>
      <c r="U455" s="178"/>
      <c r="V455" s="178"/>
    </row>
    <row r="456" spans="15:22" customFormat="1" ht="15" customHeight="1">
      <c r="O456" s="178"/>
      <c r="P456" s="178"/>
      <c r="Q456" s="178"/>
      <c r="R456" s="178"/>
      <c r="S456" s="178"/>
      <c r="T456" s="178"/>
      <c r="U456" s="178"/>
      <c r="V456" s="178"/>
    </row>
    <row r="457" spans="15:22" customFormat="1" ht="15" customHeight="1">
      <c r="O457" s="178"/>
      <c r="P457" s="178"/>
      <c r="Q457" s="178"/>
      <c r="R457" s="178"/>
      <c r="S457" s="178"/>
      <c r="T457" s="178"/>
      <c r="U457" s="178"/>
      <c r="V457" s="178"/>
    </row>
    <row r="458" spans="15:22" customFormat="1" ht="15" customHeight="1">
      <c r="O458" s="178"/>
      <c r="P458" s="178"/>
      <c r="Q458" s="178"/>
      <c r="R458" s="178"/>
      <c r="S458" s="178"/>
      <c r="T458" s="178"/>
      <c r="U458" s="178"/>
      <c r="V458" s="178"/>
    </row>
    <row r="459" spans="15:22" customFormat="1" ht="15" customHeight="1">
      <c r="O459" s="178"/>
      <c r="P459" s="178"/>
      <c r="Q459" s="178"/>
      <c r="R459" s="178"/>
      <c r="S459" s="178"/>
      <c r="T459" s="178"/>
      <c r="U459" s="178"/>
      <c r="V459" s="178"/>
    </row>
    <row r="460" spans="15:22" customFormat="1" ht="15" customHeight="1">
      <c r="O460" s="178"/>
      <c r="P460" s="178"/>
      <c r="Q460" s="178"/>
      <c r="R460" s="178"/>
      <c r="S460" s="178"/>
      <c r="T460" s="178"/>
      <c r="U460" s="178"/>
      <c r="V460" s="178"/>
    </row>
    <row r="461" spans="15:22" customFormat="1" ht="15" customHeight="1">
      <c r="O461" s="178"/>
      <c r="P461" s="178"/>
      <c r="Q461" s="178"/>
      <c r="R461" s="178"/>
      <c r="S461" s="178"/>
      <c r="T461" s="178"/>
      <c r="U461" s="178"/>
      <c r="V461" s="178"/>
    </row>
    <row r="462" spans="15:22" customFormat="1" ht="15" customHeight="1">
      <c r="O462" s="178"/>
      <c r="P462" s="178"/>
      <c r="Q462" s="178"/>
      <c r="R462" s="178"/>
      <c r="S462" s="178"/>
      <c r="T462" s="178"/>
      <c r="U462" s="178"/>
      <c r="V462" s="178"/>
    </row>
    <row r="463" spans="15:22" customFormat="1" ht="15" customHeight="1">
      <c r="O463" s="178"/>
      <c r="P463" s="178"/>
      <c r="Q463" s="178"/>
      <c r="R463" s="178"/>
      <c r="S463" s="178"/>
      <c r="T463" s="178"/>
      <c r="U463" s="178"/>
      <c r="V463" s="178"/>
    </row>
    <row r="464" spans="15:22" customFormat="1" ht="15" customHeight="1">
      <c r="O464" s="178"/>
      <c r="P464" s="178"/>
      <c r="Q464" s="178"/>
      <c r="R464" s="178"/>
      <c r="S464" s="178"/>
      <c r="T464" s="178"/>
      <c r="U464" s="178"/>
      <c r="V464" s="178"/>
    </row>
    <row r="465" spans="15:22" customFormat="1" ht="15" customHeight="1">
      <c r="O465" s="178"/>
      <c r="P465" s="178"/>
      <c r="Q465" s="178"/>
      <c r="R465" s="178"/>
      <c r="S465" s="178"/>
      <c r="T465" s="178"/>
      <c r="U465" s="178"/>
      <c r="V465" s="178"/>
    </row>
    <row r="466" spans="15:22" customFormat="1" ht="15" customHeight="1">
      <c r="O466" s="178"/>
      <c r="P466" s="178"/>
      <c r="Q466" s="178"/>
      <c r="R466" s="178"/>
      <c r="S466" s="178"/>
      <c r="T466" s="178"/>
      <c r="U466" s="178"/>
      <c r="V466" s="178"/>
    </row>
    <row r="467" spans="15:22" customFormat="1" ht="15" customHeight="1">
      <c r="O467" s="178"/>
      <c r="P467" s="178"/>
      <c r="Q467" s="178"/>
      <c r="R467" s="178"/>
      <c r="S467" s="178"/>
      <c r="T467" s="178"/>
      <c r="U467" s="178"/>
      <c r="V467" s="178"/>
    </row>
    <row r="468" spans="15:22" customFormat="1" ht="15" customHeight="1">
      <c r="O468" s="178"/>
      <c r="P468" s="178"/>
      <c r="Q468" s="178"/>
      <c r="R468" s="178"/>
      <c r="S468" s="178"/>
      <c r="T468" s="178"/>
      <c r="U468" s="178"/>
      <c r="V468" s="178"/>
    </row>
    <row r="469" spans="15:22" customFormat="1" ht="15" customHeight="1">
      <c r="O469" s="178"/>
      <c r="P469" s="178"/>
      <c r="Q469" s="178"/>
      <c r="R469" s="178"/>
      <c r="S469" s="178"/>
      <c r="T469" s="178"/>
      <c r="U469" s="178"/>
      <c r="V469" s="178"/>
    </row>
    <row r="470" spans="15:22" customFormat="1" ht="15" customHeight="1">
      <c r="O470" s="178"/>
      <c r="P470" s="178"/>
      <c r="Q470" s="178"/>
      <c r="R470" s="178"/>
      <c r="S470" s="178"/>
      <c r="T470" s="178"/>
      <c r="U470" s="178"/>
      <c r="V470" s="178"/>
    </row>
    <row r="471" spans="15:22" customFormat="1" ht="15" customHeight="1">
      <c r="O471" s="178"/>
      <c r="P471" s="178"/>
      <c r="Q471" s="178"/>
      <c r="R471" s="178"/>
      <c r="S471" s="178"/>
      <c r="T471" s="178"/>
      <c r="U471" s="178"/>
      <c r="V471" s="178"/>
    </row>
    <row r="472" spans="15:22" customFormat="1" ht="15" customHeight="1">
      <c r="O472" s="178"/>
      <c r="P472" s="178"/>
      <c r="Q472" s="178"/>
      <c r="R472" s="178"/>
      <c r="S472" s="178"/>
      <c r="T472" s="178"/>
      <c r="U472" s="178"/>
      <c r="V472" s="178"/>
    </row>
    <row r="473" spans="15:22" customFormat="1" ht="15" customHeight="1">
      <c r="O473" s="178"/>
      <c r="P473" s="178"/>
      <c r="Q473" s="178"/>
      <c r="R473" s="178"/>
      <c r="S473" s="178"/>
      <c r="T473" s="178"/>
      <c r="U473" s="178"/>
      <c r="V473" s="178"/>
    </row>
    <row r="474" spans="15:22" customFormat="1" ht="15" customHeight="1">
      <c r="O474" s="178"/>
      <c r="P474" s="178"/>
      <c r="Q474" s="178"/>
      <c r="R474" s="178"/>
      <c r="S474" s="178"/>
      <c r="T474" s="178"/>
      <c r="U474" s="178"/>
      <c r="V474" s="178"/>
    </row>
    <row r="475" spans="15:22" customFormat="1" ht="15" customHeight="1">
      <c r="O475" s="178"/>
      <c r="P475" s="178"/>
      <c r="Q475" s="178"/>
      <c r="R475" s="178"/>
      <c r="S475" s="178"/>
      <c r="T475" s="178"/>
      <c r="U475" s="178"/>
      <c r="V475" s="178"/>
    </row>
    <row r="476" spans="15:22" customFormat="1" ht="15" customHeight="1">
      <c r="O476" s="178"/>
      <c r="P476" s="178"/>
      <c r="Q476" s="178"/>
      <c r="R476" s="178"/>
      <c r="S476" s="178"/>
      <c r="T476" s="178"/>
      <c r="U476" s="178"/>
      <c r="V476" s="178"/>
    </row>
    <row r="477" spans="15:22" customFormat="1" ht="15" customHeight="1">
      <c r="O477" s="178"/>
      <c r="P477" s="178"/>
      <c r="Q477" s="178"/>
      <c r="R477" s="178"/>
      <c r="S477" s="178"/>
      <c r="T477" s="178"/>
      <c r="U477" s="178"/>
      <c r="V477" s="178"/>
    </row>
    <row r="478" spans="15:22" customFormat="1" ht="15" customHeight="1">
      <c r="O478" s="178"/>
      <c r="P478" s="178"/>
      <c r="Q478" s="178"/>
      <c r="R478" s="178"/>
      <c r="S478" s="178"/>
      <c r="T478" s="178"/>
      <c r="U478" s="178"/>
      <c r="V478" s="178"/>
    </row>
    <row r="479" spans="15:22" customFormat="1" ht="15" customHeight="1">
      <c r="O479" s="178"/>
      <c r="P479" s="178"/>
      <c r="Q479" s="178"/>
      <c r="R479" s="178"/>
      <c r="S479" s="178"/>
      <c r="T479" s="178"/>
      <c r="U479" s="178"/>
      <c r="V479" s="178"/>
    </row>
    <row r="480" spans="15:22" customFormat="1" ht="15" customHeight="1">
      <c r="O480" s="178"/>
      <c r="P480" s="178"/>
      <c r="Q480" s="178"/>
      <c r="R480" s="178"/>
      <c r="S480" s="178"/>
      <c r="T480" s="178"/>
      <c r="U480" s="178"/>
      <c r="V480" s="178"/>
    </row>
    <row r="481" spans="1:22" customFormat="1" ht="15" customHeight="1">
      <c r="O481" s="178"/>
      <c r="P481" s="178"/>
      <c r="Q481" s="178"/>
      <c r="R481" s="178"/>
      <c r="S481" s="178"/>
      <c r="T481" s="178"/>
      <c r="U481" s="178"/>
      <c r="V481" s="178"/>
    </row>
    <row r="482" spans="1:22" customFormat="1" ht="15" customHeight="1">
      <c r="O482" s="178"/>
      <c r="P482" s="178"/>
      <c r="Q482" s="178"/>
      <c r="R482" s="178"/>
      <c r="S482" s="178"/>
      <c r="T482" s="178"/>
      <c r="U482" s="178"/>
      <c r="V482" s="178"/>
    </row>
    <row r="483" spans="1:22" customFormat="1" ht="15" customHeight="1">
      <c r="O483" s="178"/>
      <c r="P483" s="178"/>
      <c r="Q483" s="178"/>
      <c r="R483" s="178"/>
      <c r="S483" s="178"/>
      <c r="T483" s="178"/>
      <c r="U483" s="178"/>
      <c r="V483" s="178"/>
    </row>
    <row r="484" spans="1:22" customFormat="1" ht="15" customHeight="1">
      <c r="O484" s="178"/>
      <c r="P484" s="178"/>
      <c r="Q484" s="178"/>
      <c r="R484" s="178"/>
      <c r="S484" s="178"/>
      <c r="T484" s="178"/>
      <c r="U484" s="178"/>
      <c r="V484" s="178"/>
    </row>
    <row r="485" spans="1:22" customFormat="1" ht="15" customHeight="1">
      <c r="O485" s="178"/>
      <c r="P485" s="178"/>
      <c r="Q485" s="178"/>
      <c r="R485" s="178"/>
      <c r="S485" s="178"/>
      <c r="T485" s="178"/>
      <c r="U485" s="178"/>
      <c r="V485" s="178"/>
    </row>
    <row r="486" spans="1:22" customFormat="1" ht="15" customHeight="1">
      <c r="O486" s="178"/>
      <c r="P486" s="178"/>
      <c r="Q486" s="178"/>
      <c r="R486" s="178"/>
      <c r="S486" s="178"/>
      <c r="T486" s="178"/>
      <c r="U486" s="178"/>
      <c r="V486" s="178"/>
    </row>
    <row r="487" spans="1:22" customFormat="1" ht="15" customHeight="1">
      <c r="O487" s="178"/>
      <c r="P487" s="178"/>
      <c r="Q487" s="178"/>
      <c r="R487" s="178"/>
      <c r="S487" s="178"/>
      <c r="T487" s="178"/>
      <c r="U487" s="178"/>
      <c r="V487" s="178"/>
    </row>
    <row r="488" spans="1:22" customFormat="1" ht="15" customHeight="1">
      <c r="O488" s="178"/>
      <c r="P488" s="178"/>
      <c r="Q488" s="178"/>
      <c r="R488" s="178"/>
      <c r="S488" s="178"/>
      <c r="T488" s="178"/>
      <c r="U488" s="178"/>
      <c r="V488" s="178"/>
    </row>
    <row r="489" spans="1:22" customFormat="1" ht="15" customHeight="1">
      <c r="O489" s="178"/>
      <c r="P489" s="178"/>
      <c r="Q489" s="178"/>
      <c r="R489" s="178"/>
      <c r="S489" s="178"/>
      <c r="T489" s="178"/>
      <c r="U489" s="178"/>
      <c r="V489" s="178"/>
    </row>
    <row r="490" spans="1:22" customFormat="1" ht="15" customHeight="1">
      <c r="O490" s="178"/>
      <c r="P490" s="178"/>
      <c r="Q490" s="178"/>
      <c r="R490" s="178"/>
      <c r="S490" s="178"/>
      <c r="T490" s="178"/>
      <c r="U490" s="178"/>
      <c r="V490" s="178"/>
    </row>
    <row r="491" spans="1:22" customFormat="1" ht="15" customHeight="1">
      <c r="O491" s="178"/>
      <c r="P491" s="178"/>
      <c r="Q491" s="178"/>
      <c r="R491" s="178"/>
      <c r="S491" s="178"/>
      <c r="T491" s="178"/>
      <c r="U491" s="178"/>
      <c r="V491" s="178"/>
    </row>
    <row r="492" spans="1:22" ht="15" customHeight="1">
      <c r="A492"/>
    </row>
  </sheetData>
  <printOptions horizontalCentered="1"/>
  <pageMargins left="0.118110236220472" right="0.118110236220472" top="0.118110236220472" bottom="0.118110236220472" header="0.118110236220472" footer="0.118110236220472"/>
  <pageSetup paperSize="5" scale="59" orientation="landscape" r:id="rId1"/>
  <headerFooter alignWithMargins="0">
    <oddFooter>&amp;C&amp;"Open Sans,Bold"&amp;10&amp;K002060Page &amp;P of &amp;N&amp;R&amp;G</oddFooter>
  </headerFooter>
  <rowBreaks count="4" manualBreakCount="4">
    <brk id="67" min="1" max="21" man="1"/>
    <brk id="105" min="1" max="21" man="1"/>
    <brk id="141" min="1" max="21" man="1"/>
    <brk id="171" min="1" max="21" man="1"/>
  </rowBreaks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385F3-1008-4A57-BA9B-4A38E67EC4F4}">
  <sheetPr>
    <pageSetUpPr fitToPage="1"/>
  </sheetPr>
  <dimension ref="B1:AR56"/>
  <sheetViews>
    <sheetView showGridLines="0" zoomScaleNormal="100" zoomScaleSheetLayoutView="100" workbookViewId="0">
      <pane ySplit="1" topLeftCell="A2" activePane="bottomLeft" state="frozen"/>
      <selection sqref="A1:XFD1"/>
      <selection pane="bottomLeft" activeCell="A2" sqref="A2"/>
    </sheetView>
  </sheetViews>
  <sheetFormatPr baseColWidth="10" defaultColWidth="8.83203125" defaultRowHeight="15"/>
  <cols>
    <col min="1" max="1" width="9.5" customWidth="1"/>
    <col min="2" max="2" width="9.83203125" customWidth="1"/>
    <col min="3" max="3" width="9.6640625" bestFit="1" customWidth="1"/>
    <col min="35" max="35" width="10.5" customWidth="1"/>
    <col min="36" max="42" width="10.33203125" bestFit="1" customWidth="1"/>
    <col min="43" max="43" width="11.5" bestFit="1" customWidth="1"/>
    <col min="44" max="44" width="9.5" customWidth="1"/>
  </cols>
  <sheetData>
    <row r="1" spans="2:44" ht="55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</row>
    <row r="3" spans="2:44">
      <c r="S3" s="81"/>
      <c r="T3" s="81"/>
      <c r="U3" s="82"/>
      <c r="V3" s="81"/>
      <c r="W3" s="81"/>
    </row>
    <row r="4" spans="2:44">
      <c r="S4" s="81"/>
      <c r="T4" s="81"/>
      <c r="U4" s="81"/>
      <c r="V4" s="81"/>
      <c r="W4" s="81"/>
    </row>
    <row r="5" spans="2:44">
      <c r="Q5" s="113" t="str">
        <f>+'Ratio Calculations'!B8</f>
        <v>Return on Equity</v>
      </c>
      <c r="R5" s="114"/>
      <c r="S5" s="114"/>
      <c r="T5" s="114"/>
      <c r="U5" s="114"/>
      <c r="V5" s="114"/>
      <c r="W5" s="114"/>
      <c r="X5" s="115"/>
    </row>
    <row r="6" spans="2:44">
      <c r="Q6" s="160">
        <f>+'Ratio Calculations'!$F$5</f>
        <v>1</v>
      </c>
      <c r="R6" s="161">
        <f>+'Ratio Calculations'!$G$5</f>
        <v>2</v>
      </c>
      <c r="S6" s="161">
        <f>+'Ratio Calculations'!$H$5</f>
        <v>3</v>
      </c>
      <c r="T6" s="161">
        <f>+'Ratio Calculations'!$I$5</f>
        <v>4</v>
      </c>
      <c r="U6" s="161">
        <f>+'Ratio Calculations'!$J$5</f>
        <v>5</v>
      </c>
      <c r="V6" s="161">
        <f>+'Ratio Calculations'!$K$5</f>
        <v>6</v>
      </c>
      <c r="W6" s="161">
        <f>+'Ratio Calculations'!$L$5</f>
        <v>7</v>
      </c>
      <c r="X6" s="162">
        <f>+'Ratio Calculations'!$M$5</f>
        <v>8</v>
      </c>
    </row>
    <row r="7" spans="2:44">
      <c r="Q7" s="103">
        <f>+'Ratio Calculations'!O8</f>
        <v>0</v>
      </c>
      <c r="R7" s="104">
        <f>+'Ratio Calculations'!P8</f>
        <v>0</v>
      </c>
      <c r="S7" s="104">
        <f>+'Ratio Calculations'!Q8</f>
        <v>0</v>
      </c>
      <c r="T7" s="104">
        <f>+'Ratio Calculations'!R8</f>
        <v>0</v>
      </c>
      <c r="U7" s="104">
        <f>+'Ratio Calculations'!S8</f>
        <v>0</v>
      </c>
      <c r="V7" s="104">
        <f>+'Ratio Calculations'!T8</f>
        <v>0</v>
      </c>
      <c r="W7" s="104">
        <f>+'Ratio Calculations'!U8</f>
        <v>0</v>
      </c>
      <c r="X7" s="105">
        <f>+'Ratio Calculations'!V8</f>
        <v>0</v>
      </c>
    </row>
    <row r="8" spans="2:44">
      <c r="U8" s="102"/>
    </row>
    <row r="9" spans="2:44">
      <c r="H9" s="113" t="str">
        <f>+'Ratio Calculations'!B51</f>
        <v>Net Profit Margin</v>
      </c>
      <c r="I9" s="114"/>
      <c r="J9" s="114"/>
      <c r="K9" s="114"/>
      <c r="L9" s="114"/>
      <c r="M9" s="114"/>
      <c r="N9" s="114"/>
      <c r="O9" s="115"/>
      <c r="Q9" s="113" t="str">
        <f>+'Ratio Calculations'!B111</f>
        <v>Total Asset to Equity</v>
      </c>
      <c r="R9" s="114"/>
      <c r="S9" s="114"/>
      <c r="T9" s="114"/>
      <c r="U9" s="114"/>
      <c r="V9" s="114"/>
      <c r="W9" s="114"/>
      <c r="X9" s="115"/>
      <c r="Z9" s="113" t="str">
        <f>+'Ratio Calculations'!B73</f>
        <v>Asset Turnover</v>
      </c>
      <c r="AA9" s="114"/>
      <c r="AB9" s="114"/>
      <c r="AC9" s="114"/>
      <c r="AD9" s="114"/>
      <c r="AE9" s="114"/>
      <c r="AF9" s="114"/>
      <c r="AG9" s="115"/>
      <c r="AH9" s="82"/>
    </row>
    <row r="10" spans="2:44">
      <c r="H10" s="160">
        <f>+'Ratio Calculations'!$F$5</f>
        <v>1</v>
      </c>
      <c r="I10" s="161">
        <f>+'Ratio Calculations'!$G$5</f>
        <v>2</v>
      </c>
      <c r="J10" s="161">
        <f>+'Ratio Calculations'!$H$5</f>
        <v>3</v>
      </c>
      <c r="K10" s="161">
        <f>+'Ratio Calculations'!$I$5</f>
        <v>4</v>
      </c>
      <c r="L10" s="161">
        <f>+'Ratio Calculations'!$J$5</f>
        <v>5</v>
      </c>
      <c r="M10" s="161">
        <f>+'Ratio Calculations'!$K$5</f>
        <v>6</v>
      </c>
      <c r="N10" s="161">
        <f>+'Ratio Calculations'!$L$5</f>
        <v>7</v>
      </c>
      <c r="O10" s="162">
        <f>+'Ratio Calculations'!$M$5</f>
        <v>8</v>
      </c>
      <c r="P10" s="101"/>
      <c r="Q10" s="160">
        <f>+'Ratio Calculations'!$F$5</f>
        <v>1</v>
      </c>
      <c r="R10" s="161">
        <f>+'Ratio Calculations'!$G$5</f>
        <v>2</v>
      </c>
      <c r="S10" s="161">
        <f>+'Ratio Calculations'!$H$5</f>
        <v>3</v>
      </c>
      <c r="T10" s="161">
        <f>+'Ratio Calculations'!$I$5</f>
        <v>4</v>
      </c>
      <c r="U10" s="161">
        <f>+'Ratio Calculations'!$J$5</f>
        <v>5</v>
      </c>
      <c r="V10" s="161">
        <f>+'Ratio Calculations'!$K$5</f>
        <v>6</v>
      </c>
      <c r="W10" s="161">
        <f>+'Ratio Calculations'!$L$5</f>
        <v>7</v>
      </c>
      <c r="X10" s="162">
        <f>+'Ratio Calculations'!$M$5</f>
        <v>8</v>
      </c>
      <c r="Y10" s="101"/>
      <c r="Z10" s="160">
        <f>+'Ratio Calculations'!$F$5</f>
        <v>1</v>
      </c>
      <c r="AA10" s="161">
        <f>+'Ratio Calculations'!$G$5</f>
        <v>2</v>
      </c>
      <c r="AB10" s="161">
        <f>+'Ratio Calculations'!$H$5</f>
        <v>3</v>
      </c>
      <c r="AC10" s="161">
        <f>+'Ratio Calculations'!$I$5</f>
        <v>4</v>
      </c>
      <c r="AD10" s="161">
        <f>+'Ratio Calculations'!$J$5</f>
        <v>5</v>
      </c>
      <c r="AE10" s="161">
        <f>+'Ratio Calculations'!$K$5</f>
        <v>6</v>
      </c>
      <c r="AF10" s="161">
        <f>+'Ratio Calculations'!$L$5</f>
        <v>7</v>
      </c>
      <c r="AG10" s="162">
        <f>+'Ratio Calculations'!$M$5</f>
        <v>8</v>
      </c>
      <c r="AH10" s="89"/>
    </row>
    <row r="11" spans="2:44">
      <c r="H11" s="103">
        <f>+'Ratio Calculations'!O51</f>
        <v>0</v>
      </c>
      <c r="I11" s="104">
        <f>+'Ratio Calculations'!P51</f>
        <v>0</v>
      </c>
      <c r="J11" s="104">
        <f>+'Ratio Calculations'!Q51</f>
        <v>0</v>
      </c>
      <c r="K11" s="104">
        <f>+'Ratio Calculations'!R51</f>
        <v>0</v>
      </c>
      <c r="L11" s="104">
        <f>+'Ratio Calculations'!S51</f>
        <v>0</v>
      </c>
      <c r="M11" s="104">
        <f>+'Ratio Calculations'!T51</f>
        <v>0</v>
      </c>
      <c r="N11" s="104">
        <f>+'Ratio Calculations'!U51</f>
        <v>0</v>
      </c>
      <c r="O11" s="105">
        <f>+'Ratio Calculations'!V51</f>
        <v>0</v>
      </c>
      <c r="Q11" s="90">
        <f>+'Ratio Calculations'!O111</f>
        <v>0</v>
      </c>
      <c r="R11" s="91">
        <f>+'Ratio Calculations'!P111</f>
        <v>0</v>
      </c>
      <c r="S11" s="91">
        <f>+'Ratio Calculations'!Q111</f>
        <v>0</v>
      </c>
      <c r="T11" s="91">
        <f>+'Ratio Calculations'!R111</f>
        <v>0</v>
      </c>
      <c r="U11" s="91">
        <f>+'Ratio Calculations'!S111</f>
        <v>0</v>
      </c>
      <c r="V11" s="91">
        <f>+'Ratio Calculations'!T111</f>
        <v>0</v>
      </c>
      <c r="W11" s="91">
        <f>+'Ratio Calculations'!U111</f>
        <v>0</v>
      </c>
      <c r="X11" s="92">
        <f>+'Ratio Calculations'!V111</f>
        <v>0</v>
      </c>
      <c r="Z11" s="90">
        <f>+'Ratio Calculations'!O73</f>
        <v>0</v>
      </c>
      <c r="AA11" s="91">
        <f>+'Ratio Calculations'!P73</f>
        <v>0</v>
      </c>
      <c r="AB11" s="91">
        <f>+'Ratio Calculations'!Q73</f>
        <v>0</v>
      </c>
      <c r="AC11" s="91">
        <f>+'Ratio Calculations'!R73</f>
        <v>0</v>
      </c>
      <c r="AD11" s="91">
        <f>+'Ratio Calculations'!S73</f>
        <v>0</v>
      </c>
      <c r="AE11" s="91">
        <f>+'Ratio Calculations'!T73</f>
        <v>0</v>
      </c>
      <c r="AF11" s="91">
        <f>+'Ratio Calculations'!U73</f>
        <v>0</v>
      </c>
      <c r="AG11" s="92">
        <f>+'Ratio Calculations'!V73</f>
        <v>0</v>
      </c>
      <c r="AH11" s="84"/>
      <c r="AI11" s="125" t="s">
        <v>142</v>
      </c>
      <c r="AJ11" s="117"/>
      <c r="AK11" s="117"/>
      <c r="AL11" s="117"/>
      <c r="AM11" s="117"/>
      <c r="AN11" s="117"/>
      <c r="AO11" s="117"/>
      <c r="AP11" s="117"/>
      <c r="AQ11" s="117"/>
      <c r="AR11" s="118"/>
    </row>
    <row r="12" spans="2:44">
      <c r="L12" s="96"/>
      <c r="AD12" s="102"/>
      <c r="AI12" s="97"/>
      <c r="AR12" s="98"/>
    </row>
    <row r="13" spans="2:44">
      <c r="C13" s="113" t="str">
        <f>+'Ratio Calculations'!B44</f>
        <v>EBT Margin</v>
      </c>
      <c r="D13" s="114"/>
      <c r="E13" s="114"/>
      <c r="F13" s="114"/>
      <c r="G13" s="114"/>
      <c r="H13" s="114"/>
      <c r="I13" s="114"/>
      <c r="J13" s="115"/>
      <c r="L13" s="97"/>
      <c r="M13" s="113" t="str">
        <f>+'Ratio Calculations'!B48</f>
        <v>Tax % of Revenue</v>
      </c>
      <c r="N13" s="114"/>
      <c r="O13" s="114"/>
      <c r="P13" s="114"/>
      <c r="Q13" s="114"/>
      <c r="R13" s="114"/>
      <c r="S13" s="114"/>
      <c r="T13" s="115"/>
      <c r="Z13" s="113" t="str">
        <f>+'Ratio Calculations'!B79</f>
        <v>Cash Turnover</v>
      </c>
      <c r="AA13" s="114"/>
      <c r="AB13" s="114"/>
      <c r="AC13" s="114"/>
      <c r="AD13" s="114"/>
      <c r="AE13" s="114"/>
      <c r="AF13" s="114"/>
      <c r="AG13" s="115"/>
      <c r="AH13" s="82"/>
      <c r="AI13" s="97"/>
      <c r="AJ13" s="113" t="str">
        <f>+'Ratio Calculations'!B82</f>
        <v>Cash Days</v>
      </c>
      <c r="AK13" s="114"/>
      <c r="AL13" s="114"/>
      <c r="AM13" s="114"/>
      <c r="AN13" s="114"/>
      <c r="AO13" s="114"/>
      <c r="AP13" s="114"/>
      <c r="AQ13" s="115"/>
      <c r="AR13" s="98"/>
    </row>
    <row r="14" spans="2:44">
      <c r="C14" s="160">
        <f>+'Ratio Calculations'!$F$5</f>
        <v>1</v>
      </c>
      <c r="D14" s="161">
        <f>+'Ratio Calculations'!$G$5</f>
        <v>2</v>
      </c>
      <c r="E14" s="161">
        <f>+'Ratio Calculations'!$H$5</f>
        <v>3</v>
      </c>
      <c r="F14" s="161">
        <f>+'Ratio Calculations'!$I$5</f>
        <v>4</v>
      </c>
      <c r="G14" s="161">
        <f>+'Ratio Calculations'!$J$5</f>
        <v>5</v>
      </c>
      <c r="H14" s="161">
        <f>+'Ratio Calculations'!$K$5</f>
        <v>6</v>
      </c>
      <c r="I14" s="161">
        <f>+'Ratio Calculations'!$L$5</f>
        <v>7</v>
      </c>
      <c r="J14" s="162">
        <f>+'Ratio Calculations'!$M$5</f>
        <v>8</v>
      </c>
      <c r="K14" s="101"/>
      <c r="L14" s="101"/>
      <c r="M14" s="160">
        <f>+'Ratio Calculations'!$F$5</f>
        <v>1</v>
      </c>
      <c r="N14" s="161">
        <f>+'Ratio Calculations'!$G$5</f>
        <v>2</v>
      </c>
      <c r="O14" s="161">
        <f>+'Ratio Calculations'!$H$5</f>
        <v>3</v>
      </c>
      <c r="P14" s="161">
        <f>+'Ratio Calculations'!$I$5</f>
        <v>4</v>
      </c>
      <c r="Q14" s="161">
        <f>+'Ratio Calculations'!$J$5</f>
        <v>5</v>
      </c>
      <c r="R14" s="161">
        <f>+'Ratio Calculations'!$K$5</f>
        <v>6</v>
      </c>
      <c r="S14" s="161">
        <f>+'Ratio Calculations'!$L$5</f>
        <v>7</v>
      </c>
      <c r="T14" s="162">
        <f>+'Ratio Calculations'!$M$5</f>
        <v>8</v>
      </c>
      <c r="Z14" s="160">
        <f>+'Ratio Calculations'!$F$5</f>
        <v>1</v>
      </c>
      <c r="AA14" s="161">
        <f>+'Ratio Calculations'!$G$5</f>
        <v>2</v>
      </c>
      <c r="AB14" s="161">
        <f>+'Ratio Calculations'!$H$5</f>
        <v>3</v>
      </c>
      <c r="AC14" s="161">
        <f>+'Ratio Calculations'!$I$5</f>
        <v>4</v>
      </c>
      <c r="AD14" s="161">
        <f>+'Ratio Calculations'!$J$5</f>
        <v>5</v>
      </c>
      <c r="AE14" s="161">
        <f>+'Ratio Calculations'!$K$5</f>
        <v>6</v>
      </c>
      <c r="AF14" s="161">
        <f>+'Ratio Calculations'!$L$5</f>
        <v>7</v>
      </c>
      <c r="AG14" s="162">
        <f>+'Ratio Calculations'!$M$5</f>
        <v>8</v>
      </c>
      <c r="AH14" s="89"/>
      <c r="AI14" s="97"/>
      <c r="AJ14" s="160">
        <f>+'Ratio Calculations'!$F$5</f>
        <v>1</v>
      </c>
      <c r="AK14" s="161">
        <f>+'Ratio Calculations'!$G$5</f>
        <v>2</v>
      </c>
      <c r="AL14" s="161">
        <f>+'Ratio Calculations'!$H$5</f>
        <v>3</v>
      </c>
      <c r="AM14" s="161">
        <f>+'Ratio Calculations'!$I$5</f>
        <v>4</v>
      </c>
      <c r="AN14" s="161">
        <f>+'Ratio Calculations'!$J$5</f>
        <v>5</v>
      </c>
      <c r="AO14" s="161">
        <f>+'Ratio Calculations'!$K$5</f>
        <v>6</v>
      </c>
      <c r="AP14" s="161">
        <f>+'Ratio Calculations'!$L$5</f>
        <v>7</v>
      </c>
      <c r="AQ14" s="162">
        <f>+'Ratio Calculations'!$M$5</f>
        <v>8</v>
      </c>
      <c r="AR14" s="98"/>
    </row>
    <row r="15" spans="2:44">
      <c r="C15" s="103">
        <f>+'Ratio Calculations'!O44</f>
        <v>0</v>
      </c>
      <c r="D15" s="104">
        <f>+'Ratio Calculations'!P44</f>
        <v>0</v>
      </c>
      <c r="E15" s="104">
        <f>+'Ratio Calculations'!Q44</f>
        <v>0</v>
      </c>
      <c r="F15" s="104">
        <f>+'Ratio Calculations'!R44</f>
        <v>0</v>
      </c>
      <c r="G15" s="104">
        <f>+'Ratio Calculations'!S44</f>
        <v>0</v>
      </c>
      <c r="H15" s="104">
        <f>+'Ratio Calculations'!T44</f>
        <v>0</v>
      </c>
      <c r="I15" s="104">
        <f>+'Ratio Calculations'!U44</f>
        <v>0</v>
      </c>
      <c r="J15" s="105">
        <f>+'Ratio Calculations'!V44</f>
        <v>0</v>
      </c>
      <c r="L15" s="97"/>
      <c r="M15" s="103">
        <f>+'Ratio Calculations'!O48</f>
        <v>0</v>
      </c>
      <c r="N15" s="104">
        <f>+'Ratio Calculations'!P48</f>
        <v>0</v>
      </c>
      <c r="O15" s="104">
        <f>+'Ratio Calculations'!Q48</f>
        <v>0</v>
      </c>
      <c r="P15" s="104">
        <f>+'Ratio Calculations'!R48</f>
        <v>0</v>
      </c>
      <c r="Q15" s="104">
        <f>+'Ratio Calculations'!S48</f>
        <v>0</v>
      </c>
      <c r="R15" s="104">
        <f>+'Ratio Calculations'!T48</f>
        <v>0</v>
      </c>
      <c r="S15" s="104">
        <f>+'Ratio Calculations'!U48</f>
        <v>0</v>
      </c>
      <c r="T15" s="105">
        <f>+'Ratio Calculations'!V48</f>
        <v>0</v>
      </c>
      <c r="Z15" s="90">
        <f>+'Ratio Calculations'!O79</f>
        <v>0</v>
      </c>
      <c r="AA15" s="91">
        <f>+'Ratio Calculations'!P79</f>
        <v>0</v>
      </c>
      <c r="AB15" s="91">
        <f>+'Ratio Calculations'!Q79</f>
        <v>0</v>
      </c>
      <c r="AC15" s="91">
        <f>+'Ratio Calculations'!R79</f>
        <v>0</v>
      </c>
      <c r="AD15" s="91">
        <f>+'Ratio Calculations'!S79</f>
        <v>0</v>
      </c>
      <c r="AE15" s="91">
        <f>+'Ratio Calculations'!T79</f>
        <v>0</v>
      </c>
      <c r="AF15" s="91">
        <f>+'Ratio Calculations'!U79</f>
        <v>0</v>
      </c>
      <c r="AG15" s="92">
        <f>+'Ratio Calculations'!V79</f>
        <v>0</v>
      </c>
      <c r="AH15" s="84"/>
      <c r="AI15" s="97"/>
      <c r="AJ15" s="93">
        <f>+'Ratio Calculations'!O82</f>
        <v>0</v>
      </c>
      <c r="AK15" s="94">
        <f>+'Ratio Calculations'!P82</f>
        <v>0</v>
      </c>
      <c r="AL15" s="94">
        <f>+'Ratio Calculations'!Q82</f>
        <v>0</v>
      </c>
      <c r="AM15" s="94">
        <f>+'Ratio Calculations'!R82</f>
        <v>0</v>
      </c>
      <c r="AN15" s="94">
        <f>+'Ratio Calculations'!S82</f>
        <v>0</v>
      </c>
      <c r="AO15" s="94">
        <f>+'Ratio Calculations'!T82</f>
        <v>0</v>
      </c>
      <c r="AP15" s="94">
        <f>+'Ratio Calculations'!U82</f>
        <v>0</v>
      </c>
      <c r="AQ15" s="95">
        <f>+'Ratio Calculations'!V82</f>
        <v>0</v>
      </c>
      <c r="AR15" s="98"/>
    </row>
    <row r="16" spans="2:44">
      <c r="L16" s="97"/>
      <c r="AD16" s="102"/>
      <c r="AI16" s="97"/>
      <c r="AR16" s="98"/>
    </row>
    <row r="17" spans="3:44">
      <c r="C17" s="113" t="str">
        <f>+'Ratio Calculations'!B36</f>
        <v>EBIT Margin</v>
      </c>
      <c r="D17" s="114"/>
      <c r="E17" s="114"/>
      <c r="F17" s="114"/>
      <c r="G17" s="114"/>
      <c r="H17" s="114"/>
      <c r="I17" s="114"/>
      <c r="J17" s="115"/>
      <c r="L17" s="97"/>
      <c r="M17" s="113" t="str">
        <f>+'Ratio Calculations'!B40</f>
        <v>Other Non Operating Expense % of Revenue</v>
      </c>
      <c r="N17" s="114"/>
      <c r="O17" s="114"/>
      <c r="P17" s="114"/>
      <c r="Q17" s="114"/>
      <c r="R17" s="114"/>
      <c r="S17" s="114"/>
      <c r="T17" s="115"/>
      <c r="Z17" s="116" t="str">
        <f>+'Ratio Calculations'!B85</f>
        <v>A/R Turnover</v>
      </c>
      <c r="AA17" s="114"/>
      <c r="AB17" s="114"/>
      <c r="AC17" s="114"/>
      <c r="AD17" s="114"/>
      <c r="AE17" s="114"/>
      <c r="AF17" s="114"/>
      <c r="AG17" s="115"/>
      <c r="AH17" s="82"/>
      <c r="AI17" s="97"/>
      <c r="AJ17" s="113" t="str">
        <f>+'Ratio Calculations'!B88</f>
        <v>A/R Days</v>
      </c>
      <c r="AK17" s="114"/>
      <c r="AL17" s="114"/>
      <c r="AM17" s="114"/>
      <c r="AN17" s="114"/>
      <c r="AO17" s="114"/>
      <c r="AP17" s="114"/>
      <c r="AQ17" s="115"/>
      <c r="AR17" s="98"/>
    </row>
    <row r="18" spans="3:44">
      <c r="C18" s="160">
        <f>+'Ratio Calculations'!$F$5</f>
        <v>1</v>
      </c>
      <c r="D18" s="161">
        <f>+'Ratio Calculations'!$G$5</f>
        <v>2</v>
      </c>
      <c r="E18" s="161">
        <f>+'Ratio Calculations'!$H$5</f>
        <v>3</v>
      </c>
      <c r="F18" s="161">
        <f>+'Ratio Calculations'!$I$5</f>
        <v>4</v>
      </c>
      <c r="G18" s="161">
        <f>+'Ratio Calculations'!$J$5</f>
        <v>5</v>
      </c>
      <c r="H18" s="161">
        <f>+'Ratio Calculations'!$K$5</f>
        <v>6</v>
      </c>
      <c r="I18" s="161">
        <f>+'Ratio Calculations'!$L$5</f>
        <v>7</v>
      </c>
      <c r="J18" s="162">
        <f>+'Ratio Calculations'!$M$5</f>
        <v>8</v>
      </c>
      <c r="K18" s="101"/>
      <c r="L18" s="101"/>
      <c r="M18" s="160">
        <f>+'Ratio Calculations'!$F$5</f>
        <v>1</v>
      </c>
      <c r="N18" s="161">
        <f>+'Ratio Calculations'!$G$5</f>
        <v>2</v>
      </c>
      <c r="O18" s="161">
        <f>+'Ratio Calculations'!$H$5</f>
        <v>3</v>
      </c>
      <c r="P18" s="161">
        <f>+'Ratio Calculations'!$I$5</f>
        <v>4</v>
      </c>
      <c r="Q18" s="161">
        <f>+'Ratio Calculations'!$J$5</f>
        <v>5</v>
      </c>
      <c r="R18" s="161">
        <f>+'Ratio Calculations'!$K$5</f>
        <v>6</v>
      </c>
      <c r="S18" s="161">
        <f>+'Ratio Calculations'!$L$5</f>
        <v>7</v>
      </c>
      <c r="T18" s="162">
        <f>+'Ratio Calculations'!$M$5</f>
        <v>8</v>
      </c>
      <c r="Z18" s="160">
        <f>+'Ratio Calculations'!$F$5</f>
        <v>1</v>
      </c>
      <c r="AA18" s="161">
        <f>+'Ratio Calculations'!$G$5</f>
        <v>2</v>
      </c>
      <c r="AB18" s="161">
        <f>+'Ratio Calculations'!$H$5</f>
        <v>3</v>
      </c>
      <c r="AC18" s="161">
        <f>+'Ratio Calculations'!$I$5</f>
        <v>4</v>
      </c>
      <c r="AD18" s="161">
        <f>+'Ratio Calculations'!$J$5</f>
        <v>5</v>
      </c>
      <c r="AE18" s="161">
        <f>+'Ratio Calculations'!$K$5</f>
        <v>6</v>
      </c>
      <c r="AF18" s="161">
        <f>+'Ratio Calculations'!$L$5</f>
        <v>7</v>
      </c>
      <c r="AG18" s="162">
        <f>+'Ratio Calculations'!$M$5</f>
        <v>8</v>
      </c>
      <c r="AH18" s="89"/>
      <c r="AI18" s="97"/>
      <c r="AJ18" s="160">
        <f>+'Ratio Calculations'!$F$5</f>
        <v>1</v>
      </c>
      <c r="AK18" s="161">
        <f>+'Ratio Calculations'!$G$5</f>
        <v>2</v>
      </c>
      <c r="AL18" s="161">
        <f>+'Ratio Calculations'!$H$5</f>
        <v>3</v>
      </c>
      <c r="AM18" s="161">
        <f>+'Ratio Calculations'!$I$5</f>
        <v>4</v>
      </c>
      <c r="AN18" s="161">
        <f>+'Ratio Calculations'!$J$5</f>
        <v>5</v>
      </c>
      <c r="AO18" s="161">
        <f>+'Ratio Calculations'!$K$5</f>
        <v>6</v>
      </c>
      <c r="AP18" s="161">
        <f>+'Ratio Calculations'!$L$5</f>
        <v>7</v>
      </c>
      <c r="AQ18" s="162">
        <f>+'Ratio Calculations'!$M$5</f>
        <v>8</v>
      </c>
      <c r="AR18" s="98"/>
    </row>
    <row r="19" spans="3:44">
      <c r="C19" s="103">
        <f>+'Ratio Calculations'!O36</f>
        <v>0</v>
      </c>
      <c r="D19" s="104">
        <f>+'Ratio Calculations'!P36</f>
        <v>0</v>
      </c>
      <c r="E19" s="104">
        <f>+'Ratio Calculations'!Q36</f>
        <v>0</v>
      </c>
      <c r="F19" s="104">
        <f>+'Ratio Calculations'!R36</f>
        <v>0</v>
      </c>
      <c r="G19" s="104">
        <f>+'Ratio Calculations'!S36</f>
        <v>0</v>
      </c>
      <c r="H19" s="104">
        <f>+'Ratio Calculations'!T36</f>
        <v>0</v>
      </c>
      <c r="I19" s="104">
        <f>+'Ratio Calculations'!U36</f>
        <v>0</v>
      </c>
      <c r="J19" s="105">
        <f>+'Ratio Calculations'!V36</f>
        <v>0</v>
      </c>
      <c r="L19" s="97"/>
      <c r="M19" s="103">
        <f>+'Ratio Calculations'!O40</f>
        <v>0</v>
      </c>
      <c r="N19" s="104">
        <f>+'Ratio Calculations'!P40</f>
        <v>0</v>
      </c>
      <c r="O19" s="104">
        <f>+'Ratio Calculations'!Q40</f>
        <v>0</v>
      </c>
      <c r="P19" s="104">
        <f>+'Ratio Calculations'!R40</f>
        <v>0</v>
      </c>
      <c r="Q19" s="104">
        <f>+'Ratio Calculations'!S40</f>
        <v>0</v>
      </c>
      <c r="R19" s="104">
        <f>+'Ratio Calculations'!T40</f>
        <v>0</v>
      </c>
      <c r="S19" s="104">
        <f>+'Ratio Calculations'!U40</f>
        <v>0</v>
      </c>
      <c r="T19" s="105">
        <f>+'Ratio Calculations'!V40</f>
        <v>0</v>
      </c>
      <c r="Z19" s="90">
        <f>+'Ratio Calculations'!O85</f>
        <v>0</v>
      </c>
      <c r="AA19" s="91">
        <f>+'Ratio Calculations'!P85</f>
        <v>0</v>
      </c>
      <c r="AB19" s="91">
        <f>+'Ratio Calculations'!Q85</f>
        <v>0</v>
      </c>
      <c r="AC19" s="91">
        <f>+'Ratio Calculations'!R85</f>
        <v>0</v>
      </c>
      <c r="AD19" s="91">
        <f>+'Ratio Calculations'!S85</f>
        <v>0</v>
      </c>
      <c r="AE19" s="91">
        <f>+'Ratio Calculations'!T85</f>
        <v>0</v>
      </c>
      <c r="AF19" s="91">
        <f>+'Ratio Calculations'!U85</f>
        <v>0</v>
      </c>
      <c r="AG19" s="92">
        <f>+'Ratio Calculations'!V85</f>
        <v>0</v>
      </c>
      <c r="AH19" s="84"/>
      <c r="AI19" s="97"/>
      <c r="AJ19" s="93">
        <f>+'Ratio Calculations'!O88</f>
        <v>0</v>
      </c>
      <c r="AK19" s="94">
        <f>+'Ratio Calculations'!P88</f>
        <v>0</v>
      </c>
      <c r="AL19" s="94">
        <f>+'Ratio Calculations'!Q88</f>
        <v>0</v>
      </c>
      <c r="AM19" s="94">
        <f>+'Ratio Calculations'!R88</f>
        <v>0</v>
      </c>
      <c r="AN19" s="94">
        <f>+'Ratio Calculations'!S88</f>
        <v>0</v>
      </c>
      <c r="AO19" s="94">
        <f>+'Ratio Calculations'!T88</f>
        <v>0</v>
      </c>
      <c r="AP19" s="94">
        <f>+'Ratio Calculations'!U88</f>
        <v>0</v>
      </c>
      <c r="AQ19" s="95">
        <f>+'Ratio Calculations'!V88</f>
        <v>0</v>
      </c>
      <c r="AR19" s="98"/>
    </row>
    <row r="20" spans="3:44">
      <c r="L20" s="97"/>
      <c r="AD20" s="102"/>
      <c r="AI20" s="97"/>
      <c r="AR20" s="98"/>
    </row>
    <row r="21" spans="3:44">
      <c r="C21" s="113" t="str">
        <f>+'Ratio Calculations'!B29</f>
        <v>EBITDA Margin</v>
      </c>
      <c r="D21" s="114"/>
      <c r="E21" s="114"/>
      <c r="F21" s="114"/>
      <c r="G21" s="114"/>
      <c r="H21" s="114"/>
      <c r="I21" s="114"/>
      <c r="J21" s="115"/>
      <c r="L21" s="97"/>
      <c r="M21" s="113" t="str">
        <f>+'Ratio Calculations'!B33</f>
        <v>Depreciation % of Revenue</v>
      </c>
      <c r="N21" s="114"/>
      <c r="O21" s="114"/>
      <c r="P21" s="114"/>
      <c r="Q21" s="114"/>
      <c r="R21" s="114"/>
      <c r="S21" s="114"/>
      <c r="T21" s="115"/>
      <c r="Z21" s="113" t="str">
        <f>+'Ratio Calculations'!B91</f>
        <v>Inventory Turnover</v>
      </c>
      <c r="AA21" s="114"/>
      <c r="AB21" s="114"/>
      <c r="AC21" s="114"/>
      <c r="AD21" s="114"/>
      <c r="AE21" s="114"/>
      <c r="AF21" s="114"/>
      <c r="AG21" s="115"/>
      <c r="AH21" s="82"/>
      <c r="AI21" s="97"/>
      <c r="AJ21" s="113" t="str">
        <f>+'Ratio Calculations'!B94</f>
        <v>Inventory Days</v>
      </c>
      <c r="AK21" s="114"/>
      <c r="AL21" s="114"/>
      <c r="AM21" s="114"/>
      <c r="AN21" s="114"/>
      <c r="AO21" s="114"/>
      <c r="AP21" s="114"/>
      <c r="AQ21" s="115"/>
      <c r="AR21" s="98"/>
    </row>
    <row r="22" spans="3:44">
      <c r="C22" s="160">
        <f>+'Ratio Calculations'!$F$5</f>
        <v>1</v>
      </c>
      <c r="D22" s="161">
        <f>+'Ratio Calculations'!$G$5</f>
        <v>2</v>
      </c>
      <c r="E22" s="161">
        <f>+'Ratio Calculations'!$H$5</f>
        <v>3</v>
      </c>
      <c r="F22" s="161">
        <f>+'Ratio Calculations'!$I$5</f>
        <v>4</v>
      </c>
      <c r="G22" s="161">
        <f>+'Ratio Calculations'!$J$5</f>
        <v>5</v>
      </c>
      <c r="H22" s="161">
        <f>+'Ratio Calculations'!$K$5</f>
        <v>6</v>
      </c>
      <c r="I22" s="161">
        <f>+'Ratio Calculations'!$L$5</f>
        <v>7</v>
      </c>
      <c r="J22" s="162">
        <f>+'Ratio Calculations'!$M$5</f>
        <v>8</v>
      </c>
      <c r="K22" s="101"/>
      <c r="L22" s="101"/>
      <c r="M22" s="160">
        <f>+'Ratio Calculations'!$F$5</f>
        <v>1</v>
      </c>
      <c r="N22" s="161">
        <f>+'Ratio Calculations'!$G$5</f>
        <v>2</v>
      </c>
      <c r="O22" s="161">
        <f>+'Ratio Calculations'!$H$5</f>
        <v>3</v>
      </c>
      <c r="P22" s="161">
        <f>+'Ratio Calculations'!$I$5</f>
        <v>4</v>
      </c>
      <c r="Q22" s="161">
        <f>+'Ratio Calculations'!$J$5</f>
        <v>5</v>
      </c>
      <c r="R22" s="161">
        <f>+'Ratio Calculations'!$K$5</f>
        <v>6</v>
      </c>
      <c r="S22" s="161">
        <f>+'Ratio Calculations'!$L$5</f>
        <v>7</v>
      </c>
      <c r="T22" s="162">
        <f>+'Ratio Calculations'!$M$5</f>
        <v>8</v>
      </c>
      <c r="Z22" s="160">
        <f>+'Ratio Calculations'!$F$5</f>
        <v>1</v>
      </c>
      <c r="AA22" s="161">
        <f>+'Ratio Calculations'!$G$5</f>
        <v>2</v>
      </c>
      <c r="AB22" s="161">
        <f>+'Ratio Calculations'!$H$5</f>
        <v>3</v>
      </c>
      <c r="AC22" s="161">
        <f>+'Ratio Calculations'!$I$5</f>
        <v>4</v>
      </c>
      <c r="AD22" s="161">
        <f>+'Ratio Calculations'!$J$5</f>
        <v>5</v>
      </c>
      <c r="AE22" s="161">
        <f>+'Ratio Calculations'!$K$5</f>
        <v>6</v>
      </c>
      <c r="AF22" s="161">
        <f>+'Ratio Calculations'!$L$5</f>
        <v>7</v>
      </c>
      <c r="AG22" s="162">
        <f>+'Ratio Calculations'!$M$5</f>
        <v>8</v>
      </c>
      <c r="AH22" s="89"/>
      <c r="AI22" s="97"/>
      <c r="AJ22" s="160">
        <f>+'Ratio Calculations'!$F$5</f>
        <v>1</v>
      </c>
      <c r="AK22" s="161">
        <f>+'Ratio Calculations'!$G$5</f>
        <v>2</v>
      </c>
      <c r="AL22" s="161">
        <f>+'Ratio Calculations'!$H$5</f>
        <v>3</v>
      </c>
      <c r="AM22" s="161">
        <f>+'Ratio Calculations'!$I$5</f>
        <v>4</v>
      </c>
      <c r="AN22" s="161">
        <f>+'Ratio Calculations'!$J$5</f>
        <v>5</v>
      </c>
      <c r="AO22" s="161">
        <f>+'Ratio Calculations'!$K$5</f>
        <v>6</v>
      </c>
      <c r="AP22" s="161">
        <f>+'Ratio Calculations'!$L$5</f>
        <v>7</v>
      </c>
      <c r="AQ22" s="162">
        <f>+'Ratio Calculations'!$M$5</f>
        <v>8</v>
      </c>
      <c r="AR22" s="98"/>
    </row>
    <row r="23" spans="3:44">
      <c r="C23" s="103">
        <f>+'Ratio Calculations'!O29</f>
        <v>0</v>
      </c>
      <c r="D23" s="104">
        <f>+'Ratio Calculations'!P29</f>
        <v>0</v>
      </c>
      <c r="E23" s="104">
        <f>+'Ratio Calculations'!Q29</f>
        <v>0</v>
      </c>
      <c r="F23" s="104">
        <f>+'Ratio Calculations'!R29</f>
        <v>0</v>
      </c>
      <c r="G23" s="104">
        <f>+'Ratio Calculations'!S29</f>
        <v>0</v>
      </c>
      <c r="H23" s="104">
        <f>+'Ratio Calculations'!T29</f>
        <v>0</v>
      </c>
      <c r="I23" s="104">
        <f>+'Ratio Calculations'!U29</f>
        <v>0</v>
      </c>
      <c r="J23" s="105">
        <f>+'Ratio Calculations'!V29</f>
        <v>0</v>
      </c>
      <c r="L23" s="97"/>
      <c r="M23" s="103">
        <f>+'Ratio Calculations'!O33</f>
        <v>0</v>
      </c>
      <c r="N23" s="104">
        <f>+'Ratio Calculations'!P33</f>
        <v>0</v>
      </c>
      <c r="O23" s="104">
        <f>+'Ratio Calculations'!Q33</f>
        <v>0</v>
      </c>
      <c r="P23" s="104">
        <f>+'Ratio Calculations'!R33</f>
        <v>0</v>
      </c>
      <c r="Q23" s="104">
        <f>+'Ratio Calculations'!S33</f>
        <v>0</v>
      </c>
      <c r="R23" s="104">
        <f>+'Ratio Calculations'!T33</f>
        <v>0</v>
      </c>
      <c r="S23" s="104">
        <f>+'Ratio Calculations'!U33</f>
        <v>0</v>
      </c>
      <c r="T23" s="105">
        <f>+'Ratio Calculations'!V33</f>
        <v>0</v>
      </c>
      <c r="Z23" s="90">
        <f>+'Ratio Calculations'!O91</f>
        <v>0</v>
      </c>
      <c r="AA23" s="91">
        <f>+'Ratio Calculations'!P91</f>
        <v>0</v>
      </c>
      <c r="AB23" s="91">
        <f>+'Ratio Calculations'!Q91</f>
        <v>0</v>
      </c>
      <c r="AC23" s="91">
        <f>+'Ratio Calculations'!R91</f>
        <v>0</v>
      </c>
      <c r="AD23" s="91">
        <f>+'Ratio Calculations'!S91</f>
        <v>0</v>
      </c>
      <c r="AE23" s="91">
        <f>+'Ratio Calculations'!T91</f>
        <v>0</v>
      </c>
      <c r="AF23" s="91">
        <f>+'Ratio Calculations'!U91</f>
        <v>0</v>
      </c>
      <c r="AG23" s="92">
        <f>+'Ratio Calculations'!V91</f>
        <v>0</v>
      </c>
      <c r="AH23" s="84"/>
      <c r="AI23" s="97"/>
      <c r="AJ23" s="93">
        <f>+'Ratio Calculations'!O94</f>
        <v>0</v>
      </c>
      <c r="AK23" s="94">
        <f>+'Ratio Calculations'!P94</f>
        <v>0</v>
      </c>
      <c r="AL23" s="94">
        <f>+'Ratio Calculations'!Q94</f>
        <v>0</v>
      </c>
      <c r="AM23" s="94">
        <f>+'Ratio Calculations'!R94</f>
        <v>0</v>
      </c>
      <c r="AN23" s="94">
        <f>+'Ratio Calculations'!S94</f>
        <v>0</v>
      </c>
      <c r="AO23" s="94">
        <f>+'Ratio Calculations'!T94</f>
        <v>0</v>
      </c>
      <c r="AP23" s="94">
        <f>+'Ratio Calculations'!U94</f>
        <v>0</v>
      </c>
      <c r="AQ23" s="95">
        <f>+'Ratio Calculations'!V94</f>
        <v>0</v>
      </c>
      <c r="AR23" s="98"/>
    </row>
    <row r="24" spans="3:44">
      <c r="L24" s="97"/>
      <c r="AD24" s="102"/>
      <c r="AI24" s="97"/>
      <c r="AR24" s="98"/>
    </row>
    <row r="25" spans="3:44">
      <c r="C25" s="113" t="str">
        <f>+'Ratio Calculations'!B20</f>
        <v>Gross Margin</v>
      </c>
      <c r="D25" s="114"/>
      <c r="E25" s="114"/>
      <c r="F25" s="114"/>
      <c r="G25" s="114"/>
      <c r="H25" s="114"/>
      <c r="I25" s="114"/>
      <c r="J25" s="115"/>
      <c r="L25" s="97"/>
      <c r="M25" s="113" t="str">
        <f>+'Ratio Calculations'!B26</f>
        <v>Other Operating Expenses % of Revenue</v>
      </c>
      <c r="N25" s="114"/>
      <c r="O25" s="114"/>
      <c r="P25" s="114"/>
      <c r="Q25" s="114"/>
      <c r="R25" s="114"/>
      <c r="S25" s="114"/>
      <c r="T25" s="115"/>
      <c r="Z25" s="113" t="str">
        <f>+'Ratio Calculations'!B76</f>
        <v>PPE Turnover</v>
      </c>
      <c r="AA25" s="114"/>
      <c r="AB25" s="114"/>
      <c r="AC25" s="114"/>
      <c r="AD25" s="114"/>
      <c r="AE25" s="114"/>
      <c r="AF25" s="114"/>
      <c r="AG25" s="115"/>
      <c r="AH25" s="82"/>
      <c r="AI25" s="97"/>
      <c r="AJ25" s="113" t="str">
        <f>+'Ratio Calculations'!B100</f>
        <v>A/P Days</v>
      </c>
      <c r="AK25" s="114"/>
      <c r="AL25" s="114"/>
      <c r="AM25" s="114"/>
      <c r="AN25" s="114"/>
      <c r="AO25" s="114"/>
      <c r="AP25" s="114"/>
      <c r="AQ25" s="115"/>
      <c r="AR25" s="98"/>
    </row>
    <row r="26" spans="3:44">
      <c r="C26" s="160">
        <f>+'Ratio Calculations'!$F$5</f>
        <v>1</v>
      </c>
      <c r="D26" s="161">
        <f>+'Ratio Calculations'!$G$5</f>
        <v>2</v>
      </c>
      <c r="E26" s="161">
        <f>+'Ratio Calculations'!$H$5</f>
        <v>3</v>
      </c>
      <c r="F26" s="161">
        <f>+'Ratio Calculations'!$I$5</f>
        <v>4</v>
      </c>
      <c r="G26" s="161">
        <f>+'Ratio Calculations'!$J$5</f>
        <v>5</v>
      </c>
      <c r="H26" s="161">
        <f>+'Ratio Calculations'!$K$5</f>
        <v>6</v>
      </c>
      <c r="I26" s="161">
        <f>+'Ratio Calculations'!$L$5</f>
        <v>7</v>
      </c>
      <c r="J26" s="162">
        <f>+'Ratio Calculations'!$M$5</f>
        <v>8</v>
      </c>
      <c r="K26" s="101"/>
      <c r="L26" s="101"/>
      <c r="M26" s="160">
        <f>+'Ratio Calculations'!$F$5</f>
        <v>1</v>
      </c>
      <c r="N26" s="161">
        <f>+'Ratio Calculations'!$G$5</f>
        <v>2</v>
      </c>
      <c r="O26" s="161">
        <f>+'Ratio Calculations'!$H$5</f>
        <v>3</v>
      </c>
      <c r="P26" s="161">
        <f>+'Ratio Calculations'!$I$5</f>
        <v>4</v>
      </c>
      <c r="Q26" s="161">
        <f>+'Ratio Calculations'!$J$5</f>
        <v>5</v>
      </c>
      <c r="R26" s="161">
        <f>+'Ratio Calculations'!$K$5</f>
        <v>6</v>
      </c>
      <c r="S26" s="161">
        <f>+'Ratio Calculations'!$L$5</f>
        <v>7</v>
      </c>
      <c r="T26" s="162">
        <f>+'Ratio Calculations'!$M$5</f>
        <v>8</v>
      </c>
      <c r="Z26" s="160">
        <f>+'Ratio Calculations'!$F$5</f>
        <v>1</v>
      </c>
      <c r="AA26" s="161">
        <f>+'Ratio Calculations'!$G$5</f>
        <v>2</v>
      </c>
      <c r="AB26" s="161">
        <f>+'Ratio Calculations'!$H$5</f>
        <v>3</v>
      </c>
      <c r="AC26" s="161">
        <f>+'Ratio Calculations'!$I$5</f>
        <v>4</v>
      </c>
      <c r="AD26" s="161">
        <f>+'Ratio Calculations'!$J$5</f>
        <v>5</v>
      </c>
      <c r="AE26" s="161">
        <f>+'Ratio Calculations'!$K$5</f>
        <v>6</v>
      </c>
      <c r="AF26" s="161">
        <f>+'Ratio Calculations'!$L$5</f>
        <v>7</v>
      </c>
      <c r="AG26" s="162">
        <f>+'Ratio Calculations'!$M$5</f>
        <v>8</v>
      </c>
      <c r="AH26" s="89"/>
      <c r="AI26" s="97"/>
      <c r="AJ26" s="160">
        <f>+'Ratio Calculations'!$F$5</f>
        <v>1</v>
      </c>
      <c r="AK26" s="161">
        <f>+'Ratio Calculations'!$G$5</f>
        <v>2</v>
      </c>
      <c r="AL26" s="161">
        <f>+'Ratio Calculations'!$H$5</f>
        <v>3</v>
      </c>
      <c r="AM26" s="161">
        <f>+'Ratio Calculations'!$I$5</f>
        <v>4</v>
      </c>
      <c r="AN26" s="161">
        <f>+'Ratio Calculations'!$J$5</f>
        <v>5</v>
      </c>
      <c r="AO26" s="161">
        <f>+'Ratio Calculations'!$K$5</f>
        <v>6</v>
      </c>
      <c r="AP26" s="161">
        <f>+'Ratio Calculations'!$L$5</f>
        <v>7</v>
      </c>
      <c r="AQ26" s="162">
        <f>+'Ratio Calculations'!$M$5</f>
        <v>8</v>
      </c>
      <c r="AR26" s="98"/>
    </row>
    <row r="27" spans="3:44">
      <c r="C27" s="103">
        <f>+'Ratio Calculations'!O20</f>
        <v>0</v>
      </c>
      <c r="D27" s="104">
        <f>+'Ratio Calculations'!P20</f>
        <v>0</v>
      </c>
      <c r="E27" s="104">
        <f>+'Ratio Calculations'!Q20</f>
        <v>0</v>
      </c>
      <c r="F27" s="104">
        <f>+'Ratio Calculations'!R20</f>
        <v>0</v>
      </c>
      <c r="G27" s="104">
        <f>+'Ratio Calculations'!S20</f>
        <v>0</v>
      </c>
      <c r="H27" s="104">
        <f>+'Ratio Calculations'!T20</f>
        <v>0</v>
      </c>
      <c r="I27" s="104">
        <f>+'Ratio Calculations'!U20</f>
        <v>0</v>
      </c>
      <c r="J27" s="105">
        <f>+'Ratio Calculations'!V20</f>
        <v>0</v>
      </c>
      <c r="L27" s="97"/>
      <c r="M27" s="103">
        <f>+'Ratio Calculations'!O26</f>
        <v>0</v>
      </c>
      <c r="N27" s="104">
        <f>+'Ratio Calculations'!P26</f>
        <v>0</v>
      </c>
      <c r="O27" s="104">
        <f>+'Ratio Calculations'!Q26</f>
        <v>0</v>
      </c>
      <c r="P27" s="104">
        <f>+'Ratio Calculations'!R26</f>
        <v>0</v>
      </c>
      <c r="Q27" s="104">
        <f>+'Ratio Calculations'!S26</f>
        <v>0</v>
      </c>
      <c r="R27" s="104">
        <f>+'Ratio Calculations'!T26</f>
        <v>0</v>
      </c>
      <c r="S27" s="104">
        <f>+'Ratio Calculations'!U26</f>
        <v>0</v>
      </c>
      <c r="T27" s="105">
        <f>+'Ratio Calculations'!V26</f>
        <v>0</v>
      </c>
      <c r="Z27" s="90">
        <f>+'Ratio Calculations'!O76</f>
        <v>0</v>
      </c>
      <c r="AA27" s="91">
        <f>+'Ratio Calculations'!P76</f>
        <v>0</v>
      </c>
      <c r="AB27" s="91">
        <f>+'Ratio Calculations'!Q76</f>
        <v>0</v>
      </c>
      <c r="AC27" s="91">
        <f>+'Ratio Calculations'!R76</f>
        <v>0</v>
      </c>
      <c r="AD27" s="91">
        <f>+'Ratio Calculations'!S76</f>
        <v>0</v>
      </c>
      <c r="AE27" s="91">
        <f>+'Ratio Calculations'!T76</f>
        <v>0</v>
      </c>
      <c r="AF27" s="91">
        <f>+'Ratio Calculations'!U76</f>
        <v>0</v>
      </c>
      <c r="AG27" s="92">
        <f>+'Ratio Calculations'!V76</f>
        <v>0</v>
      </c>
      <c r="AH27" s="84"/>
      <c r="AI27" s="97"/>
      <c r="AJ27" s="93">
        <f>+'Ratio Calculations'!O100</f>
        <v>0</v>
      </c>
      <c r="AK27" s="94">
        <f>+'Ratio Calculations'!P100</f>
        <v>0</v>
      </c>
      <c r="AL27" s="94">
        <f>+'Ratio Calculations'!Q100</f>
        <v>0</v>
      </c>
      <c r="AM27" s="94">
        <f>+'Ratio Calculations'!R100</f>
        <v>0</v>
      </c>
      <c r="AN27" s="94">
        <f>+'Ratio Calculations'!S100</f>
        <v>0</v>
      </c>
      <c r="AO27" s="94">
        <f>+'Ratio Calculations'!T100</f>
        <v>0</v>
      </c>
      <c r="AP27" s="94">
        <f>+'Ratio Calculations'!U100</f>
        <v>0</v>
      </c>
      <c r="AQ27" s="95">
        <f>+'Ratio Calculations'!V100</f>
        <v>0</v>
      </c>
      <c r="AR27" s="98"/>
    </row>
    <row r="28" spans="3:44">
      <c r="L28" s="97"/>
      <c r="AI28" s="97"/>
      <c r="AR28" s="98"/>
    </row>
    <row r="29" spans="3:44">
      <c r="L29" s="97"/>
      <c r="M29" s="113" t="str">
        <f>+'Ratio Calculations'!B23</f>
        <v>SG&amp;A % of Revenue</v>
      </c>
      <c r="N29" s="114"/>
      <c r="O29" s="114"/>
      <c r="P29" s="114"/>
      <c r="Q29" s="114"/>
      <c r="R29" s="114"/>
      <c r="S29" s="114"/>
      <c r="T29" s="115"/>
      <c r="AI29" s="97"/>
      <c r="AJ29" s="113" t="str">
        <f>+'Ratio Calculations'!B103</f>
        <v>Cash Conversion Cycle / WC Funding Gap</v>
      </c>
      <c r="AK29" s="114"/>
      <c r="AL29" s="114"/>
      <c r="AM29" s="114"/>
      <c r="AN29" s="114"/>
      <c r="AO29" s="114"/>
      <c r="AP29" s="114"/>
      <c r="AQ29" s="115"/>
      <c r="AR29" s="98"/>
    </row>
    <row r="30" spans="3:44">
      <c r="L30" s="101"/>
      <c r="M30" s="160">
        <f>+'Ratio Calculations'!$F$5</f>
        <v>1</v>
      </c>
      <c r="N30" s="161">
        <f>+'Ratio Calculations'!$G$5</f>
        <v>2</v>
      </c>
      <c r="O30" s="161">
        <f>+'Ratio Calculations'!$H$5</f>
        <v>3</v>
      </c>
      <c r="P30" s="161">
        <f>+'Ratio Calculations'!$I$5</f>
        <v>4</v>
      </c>
      <c r="Q30" s="161">
        <f>+'Ratio Calculations'!$J$5</f>
        <v>5</v>
      </c>
      <c r="R30" s="161">
        <f>+'Ratio Calculations'!$K$5</f>
        <v>6</v>
      </c>
      <c r="S30" s="161">
        <f>+'Ratio Calculations'!$L$5</f>
        <v>7</v>
      </c>
      <c r="T30" s="162">
        <f>+'Ratio Calculations'!$M$5</f>
        <v>8</v>
      </c>
      <c r="AI30" s="97"/>
      <c r="AJ30" s="160">
        <f>+'Ratio Calculations'!$F$5</f>
        <v>1</v>
      </c>
      <c r="AK30" s="161">
        <f>+'Ratio Calculations'!$G$5</f>
        <v>2</v>
      </c>
      <c r="AL30" s="161">
        <f>+'Ratio Calculations'!$H$5</f>
        <v>3</v>
      </c>
      <c r="AM30" s="161">
        <f>+'Ratio Calculations'!$I$5</f>
        <v>4</v>
      </c>
      <c r="AN30" s="161">
        <f>+'Ratio Calculations'!$J$5</f>
        <v>5</v>
      </c>
      <c r="AO30" s="161">
        <f>+'Ratio Calculations'!$K$5</f>
        <v>6</v>
      </c>
      <c r="AP30" s="161">
        <f>+'Ratio Calculations'!$L$5</f>
        <v>7</v>
      </c>
      <c r="AQ30" s="162">
        <f>+'Ratio Calculations'!$M$5</f>
        <v>8</v>
      </c>
      <c r="AR30" s="98"/>
    </row>
    <row r="31" spans="3:44">
      <c r="M31" s="103">
        <f>+'Ratio Calculations'!O23</f>
        <v>0</v>
      </c>
      <c r="N31" s="104">
        <f>+'Ratio Calculations'!P23</f>
        <v>0</v>
      </c>
      <c r="O31" s="104">
        <f>+'Ratio Calculations'!Q23</f>
        <v>0</v>
      </c>
      <c r="P31" s="104">
        <f>+'Ratio Calculations'!R23</f>
        <v>0</v>
      </c>
      <c r="Q31" s="104">
        <f>+'Ratio Calculations'!S23</f>
        <v>0</v>
      </c>
      <c r="R31" s="104">
        <f>+'Ratio Calculations'!T23</f>
        <v>0</v>
      </c>
      <c r="S31" s="104">
        <f>+'Ratio Calculations'!U23</f>
        <v>0</v>
      </c>
      <c r="T31" s="105">
        <f>+'Ratio Calculations'!V23</f>
        <v>0</v>
      </c>
      <c r="AI31" s="97"/>
      <c r="AJ31" s="93">
        <f>+AJ19+AJ23-AJ27</f>
        <v>0</v>
      </c>
      <c r="AK31" s="94">
        <f t="shared" ref="AK31:AQ31" si="0">+AK19+AK23-AK27</f>
        <v>0</v>
      </c>
      <c r="AL31" s="94">
        <f t="shared" si="0"/>
        <v>0</v>
      </c>
      <c r="AM31" s="94">
        <f t="shared" si="0"/>
        <v>0</v>
      </c>
      <c r="AN31" s="94">
        <f t="shared" si="0"/>
        <v>0</v>
      </c>
      <c r="AO31" s="94">
        <f t="shared" si="0"/>
        <v>0</v>
      </c>
      <c r="AP31" s="94">
        <f t="shared" si="0"/>
        <v>0</v>
      </c>
      <c r="AQ31" s="95">
        <f t="shared" si="0"/>
        <v>0</v>
      </c>
      <c r="AR31" s="98"/>
    </row>
    <row r="32" spans="3:44">
      <c r="AI32" s="99"/>
      <c r="AJ32" s="80"/>
      <c r="AK32" s="80"/>
      <c r="AL32" s="80"/>
      <c r="AM32" s="80"/>
      <c r="AN32" s="80"/>
      <c r="AO32" s="80"/>
      <c r="AP32" s="80"/>
      <c r="AQ32" s="80"/>
      <c r="AR32" s="100"/>
    </row>
    <row r="35" spans="3:44">
      <c r="C35" s="196" t="s">
        <v>143</v>
      </c>
      <c r="D35" s="194"/>
      <c r="E35" s="194"/>
      <c r="F35" s="194"/>
      <c r="G35" s="194"/>
      <c r="H35" s="194"/>
      <c r="I35" s="194"/>
      <c r="J35" s="194"/>
      <c r="K35" s="200"/>
      <c r="AI35" s="125" t="s">
        <v>144</v>
      </c>
      <c r="AJ35" s="117"/>
      <c r="AK35" s="117"/>
      <c r="AL35" s="117"/>
      <c r="AM35" s="117"/>
      <c r="AN35" s="117"/>
      <c r="AO35" s="117"/>
      <c r="AP35" s="117"/>
      <c r="AQ35" s="117"/>
      <c r="AR35" s="118"/>
    </row>
    <row r="36" spans="3:44">
      <c r="C36" s="197"/>
      <c r="K36" s="201"/>
      <c r="AI36" s="97"/>
      <c r="AR36" s="98"/>
    </row>
    <row r="37" spans="3:44">
      <c r="C37" s="197"/>
      <c r="D37" s="205" t="str">
        <f>+'Ratio Calculations'!B147</f>
        <v>Revenue Growth</v>
      </c>
      <c r="E37" s="203"/>
      <c r="F37" s="203"/>
      <c r="G37" s="203"/>
      <c r="H37" s="203"/>
      <c r="I37" s="203"/>
      <c r="J37" s="207"/>
      <c r="K37" s="201"/>
      <c r="AI37" s="97"/>
      <c r="AJ37" s="113" t="str">
        <f>+'Ratio Calculations'!B117</f>
        <v>Debt to Equity</v>
      </c>
      <c r="AK37" s="114"/>
      <c r="AL37" s="114"/>
      <c r="AM37" s="114"/>
      <c r="AN37" s="114"/>
      <c r="AO37" s="114"/>
      <c r="AP37" s="114"/>
      <c r="AQ37" s="115"/>
      <c r="AR37" s="98"/>
    </row>
    <row r="38" spans="3:44">
      <c r="C38" s="198"/>
      <c r="D38" s="198">
        <f>+'Ratio Calculations'!$G$5</f>
        <v>2</v>
      </c>
      <c r="E38" s="161">
        <f>+'Ratio Calculations'!$H$5</f>
        <v>3</v>
      </c>
      <c r="F38" s="161">
        <f>+'Ratio Calculations'!$I$5</f>
        <v>4</v>
      </c>
      <c r="G38" s="161">
        <f>+'Ratio Calculations'!$J$5</f>
        <v>5</v>
      </c>
      <c r="H38" s="161">
        <f>+'Ratio Calculations'!$K$5</f>
        <v>6</v>
      </c>
      <c r="I38" s="161">
        <f>+'Ratio Calculations'!$L$5</f>
        <v>7</v>
      </c>
      <c r="J38" s="208">
        <f>+'Ratio Calculations'!$M$5</f>
        <v>8</v>
      </c>
      <c r="K38" s="201"/>
      <c r="AI38" s="97"/>
      <c r="AJ38" s="160">
        <f>+'Ratio Calculations'!$F$5</f>
        <v>1</v>
      </c>
      <c r="AK38" s="161">
        <f>+'Ratio Calculations'!$G$5</f>
        <v>2</v>
      </c>
      <c r="AL38" s="161">
        <f>+'Ratio Calculations'!$H$5</f>
        <v>3</v>
      </c>
      <c r="AM38" s="161">
        <f>+'Ratio Calculations'!$I$5</f>
        <v>4</v>
      </c>
      <c r="AN38" s="161">
        <f>+'Ratio Calculations'!$J$5</f>
        <v>5</v>
      </c>
      <c r="AO38" s="161">
        <f>+'Ratio Calculations'!$K$5</f>
        <v>6</v>
      </c>
      <c r="AP38" s="161">
        <f>+'Ratio Calculations'!$L$5</f>
        <v>7</v>
      </c>
      <c r="AQ38" s="162">
        <f>+'Ratio Calculations'!$M$5</f>
        <v>8</v>
      </c>
      <c r="AR38" s="98"/>
    </row>
    <row r="39" spans="3:44">
      <c r="C39" s="197"/>
      <c r="D39" s="206">
        <f>+'Ratio Calculations'!P147</f>
        <v>3.1596235795454543E-2</v>
      </c>
      <c r="E39" s="204">
        <f>+'Ratio Calculations'!Q147</f>
        <v>2.1686933622492448E-2</v>
      </c>
      <c r="F39" s="204">
        <f>+'Ratio Calculations'!R147</f>
        <v>8.6810030407938069E-2</v>
      </c>
      <c r="G39" s="204">
        <f>+'Ratio Calculations'!S147</f>
        <v>9.7275721759348968E-2</v>
      </c>
      <c r="H39" s="204">
        <f>+'Ratio Calculations'!T147</f>
        <v>7.8593829462620779E-2</v>
      </c>
      <c r="I39" s="204">
        <f>+'Ratio Calculations'!U147</f>
        <v>9.2061059704131545E-2</v>
      </c>
      <c r="J39" s="209">
        <f>+'Ratio Calculations'!V147</f>
        <v>0.1749090015051481</v>
      </c>
      <c r="K39" s="201"/>
      <c r="AI39" s="97"/>
      <c r="AJ39" s="90">
        <f>+'Ratio Calculations'!O117</f>
        <v>0</v>
      </c>
      <c r="AK39" s="91">
        <f>+'Ratio Calculations'!P117</f>
        <v>0</v>
      </c>
      <c r="AL39" s="91">
        <f>+'Ratio Calculations'!Q117</f>
        <v>0</v>
      </c>
      <c r="AM39" s="91">
        <f>+'Ratio Calculations'!R117</f>
        <v>0</v>
      </c>
      <c r="AN39" s="91">
        <f>+'Ratio Calculations'!S117</f>
        <v>0</v>
      </c>
      <c r="AO39" s="91">
        <f>+'Ratio Calculations'!T117</f>
        <v>0</v>
      </c>
      <c r="AP39" s="91">
        <f>+'Ratio Calculations'!U117</f>
        <v>0</v>
      </c>
      <c r="AQ39" s="92">
        <f>+'Ratio Calculations'!V117</f>
        <v>0</v>
      </c>
      <c r="AR39" s="98"/>
    </row>
    <row r="40" spans="3:44">
      <c r="C40" s="197"/>
      <c r="K40" s="201"/>
      <c r="AI40" s="97"/>
      <c r="AR40" s="98"/>
    </row>
    <row r="41" spans="3:44">
      <c r="C41" s="197"/>
      <c r="D41" s="205" t="str">
        <f>+'Ratio Calculations'!B150</f>
        <v>EBITDA Growth</v>
      </c>
      <c r="E41" s="203"/>
      <c r="F41" s="203"/>
      <c r="G41" s="203"/>
      <c r="H41" s="203"/>
      <c r="I41" s="203"/>
      <c r="J41" s="207"/>
      <c r="K41" s="201"/>
      <c r="AI41" s="97"/>
      <c r="AJ41" s="113" t="str">
        <f>+'Ratio Calculations'!B120</f>
        <v>Debt to EBITDA</v>
      </c>
      <c r="AK41" s="114"/>
      <c r="AL41" s="114"/>
      <c r="AM41" s="114"/>
      <c r="AN41" s="114"/>
      <c r="AO41" s="114"/>
      <c r="AP41" s="114"/>
      <c r="AQ41" s="115"/>
      <c r="AR41" s="98"/>
    </row>
    <row r="42" spans="3:44">
      <c r="C42" s="198"/>
      <c r="D42" s="198">
        <f>+'Ratio Calculations'!$G$5</f>
        <v>2</v>
      </c>
      <c r="E42" s="161">
        <f>+'Ratio Calculations'!$H$5</f>
        <v>3</v>
      </c>
      <c r="F42" s="161">
        <f>+'Ratio Calculations'!$I$5</f>
        <v>4</v>
      </c>
      <c r="G42" s="161">
        <f>+'Ratio Calculations'!$J$5</f>
        <v>5</v>
      </c>
      <c r="H42" s="161">
        <f>+'Ratio Calculations'!$K$5</f>
        <v>6</v>
      </c>
      <c r="I42" s="161">
        <f>+'Ratio Calculations'!$L$5</f>
        <v>7</v>
      </c>
      <c r="J42" s="208">
        <f>+'Ratio Calculations'!$M$5</f>
        <v>8</v>
      </c>
      <c r="K42" s="201"/>
      <c r="AI42" s="97"/>
      <c r="AJ42" s="160">
        <f>+'Ratio Calculations'!$F$5</f>
        <v>1</v>
      </c>
      <c r="AK42" s="161">
        <f>+'Ratio Calculations'!$G$5</f>
        <v>2</v>
      </c>
      <c r="AL42" s="161">
        <f>+'Ratio Calculations'!$H$5</f>
        <v>3</v>
      </c>
      <c r="AM42" s="161">
        <f>+'Ratio Calculations'!$I$5</f>
        <v>4</v>
      </c>
      <c r="AN42" s="161">
        <f>+'Ratio Calculations'!$J$5</f>
        <v>5</v>
      </c>
      <c r="AO42" s="161">
        <f>+'Ratio Calculations'!$K$5</f>
        <v>6</v>
      </c>
      <c r="AP42" s="161">
        <f>+'Ratio Calculations'!$L$5</f>
        <v>7</v>
      </c>
      <c r="AQ42" s="162">
        <f>+'Ratio Calculations'!$M$5</f>
        <v>8</v>
      </c>
      <c r="AR42" s="98"/>
    </row>
    <row r="43" spans="3:44">
      <c r="C43" s="197"/>
      <c r="D43" s="206">
        <f>+'Ratio Calculations'!P150</f>
        <v>0.11814544598729113</v>
      </c>
      <c r="E43" s="204">
        <f>+'Ratio Calculations'!Q150</f>
        <v>3.7044832666806991E-2</v>
      </c>
      <c r="F43" s="204">
        <f>+'Ratio Calculations'!R150</f>
        <v>0.11244164806170083</v>
      </c>
      <c r="G43" s="204">
        <f>+'Ratio Calculations'!S150</f>
        <v>7.9547527823389891E-2</v>
      </c>
      <c r="H43" s="204">
        <f>+'Ratio Calculations'!T150</f>
        <v>5.2729423694439753E-2</v>
      </c>
      <c r="I43" s="204">
        <f>+'Ratio Calculations'!U150</f>
        <v>0.13661903997431368</v>
      </c>
      <c r="J43" s="209">
        <f>+'Ratio Calculations'!V150</f>
        <v>0.19901129943502824</v>
      </c>
      <c r="K43" s="201"/>
      <c r="AI43" s="97"/>
      <c r="AJ43" s="90">
        <f>+'Ratio Calculations'!O120</f>
        <v>0</v>
      </c>
      <c r="AK43" s="91">
        <f>+'Ratio Calculations'!P120</f>
        <v>0</v>
      </c>
      <c r="AL43" s="91">
        <f>+'Ratio Calculations'!Q120</f>
        <v>0</v>
      </c>
      <c r="AM43" s="91">
        <f>+'Ratio Calculations'!R120</f>
        <v>0</v>
      </c>
      <c r="AN43" s="91">
        <f>+'Ratio Calculations'!S120</f>
        <v>0</v>
      </c>
      <c r="AO43" s="91">
        <f>+'Ratio Calculations'!T120</f>
        <v>0</v>
      </c>
      <c r="AP43" s="91">
        <f>+'Ratio Calculations'!U120</f>
        <v>0</v>
      </c>
      <c r="AQ43" s="92">
        <f>+'Ratio Calculations'!V120</f>
        <v>0</v>
      </c>
      <c r="AR43" s="98"/>
    </row>
    <row r="44" spans="3:44">
      <c r="C44" s="197"/>
      <c r="K44" s="201"/>
      <c r="AI44" s="97"/>
      <c r="AR44" s="98"/>
    </row>
    <row r="45" spans="3:44">
      <c r="C45" s="197"/>
      <c r="D45" s="205" t="str">
        <f>+'Ratio Calculations'!B156</f>
        <v>Net Income Growth</v>
      </c>
      <c r="E45" s="203"/>
      <c r="F45" s="203"/>
      <c r="G45" s="203"/>
      <c r="H45" s="203"/>
      <c r="I45" s="203"/>
      <c r="J45" s="207"/>
      <c r="K45" s="201"/>
      <c r="AI45" s="97"/>
      <c r="AJ45" s="113" t="str">
        <f>+'Ratio Calculations'!B132</f>
        <v>Current</v>
      </c>
      <c r="AK45" s="114"/>
      <c r="AL45" s="114"/>
      <c r="AM45" s="114"/>
      <c r="AN45" s="114"/>
      <c r="AO45" s="114"/>
      <c r="AP45" s="114"/>
      <c r="AQ45" s="115"/>
      <c r="AR45" s="98"/>
    </row>
    <row r="46" spans="3:44">
      <c r="C46" s="198"/>
      <c r="D46" s="198">
        <f>+'Ratio Calculations'!$G$5</f>
        <v>2</v>
      </c>
      <c r="E46" s="161">
        <f>+'Ratio Calculations'!$H$5</f>
        <v>3</v>
      </c>
      <c r="F46" s="161">
        <f>+'Ratio Calculations'!$I$5</f>
        <v>4</v>
      </c>
      <c r="G46" s="161">
        <f>+'Ratio Calculations'!$J$5</f>
        <v>5</v>
      </c>
      <c r="H46" s="161">
        <f>+'Ratio Calculations'!$K$5</f>
        <v>6</v>
      </c>
      <c r="I46" s="161">
        <f>+'Ratio Calculations'!$L$5</f>
        <v>7</v>
      </c>
      <c r="J46" s="208">
        <f>+'Ratio Calculations'!$M$5</f>
        <v>8</v>
      </c>
      <c r="K46" s="201"/>
      <c r="AI46" s="97"/>
      <c r="AJ46" s="160">
        <f>+'Ratio Calculations'!$F$5</f>
        <v>1</v>
      </c>
      <c r="AK46" s="161">
        <f>+'Ratio Calculations'!$G$5</f>
        <v>2</v>
      </c>
      <c r="AL46" s="161">
        <f>+'Ratio Calculations'!$H$5</f>
        <v>3</v>
      </c>
      <c r="AM46" s="161">
        <f>+'Ratio Calculations'!$I$5</f>
        <v>4</v>
      </c>
      <c r="AN46" s="161">
        <f>+'Ratio Calculations'!$J$5</f>
        <v>5</v>
      </c>
      <c r="AO46" s="161">
        <f>+'Ratio Calculations'!$K$5</f>
        <v>6</v>
      </c>
      <c r="AP46" s="161">
        <f>+'Ratio Calculations'!$L$5</f>
        <v>7</v>
      </c>
      <c r="AQ46" s="162">
        <f>+'Ratio Calculations'!$M$5</f>
        <v>8</v>
      </c>
      <c r="AR46" s="98"/>
    </row>
    <row r="47" spans="3:44">
      <c r="C47" s="197"/>
      <c r="D47" s="206">
        <f>+'Ratio Calculations'!P156</f>
        <v>0.15500485908649175</v>
      </c>
      <c r="E47" s="204">
        <f>+'Ratio Calculations'!Q156</f>
        <v>-1.1358855700462769E-2</v>
      </c>
      <c r="F47" s="204">
        <f>+'Ratio Calculations'!R156</f>
        <v>0.14000000000000001</v>
      </c>
      <c r="G47" s="204">
        <f>+'Ratio Calculations'!S156</f>
        <v>0.169839492347891</v>
      </c>
      <c r="H47" s="204">
        <f>+'Ratio Calculations'!T156</f>
        <v>0.16751754945756223</v>
      </c>
      <c r="I47" s="204">
        <f>+'Ratio Calculations'!U156</f>
        <v>9.3741459415140754E-2</v>
      </c>
      <c r="J47" s="209">
        <f>+'Ratio Calculations'!V156</f>
        <v>0.25112443778110943</v>
      </c>
      <c r="K47" s="201"/>
      <c r="AI47" s="97"/>
      <c r="AJ47" s="90">
        <f>+'Ratio Calculations'!O132</f>
        <v>0</v>
      </c>
      <c r="AK47" s="91">
        <f>+'Ratio Calculations'!P132</f>
        <v>0</v>
      </c>
      <c r="AL47" s="91">
        <f>+'Ratio Calculations'!Q132</f>
        <v>0</v>
      </c>
      <c r="AM47" s="91">
        <f>+'Ratio Calculations'!R132</f>
        <v>0</v>
      </c>
      <c r="AN47" s="91">
        <f>+'Ratio Calculations'!S132</f>
        <v>0</v>
      </c>
      <c r="AO47" s="91">
        <f>+'Ratio Calculations'!T132</f>
        <v>0</v>
      </c>
      <c r="AP47" s="91">
        <f>+'Ratio Calculations'!U132</f>
        <v>0</v>
      </c>
      <c r="AQ47" s="92">
        <f>+'Ratio Calculations'!V132</f>
        <v>0</v>
      </c>
      <c r="AR47" s="98"/>
    </row>
    <row r="48" spans="3:44">
      <c r="C48" s="197"/>
      <c r="K48" s="201"/>
      <c r="AI48" s="97"/>
      <c r="AR48" s="98"/>
    </row>
    <row r="49" spans="3:44">
      <c r="C49" s="197"/>
      <c r="D49" s="205" t="str">
        <f>+'Ratio Calculations'!B159</f>
        <v>Total Asset Growth</v>
      </c>
      <c r="E49" s="203"/>
      <c r="F49" s="203"/>
      <c r="G49" s="203"/>
      <c r="H49" s="203"/>
      <c r="I49" s="203"/>
      <c r="J49" s="207"/>
      <c r="K49" s="201"/>
      <c r="AI49" s="97"/>
      <c r="AJ49" s="113" t="str">
        <f>+'Ratio Calculations'!B135</f>
        <v>Quick</v>
      </c>
      <c r="AK49" s="114"/>
      <c r="AL49" s="114"/>
      <c r="AM49" s="114"/>
      <c r="AN49" s="114"/>
      <c r="AO49" s="114"/>
      <c r="AP49" s="114"/>
      <c r="AQ49" s="115"/>
      <c r="AR49" s="98"/>
    </row>
    <row r="50" spans="3:44">
      <c r="C50" s="198"/>
      <c r="D50" s="198">
        <f>+'Ratio Calculations'!$G$5</f>
        <v>2</v>
      </c>
      <c r="E50" s="161">
        <f>+'Ratio Calculations'!$H$5</f>
        <v>3</v>
      </c>
      <c r="F50" s="161">
        <f>+'Ratio Calculations'!$I$5</f>
        <v>4</v>
      </c>
      <c r="G50" s="161">
        <f>+'Ratio Calculations'!$J$5</f>
        <v>5</v>
      </c>
      <c r="H50" s="161">
        <f>+'Ratio Calculations'!$K$5</f>
        <v>6</v>
      </c>
      <c r="I50" s="161">
        <f>+'Ratio Calculations'!$L$5</f>
        <v>7</v>
      </c>
      <c r="J50" s="208">
        <f>+'Ratio Calculations'!$M$5</f>
        <v>8</v>
      </c>
      <c r="K50" s="201"/>
      <c r="AI50" s="97"/>
      <c r="AJ50" s="160">
        <f>+'Ratio Calculations'!$F$5</f>
        <v>1</v>
      </c>
      <c r="AK50" s="161">
        <f>+'Ratio Calculations'!$G$5</f>
        <v>2</v>
      </c>
      <c r="AL50" s="161">
        <f>+'Ratio Calculations'!$H$5</f>
        <v>3</v>
      </c>
      <c r="AM50" s="161">
        <f>+'Ratio Calculations'!$I$5</f>
        <v>4</v>
      </c>
      <c r="AN50" s="161">
        <f>+'Ratio Calculations'!$J$5</f>
        <v>5</v>
      </c>
      <c r="AO50" s="161">
        <f>+'Ratio Calculations'!$K$5</f>
        <v>6</v>
      </c>
      <c r="AP50" s="161">
        <f>+'Ratio Calculations'!$L$5</f>
        <v>7</v>
      </c>
      <c r="AQ50" s="162">
        <f>+'Ratio Calculations'!$M$5</f>
        <v>8</v>
      </c>
      <c r="AR50" s="98"/>
    </row>
    <row r="51" spans="3:44">
      <c r="C51" s="197"/>
      <c r="D51" s="206">
        <f>+'Ratio Calculations'!P159</f>
        <v>1.2596899224806201E-2</v>
      </c>
      <c r="E51" s="204">
        <f>+'Ratio Calculations'!Q159</f>
        <v>-8.2834928229665074E-3</v>
      </c>
      <c r="F51" s="204">
        <f>+'Ratio Calculations'!R159</f>
        <v>9.6010614238760061E-2</v>
      </c>
      <c r="G51" s="204">
        <f>+'Ratio Calculations'!S159</f>
        <v>0.12333892755935841</v>
      </c>
      <c r="H51" s="204">
        <f>+'Ratio Calculations'!T159</f>
        <v>0.11192750428606417</v>
      </c>
      <c r="I51" s="204">
        <f>+'Ratio Calculations'!U159</f>
        <v>0.22370044052863436</v>
      </c>
      <c r="J51" s="209">
        <f>+'Ratio Calculations'!V159</f>
        <v>6.681546547627619E-2</v>
      </c>
      <c r="K51" s="201"/>
      <c r="AI51" s="97"/>
      <c r="AJ51" s="90">
        <f>+'Ratio Calculations'!O135</f>
        <v>0</v>
      </c>
      <c r="AK51" s="91">
        <f>+'Ratio Calculations'!P135</f>
        <v>0</v>
      </c>
      <c r="AL51" s="91">
        <f>+'Ratio Calculations'!Q135</f>
        <v>0</v>
      </c>
      <c r="AM51" s="91">
        <f>+'Ratio Calculations'!R135</f>
        <v>0</v>
      </c>
      <c r="AN51" s="91">
        <f>+'Ratio Calculations'!S135</f>
        <v>0</v>
      </c>
      <c r="AO51" s="91">
        <f>+'Ratio Calculations'!T135</f>
        <v>0</v>
      </c>
      <c r="AP51" s="91">
        <f>+'Ratio Calculations'!U135</f>
        <v>0</v>
      </c>
      <c r="AQ51" s="92">
        <f>+'Ratio Calculations'!V135</f>
        <v>0</v>
      </c>
      <c r="AR51" s="98"/>
    </row>
    <row r="52" spans="3:44">
      <c r="C52" s="197"/>
      <c r="K52" s="201"/>
      <c r="AI52" s="97"/>
      <c r="AR52" s="98"/>
    </row>
    <row r="53" spans="3:44">
      <c r="C53" s="197"/>
      <c r="D53" s="205" t="str">
        <f>+'Ratio Calculations'!B168</f>
        <v>Degree of Total Leverage</v>
      </c>
      <c r="E53" s="203"/>
      <c r="F53" s="203"/>
      <c r="G53" s="203"/>
      <c r="H53" s="203"/>
      <c r="I53" s="203"/>
      <c r="J53" s="207"/>
      <c r="K53" s="201"/>
      <c r="AI53" s="97"/>
      <c r="AJ53" s="113" t="str">
        <f>+'Ratio Calculations'!B138</f>
        <v>Interest Coverage</v>
      </c>
      <c r="AK53" s="114"/>
      <c r="AL53" s="114"/>
      <c r="AM53" s="114"/>
      <c r="AN53" s="114"/>
      <c r="AO53" s="114"/>
      <c r="AP53" s="114"/>
      <c r="AQ53" s="115"/>
      <c r="AR53" s="98"/>
    </row>
    <row r="54" spans="3:44">
      <c r="C54" s="198"/>
      <c r="D54" s="198">
        <f>+'Ratio Calculations'!$G$5</f>
        <v>2</v>
      </c>
      <c r="E54" s="161">
        <f>+'Ratio Calculations'!$H$5</f>
        <v>3</v>
      </c>
      <c r="F54" s="161">
        <f>+'Ratio Calculations'!$I$5</f>
        <v>4</v>
      </c>
      <c r="G54" s="161">
        <f>+'Ratio Calculations'!$J$5</f>
        <v>5</v>
      </c>
      <c r="H54" s="161">
        <f>+'Ratio Calculations'!$K$5</f>
        <v>6</v>
      </c>
      <c r="I54" s="161">
        <f>+'Ratio Calculations'!$L$5</f>
        <v>7</v>
      </c>
      <c r="J54" s="208">
        <f>+'Ratio Calculations'!$M$5</f>
        <v>8</v>
      </c>
      <c r="K54" s="201"/>
      <c r="AI54" s="97"/>
      <c r="AJ54" s="160">
        <f>+'Ratio Calculations'!$F$5</f>
        <v>1</v>
      </c>
      <c r="AK54" s="161">
        <f>+'Ratio Calculations'!$G$5</f>
        <v>2</v>
      </c>
      <c r="AL54" s="161">
        <f>+'Ratio Calculations'!$H$5</f>
        <v>3</v>
      </c>
      <c r="AM54" s="161">
        <f>+'Ratio Calculations'!$I$5</f>
        <v>4</v>
      </c>
      <c r="AN54" s="161">
        <f>+'Ratio Calculations'!$J$5</f>
        <v>5</v>
      </c>
      <c r="AO54" s="161">
        <f>+'Ratio Calculations'!$K$5</f>
        <v>6</v>
      </c>
      <c r="AP54" s="161">
        <f>+'Ratio Calculations'!$L$5</f>
        <v>7</v>
      </c>
      <c r="AQ54" s="162">
        <f>+'Ratio Calculations'!$M$5</f>
        <v>8</v>
      </c>
      <c r="AR54" s="98"/>
    </row>
    <row r="55" spans="3:44">
      <c r="C55" s="197"/>
      <c r="D55" s="211">
        <f>+'Ratio Calculations'!P168</f>
        <v>4.9058014407143675</v>
      </c>
      <c r="E55" s="210">
        <f>+'Ratio Calculations'!Q168</f>
        <v>-0.52376494981669575</v>
      </c>
      <c r="F55" s="210">
        <f>+'Ratio Calculations'!R168</f>
        <v>1.6127168639627403</v>
      </c>
      <c r="G55" s="210">
        <f>+'Ratio Calculations'!S168</f>
        <v>1.7459597243396252</v>
      </c>
      <c r="H55" s="210">
        <f>+'Ratio Calculations'!T168</f>
        <v>2.1314338619577451</v>
      </c>
      <c r="I55" s="210">
        <f>+'Ratio Calculations'!U168</f>
        <v>1.0182530998058215</v>
      </c>
      <c r="J55" s="212">
        <f>+'Ratio Calculations'!V168</f>
        <v>1.4357433615200077</v>
      </c>
      <c r="K55" s="201"/>
      <c r="AI55" s="97"/>
      <c r="AJ55" s="90">
        <f>+'Ratio Calculations'!O138</f>
        <v>0</v>
      </c>
      <c r="AK55" s="91">
        <f>+'Ratio Calculations'!P138</f>
        <v>0</v>
      </c>
      <c r="AL55" s="91">
        <f>+'Ratio Calculations'!Q138</f>
        <v>0</v>
      </c>
      <c r="AM55" s="91">
        <f>+'Ratio Calculations'!R138</f>
        <v>0</v>
      </c>
      <c r="AN55" s="91">
        <f>+'Ratio Calculations'!S138</f>
        <v>0</v>
      </c>
      <c r="AO55" s="91">
        <f>+'Ratio Calculations'!T138</f>
        <v>0</v>
      </c>
      <c r="AP55" s="91">
        <f>+'Ratio Calculations'!U138</f>
        <v>0</v>
      </c>
      <c r="AQ55" s="92">
        <f>+'Ratio Calculations'!V138</f>
        <v>0</v>
      </c>
      <c r="AR55" s="98"/>
    </row>
    <row r="56" spans="3:44">
      <c r="C56" s="199"/>
      <c r="D56" s="195"/>
      <c r="E56" s="195"/>
      <c r="F56" s="195"/>
      <c r="G56" s="195"/>
      <c r="H56" s="195"/>
      <c r="I56" s="195"/>
      <c r="J56" s="195"/>
      <c r="K56" s="202"/>
      <c r="AI56" s="99"/>
      <c r="AJ56" s="80"/>
      <c r="AK56" s="80"/>
      <c r="AL56" s="80"/>
      <c r="AM56" s="80"/>
      <c r="AN56" s="80"/>
      <c r="AO56" s="80"/>
      <c r="AP56" s="80"/>
      <c r="AQ56" s="80"/>
      <c r="AR56" s="100"/>
    </row>
  </sheetData>
  <conditionalFormatting sqref="C15:J15">
    <cfRule type="colorScale" priority="5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60">
      <colorScale>
        <cfvo type="min"/>
        <cfvo type="max"/>
        <color rgb="FFFCFCFF"/>
        <color rgb="FF63BE7B"/>
      </colorScale>
    </cfRule>
  </conditionalFormatting>
  <conditionalFormatting sqref="C19:J19">
    <cfRule type="colorScale" priority="58">
      <colorScale>
        <cfvo type="min"/>
        <cfvo type="max"/>
        <color rgb="FFFCFCFF"/>
        <color rgb="FF63BE7B"/>
      </colorScale>
    </cfRule>
    <cfRule type="colorScale" priority="5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C23:J23">
    <cfRule type="colorScale" priority="5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C27:J27">
    <cfRule type="colorScale" priority="5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54">
      <colorScale>
        <cfvo type="min"/>
        <cfvo type="max"/>
        <color rgb="FFFCFCFF"/>
        <color rgb="FF63BE7B"/>
      </colorScale>
    </cfRule>
  </conditionalFormatting>
  <conditionalFormatting sqref="D39:J39">
    <cfRule type="colorScale" priority="103">
      <colorScale>
        <cfvo type="min"/>
        <cfvo type="max"/>
        <color rgb="FFFCFCFF"/>
        <color rgb="FF63BE7B"/>
      </colorScale>
    </cfRule>
    <cfRule type="colorScale" priority="102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D43:J43">
    <cfRule type="colorScale" priority="100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101">
      <colorScale>
        <cfvo type="min"/>
        <cfvo type="max"/>
        <color rgb="FFFCFCFF"/>
        <color rgb="FF63BE7B"/>
      </colorScale>
    </cfRule>
  </conditionalFormatting>
  <conditionalFormatting sqref="D47:J47">
    <cfRule type="colorScale" priority="99">
      <colorScale>
        <cfvo type="min"/>
        <cfvo type="max"/>
        <color rgb="FFFCFCFF"/>
        <color rgb="FF63BE7B"/>
      </colorScale>
    </cfRule>
    <cfRule type="colorScale" priority="98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D51:J51">
    <cfRule type="colorScale" priority="97">
      <colorScale>
        <cfvo type="min"/>
        <cfvo type="max"/>
        <color rgb="FFFCFCFF"/>
        <color rgb="FF63BE7B"/>
      </colorScale>
    </cfRule>
    <cfRule type="colorScale" priority="96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D55:J55">
    <cfRule type="colorScale" priority="95">
      <colorScale>
        <cfvo type="min"/>
        <cfvo type="max"/>
        <color rgb="FFFCFCFF"/>
        <color rgb="FF63BE7B"/>
      </colorScale>
    </cfRule>
    <cfRule type="colorScale" priority="94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H11:O11">
    <cfRule type="colorScale" priority="93">
      <colorScale>
        <cfvo type="min"/>
        <cfvo type="max"/>
        <color rgb="FFFCFCFF"/>
        <color rgb="FF63BE7B"/>
      </colorScale>
    </cfRule>
    <cfRule type="colorScale" priority="6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M15:T15">
    <cfRule type="colorScale" priority="22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85">
      <colorScale>
        <cfvo type="min"/>
        <cfvo type="max"/>
        <color rgb="FF63BE7B"/>
        <color rgb="FFFCFCFF"/>
      </colorScale>
    </cfRule>
  </conditionalFormatting>
  <conditionalFormatting sqref="M19:T19">
    <cfRule type="colorScale" priority="20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21">
      <colorScale>
        <cfvo type="min"/>
        <cfvo type="max"/>
        <color rgb="FF63BE7B"/>
        <color rgb="FFFCFCFF"/>
      </colorScale>
    </cfRule>
  </conditionalFormatting>
  <conditionalFormatting sqref="M23:T23">
    <cfRule type="colorScale" priority="19">
      <colorScale>
        <cfvo type="min"/>
        <cfvo type="max"/>
        <color rgb="FF63BE7B"/>
        <color rgb="FFFCFCFF"/>
      </colorScale>
    </cfRule>
    <cfRule type="colorScale" priority="18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M27:T27">
    <cfRule type="colorScale" priority="17">
      <colorScale>
        <cfvo type="min"/>
        <cfvo type="max"/>
        <color rgb="FF63BE7B"/>
        <color rgb="FFFCFCFF"/>
      </colorScale>
    </cfRule>
    <cfRule type="colorScale" priority="16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M31:T31">
    <cfRule type="colorScale" priority="15">
      <colorScale>
        <cfvo type="min"/>
        <cfvo type="max"/>
        <color rgb="FF63BE7B"/>
        <color rgb="FFFCFCFF"/>
      </colorScale>
    </cfRule>
    <cfRule type="colorScale" priority="14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Q7:X7">
    <cfRule type="colorScale" priority="42">
      <colorScale>
        <cfvo type="min"/>
        <cfvo type="max"/>
        <color rgb="FFFCFCFF"/>
        <color rgb="FF63BE7B"/>
      </colorScale>
    </cfRule>
    <cfRule type="colorScale" priority="4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Q11:X11">
    <cfRule type="colorScale" priority="3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0">
      <colorScale>
        <cfvo type="min"/>
        <cfvo type="max"/>
        <color rgb="FFFCFCFF"/>
        <color rgb="FF63BE7B"/>
      </colorScale>
    </cfRule>
  </conditionalFormatting>
  <conditionalFormatting sqref="Z11:AG11">
    <cfRule type="colorScale" priority="3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8">
      <colorScale>
        <cfvo type="min"/>
        <cfvo type="max"/>
        <color rgb="FFFCFCFF"/>
        <color rgb="FF63BE7B"/>
      </colorScale>
    </cfRule>
  </conditionalFormatting>
  <conditionalFormatting sqref="Z15:AG15">
    <cfRule type="colorScale" priority="3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Z19:AG19">
    <cfRule type="colorScale" priority="34">
      <colorScale>
        <cfvo type="min"/>
        <cfvo type="max"/>
        <color rgb="FFFCFCFF"/>
        <color rgb="FF63BE7B"/>
      </colorScale>
    </cfRule>
    <cfRule type="colorScale" priority="3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Z23:AG23">
    <cfRule type="colorScale" priority="32">
      <colorScale>
        <cfvo type="min"/>
        <cfvo type="max"/>
        <color rgb="FFFCFCFF"/>
        <color rgb="FF63BE7B"/>
      </colorScale>
    </cfRule>
    <cfRule type="colorScale" priority="3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Z27:AG27">
    <cfRule type="colorScale" priority="30">
      <colorScale>
        <cfvo type="min"/>
        <cfvo type="max"/>
        <color rgb="FFFCFCFF"/>
        <color rgb="FF63BE7B"/>
      </colorScale>
    </cfRule>
    <cfRule type="colorScale" priority="2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J15:AQ15">
    <cfRule type="colorScale" priority="67">
      <colorScale>
        <cfvo type="min"/>
        <cfvo type="max"/>
        <color rgb="FFFCFCFF"/>
        <color rgb="FF63BE7B"/>
      </colorScale>
    </cfRule>
    <cfRule type="colorScale" priority="1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J19:AQ19">
    <cfRule type="colorScale" priority="66">
      <colorScale>
        <cfvo type="min"/>
        <cfvo type="max"/>
        <color rgb="FF63BE7B"/>
        <color rgb="FFFCFCFF"/>
      </colorScale>
    </cfRule>
    <cfRule type="colorScale" priority="10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AJ23:AQ23">
    <cfRule type="colorScale" priority="9">
      <colorScale>
        <cfvo type="min"/>
        <cfvo type="max"/>
        <color rgb="FF63BE7B"/>
        <color rgb="FFFCFCFF"/>
      </colorScale>
    </cfRule>
    <cfRule type="colorScale" priority="8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AJ27:AQ27">
    <cfRule type="colorScale" priority="12">
      <colorScale>
        <cfvo type="min"/>
        <cfvo type="max"/>
        <color rgb="FFFCFCFF"/>
        <color rgb="FF63BE7B"/>
      </colorScale>
    </cfRule>
    <cfRule type="colorScale" priority="1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J31:AQ31">
    <cfRule type="colorScale" priority="7">
      <colorScale>
        <cfvo type="min"/>
        <cfvo type="max"/>
        <color rgb="FF63BE7B"/>
        <color rgb="FFFCFCFF"/>
      </colorScale>
    </cfRule>
    <cfRule type="colorScale" priority="6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AJ39:AQ39">
    <cfRule type="colorScale" priority="76">
      <colorScale>
        <cfvo type="min"/>
        <cfvo type="max"/>
        <color rgb="FF63BE7B"/>
        <color rgb="FFFCFCFF"/>
      </colorScale>
    </cfRule>
    <cfRule type="colorScale" priority="5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AJ43:AQ43">
    <cfRule type="colorScale" priority="4">
      <colorScale>
        <cfvo type="min"/>
        <cfvo type="max"/>
        <color rgb="FF63BE7B"/>
        <color rgb="FFFCFCFF"/>
      </colorScale>
    </cfRule>
    <cfRule type="colorScale" priority="3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AJ47:AQ47">
    <cfRule type="colorScale" priority="2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28">
      <colorScale>
        <cfvo type="min"/>
        <cfvo type="max"/>
        <color rgb="FFFCFCFF"/>
        <color rgb="FF63BE7B"/>
      </colorScale>
    </cfRule>
  </conditionalFormatting>
  <conditionalFormatting sqref="AJ51:AQ51">
    <cfRule type="colorScale" priority="26">
      <colorScale>
        <cfvo type="min"/>
        <cfvo type="max"/>
        <color rgb="FFFCFCFF"/>
        <color rgb="FF63BE7B"/>
      </colorScale>
    </cfRule>
    <cfRule type="colorScale" priority="2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J55:AQ55">
    <cfRule type="colorScale" priority="24">
      <colorScale>
        <cfvo type="min"/>
        <cfvo type="max"/>
        <color rgb="FFFCFCFF"/>
        <color rgb="FF63BE7B"/>
      </colorScale>
    </cfRule>
    <cfRule type="colorScale" priority="2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printOptions horizontalCentered="1"/>
  <pageMargins left="0.25" right="0.25" top="0.25" bottom="0.25" header="0.31496062992126" footer="0.31496062992126"/>
  <pageSetup paperSize="5" scale="42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226356-BD97-4E9F-B07B-322D7A9F2591}">
  <sheetPr>
    <pageSetUpPr fitToPage="1"/>
  </sheetPr>
  <dimension ref="B1:BE56"/>
  <sheetViews>
    <sheetView showGridLines="0" zoomScaleNormal="100" zoomScaleSheetLayoutView="100" workbookViewId="0">
      <pane ySplit="1" topLeftCell="A2" activePane="bottomLeft" state="frozen"/>
      <selection sqref="A1:XFD1"/>
      <selection pane="bottomLeft" activeCell="A2" sqref="A2"/>
    </sheetView>
  </sheetViews>
  <sheetFormatPr baseColWidth="10" defaultColWidth="8.83203125" defaultRowHeight="15"/>
  <cols>
    <col min="3" max="3" width="10.5" bestFit="1" customWidth="1"/>
    <col min="14" max="14" width="9.5" customWidth="1"/>
    <col min="15" max="15" width="9.83203125" customWidth="1"/>
    <col min="16" max="16" width="9.6640625" bestFit="1" customWidth="1"/>
    <col min="48" max="48" width="10.5" customWidth="1"/>
    <col min="49" max="55" width="10.33203125" bestFit="1" customWidth="1"/>
    <col min="56" max="56" width="11.5" bestFit="1" customWidth="1"/>
    <col min="57" max="57" width="9.5" customWidth="1"/>
  </cols>
  <sheetData>
    <row r="1" spans="2:57" ht="55" customHeight="1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</row>
    <row r="3" spans="2:57">
      <c r="AF3" s="81"/>
      <c r="AG3" s="81"/>
      <c r="AH3" s="82"/>
      <c r="AI3" s="81"/>
      <c r="AJ3" s="81"/>
    </row>
    <row r="4" spans="2:57">
      <c r="AF4" s="81"/>
      <c r="AG4" s="81"/>
      <c r="AH4" s="81"/>
      <c r="AI4" s="81"/>
      <c r="AJ4" s="81"/>
    </row>
    <row r="5" spans="2:57">
      <c r="AD5" s="113" t="str">
        <f>+'Ratio Calculations'!B8</f>
        <v>Return on Equity</v>
      </c>
      <c r="AE5" s="114"/>
      <c r="AF5" s="114"/>
      <c r="AG5" s="114"/>
      <c r="AH5" s="114"/>
      <c r="AI5" s="114"/>
      <c r="AJ5" s="114"/>
      <c r="AK5" s="115"/>
    </row>
    <row r="6" spans="2:57">
      <c r="AD6" s="160">
        <f>+'Ratio Calculations'!$F$5</f>
        <v>1</v>
      </c>
      <c r="AE6" s="161">
        <f>+'Ratio Calculations'!$G$5</f>
        <v>2</v>
      </c>
      <c r="AF6" s="161">
        <f>+'Ratio Calculations'!$H$5</f>
        <v>3</v>
      </c>
      <c r="AG6" s="161">
        <f>+'Ratio Calculations'!$I$5</f>
        <v>4</v>
      </c>
      <c r="AH6" s="161">
        <f>+'Ratio Calculations'!$J$5</f>
        <v>5</v>
      </c>
      <c r="AI6" s="161">
        <f>+'Ratio Calculations'!$K$5</f>
        <v>6</v>
      </c>
      <c r="AJ6" s="161">
        <f>+'Ratio Calculations'!$L$5</f>
        <v>7</v>
      </c>
      <c r="AK6" s="162">
        <f>+'Ratio Calculations'!$M$5</f>
        <v>8</v>
      </c>
    </row>
    <row r="7" spans="2:57">
      <c r="AD7" s="103">
        <f>+'Ratio Calculations'!O8</f>
        <v>0</v>
      </c>
      <c r="AE7" s="104">
        <f>+'Ratio Calculations'!P8</f>
        <v>0</v>
      </c>
      <c r="AF7" s="104">
        <f>+'Ratio Calculations'!Q8</f>
        <v>0</v>
      </c>
      <c r="AG7" s="104">
        <f>+'Ratio Calculations'!R8</f>
        <v>0</v>
      </c>
      <c r="AH7" s="104">
        <f>+'Ratio Calculations'!S8</f>
        <v>0</v>
      </c>
      <c r="AI7" s="104">
        <f>+'Ratio Calculations'!T8</f>
        <v>0</v>
      </c>
      <c r="AJ7" s="104">
        <f>+'Ratio Calculations'!U8</f>
        <v>0</v>
      </c>
      <c r="AK7" s="105">
        <f>+'Ratio Calculations'!V8</f>
        <v>0</v>
      </c>
    </row>
    <row r="8" spans="2:57">
      <c r="AH8" s="102"/>
    </row>
    <row r="9" spans="2:57">
      <c r="C9" s="113" t="str">
        <f>+'Ratio Calculations'!B58</f>
        <v>Tax Burden</v>
      </c>
      <c r="D9" s="114"/>
      <c r="E9" s="114"/>
      <c r="F9" s="114"/>
      <c r="G9" s="114"/>
      <c r="H9" s="114"/>
      <c r="I9" s="114"/>
      <c r="J9" s="115"/>
      <c r="L9" s="113" t="str">
        <f>+'Ratio Calculations'!B64</f>
        <v>Interest Burden</v>
      </c>
      <c r="M9" s="114"/>
      <c r="N9" s="114"/>
      <c r="O9" s="114"/>
      <c r="P9" s="114"/>
      <c r="Q9" s="114"/>
      <c r="R9" s="114"/>
      <c r="S9" s="115"/>
      <c r="U9" s="113" t="str">
        <f>+'Ratio Calculations'!B201</f>
        <v>EBIT Margin</v>
      </c>
      <c r="V9" s="114"/>
      <c r="W9" s="114"/>
      <c r="X9" s="114"/>
      <c r="Y9" s="114"/>
      <c r="Z9" s="114"/>
      <c r="AA9" s="114"/>
      <c r="AB9" s="115"/>
      <c r="AD9" s="113" t="str">
        <f>+'Ratio Calculations'!B111</f>
        <v>Total Asset to Equity</v>
      </c>
      <c r="AE9" s="114"/>
      <c r="AF9" s="114"/>
      <c r="AG9" s="114"/>
      <c r="AH9" s="114"/>
      <c r="AI9" s="114"/>
      <c r="AJ9" s="114"/>
      <c r="AK9" s="115"/>
      <c r="AM9" s="113" t="str">
        <f>+'Ratio Calculations'!B73</f>
        <v>Asset Turnover</v>
      </c>
      <c r="AN9" s="114"/>
      <c r="AO9" s="114"/>
      <c r="AP9" s="114"/>
      <c r="AQ9" s="114"/>
      <c r="AR9" s="114"/>
      <c r="AS9" s="114"/>
      <c r="AT9" s="115"/>
      <c r="AU9" s="82"/>
    </row>
    <row r="10" spans="2:57">
      <c r="C10" s="160">
        <f>+'Ratio Calculations'!$F$5</f>
        <v>1</v>
      </c>
      <c r="D10" s="161">
        <f>+'Ratio Calculations'!$G$5</f>
        <v>2</v>
      </c>
      <c r="E10" s="161">
        <f>+'Ratio Calculations'!$H$5</f>
        <v>3</v>
      </c>
      <c r="F10" s="161">
        <f>+'Ratio Calculations'!$I$5</f>
        <v>4</v>
      </c>
      <c r="G10" s="161">
        <f>+'Ratio Calculations'!$J$5</f>
        <v>5</v>
      </c>
      <c r="H10" s="161">
        <f>+'Ratio Calculations'!$K$5</f>
        <v>6</v>
      </c>
      <c r="I10" s="161">
        <f>+'Ratio Calculations'!$L$5</f>
        <v>7</v>
      </c>
      <c r="J10" s="162">
        <f>+'Ratio Calculations'!$M$5</f>
        <v>8</v>
      </c>
      <c r="K10" s="101"/>
      <c r="L10" s="160">
        <f>+'Ratio Calculations'!$F$5</f>
        <v>1</v>
      </c>
      <c r="M10" s="161">
        <f>+'Ratio Calculations'!$G$5</f>
        <v>2</v>
      </c>
      <c r="N10" s="161">
        <f>+'Ratio Calculations'!$H$5</f>
        <v>3</v>
      </c>
      <c r="O10" s="161">
        <f>+'Ratio Calculations'!$I$5</f>
        <v>4</v>
      </c>
      <c r="P10" s="161">
        <f>+'Ratio Calculations'!$J$5</f>
        <v>5</v>
      </c>
      <c r="Q10" s="161">
        <f>+'Ratio Calculations'!$K$5</f>
        <v>6</v>
      </c>
      <c r="R10" s="161">
        <f>+'Ratio Calculations'!$L$5</f>
        <v>7</v>
      </c>
      <c r="S10" s="162">
        <f>+'Ratio Calculations'!$M$5</f>
        <v>8</v>
      </c>
      <c r="T10" s="101"/>
      <c r="U10" s="160">
        <f>+'Ratio Calculations'!$F$5</f>
        <v>1</v>
      </c>
      <c r="V10" s="161">
        <f>+'Ratio Calculations'!$G$5</f>
        <v>2</v>
      </c>
      <c r="W10" s="161">
        <f>+'Ratio Calculations'!$H$5</f>
        <v>3</v>
      </c>
      <c r="X10" s="161">
        <f>+'Ratio Calculations'!$I$5</f>
        <v>4</v>
      </c>
      <c r="Y10" s="161">
        <f>+'Ratio Calculations'!$J$5</f>
        <v>5</v>
      </c>
      <c r="Z10" s="161">
        <f>+'Ratio Calculations'!$K$5</f>
        <v>6</v>
      </c>
      <c r="AA10" s="161">
        <f>+'Ratio Calculations'!$L$5</f>
        <v>7</v>
      </c>
      <c r="AB10" s="162">
        <f>+'Ratio Calculations'!$M$5</f>
        <v>8</v>
      </c>
      <c r="AC10" s="101"/>
      <c r="AD10" s="160">
        <f>+'Ratio Calculations'!$F$5</f>
        <v>1</v>
      </c>
      <c r="AE10" s="161">
        <f>+'Ratio Calculations'!$G$5</f>
        <v>2</v>
      </c>
      <c r="AF10" s="161">
        <f>+'Ratio Calculations'!$H$5</f>
        <v>3</v>
      </c>
      <c r="AG10" s="161">
        <f>+'Ratio Calculations'!$I$5</f>
        <v>4</v>
      </c>
      <c r="AH10" s="161">
        <f>+'Ratio Calculations'!$J$5</f>
        <v>5</v>
      </c>
      <c r="AI10" s="161">
        <f>+'Ratio Calculations'!$K$5</f>
        <v>6</v>
      </c>
      <c r="AJ10" s="161">
        <f>+'Ratio Calculations'!$L$5</f>
        <v>7</v>
      </c>
      <c r="AK10" s="162">
        <f>+'Ratio Calculations'!$M$5</f>
        <v>8</v>
      </c>
      <c r="AL10" s="101"/>
      <c r="AM10" s="160">
        <f>+'Ratio Calculations'!$F$5</f>
        <v>1</v>
      </c>
      <c r="AN10" s="161">
        <f>+'Ratio Calculations'!$G$5</f>
        <v>2</v>
      </c>
      <c r="AO10" s="161">
        <f>+'Ratio Calculations'!$H$5</f>
        <v>3</v>
      </c>
      <c r="AP10" s="161">
        <f>+'Ratio Calculations'!$I$5</f>
        <v>4</v>
      </c>
      <c r="AQ10" s="161">
        <f>+'Ratio Calculations'!$J$5</f>
        <v>5</v>
      </c>
      <c r="AR10" s="161">
        <f>+'Ratio Calculations'!$K$5</f>
        <v>6</v>
      </c>
      <c r="AS10" s="161">
        <f>+'Ratio Calculations'!$L$5</f>
        <v>7</v>
      </c>
      <c r="AT10" s="162">
        <f>+'Ratio Calculations'!$M$5</f>
        <v>8</v>
      </c>
      <c r="AU10" s="89"/>
    </row>
    <row r="11" spans="2:57">
      <c r="C11" s="103">
        <f>+'Ratio Calculations'!O58</f>
        <v>0</v>
      </c>
      <c r="D11" s="104">
        <f>+'Ratio Calculations'!P58</f>
        <v>0</v>
      </c>
      <c r="E11" s="104">
        <f>+'Ratio Calculations'!Q58</f>
        <v>0</v>
      </c>
      <c r="F11" s="104">
        <f>+'Ratio Calculations'!R58</f>
        <v>0</v>
      </c>
      <c r="G11" s="104">
        <f>+'Ratio Calculations'!S58</f>
        <v>0</v>
      </c>
      <c r="H11" s="104">
        <f>+'Ratio Calculations'!T58</f>
        <v>0</v>
      </c>
      <c r="I11" s="104">
        <f>+'Ratio Calculations'!U58</f>
        <v>0</v>
      </c>
      <c r="J11" s="105">
        <f>+'Ratio Calculations'!V58</f>
        <v>0</v>
      </c>
      <c r="L11" s="103">
        <f>+'Ratio Calculations'!O64</f>
        <v>0</v>
      </c>
      <c r="M11" s="104">
        <f>+'Ratio Calculations'!P64</f>
        <v>0</v>
      </c>
      <c r="N11" s="104">
        <f>+'Ratio Calculations'!Q64</f>
        <v>0</v>
      </c>
      <c r="O11" s="104">
        <f>+'Ratio Calculations'!R64</f>
        <v>0</v>
      </c>
      <c r="P11" s="104">
        <f>+'Ratio Calculations'!S64</f>
        <v>0</v>
      </c>
      <c r="Q11" s="104">
        <f>+'Ratio Calculations'!T64</f>
        <v>0</v>
      </c>
      <c r="R11" s="104">
        <f>+'Ratio Calculations'!U64</f>
        <v>0</v>
      </c>
      <c r="S11" s="105">
        <f>+'Ratio Calculations'!V64</f>
        <v>0</v>
      </c>
      <c r="U11" s="103">
        <f>+'Ratio Calculations'!O201</f>
        <v>0</v>
      </c>
      <c r="V11" s="104">
        <f>+'Ratio Calculations'!P201</f>
        <v>0</v>
      </c>
      <c r="W11" s="104">
        <f>+'Ratio Calculations'!Q201</f>
        <v>0</v>
      </c>
      <c r="X11" s="104">
        <f>+'Ratio Calculations'!R201</f>
        <v>0</v>
      </c>
      <c r="Y11" s="104">
        <f>+'Ratio Calculations'!S201</f>
        <v>0</v>
      </c>
      <c r="Z11" s="104">
        <f>+'Ratio Calculations'!T201</f>
        <v>0</v>
      </c>
      <c r="AA11" s="104">
        <f>+'Ratio Calculations'!U201</f>
        <v>0</v>
      </c>
      <c r="AB11" s="105">
        <f>+'Ratio Calculations'!V201</f>
        <v>0</v>
      </c>
      <c r="AD11" s="90">
        <f>+'Ratio Calculations'!O111</f>
        <v>0</v>
      </c>
      <c r="AE11" s="91">
        <f>+'Ratio Calculations'!P111</f>
        <v>0</v>
      </c>
      <c r="AF11" s="91">
        <f>+'Ratio Calculations'!Q111</f>
        <v>0</v>
      </c>
      <c r="AG11" s="91">
        <f>+'Ratio Calculations'!R111</f>
        <v>0</v>
      </c>
      <c r="AH11" s="91">
        <f>+'Ratio Calculations'!S111</f>
        <v>0</v>
      </c>
      <c r="AI11" s="91">
        <f>+'Ratio Calculations'!T111</f>
        <v>0</v>
      </c>
      <c r="AJ11" s="91">
        <f>+'Ratio Calculations'!U111</f>
        <v>0</v>
      </c>
      <c r="AK11" s="92">
        <f>+'Ratio Calculations'!V111</f>
        <v>0</v>
      </c>
      <c r="AM11" s="90">
        <f>+'Ratio Calculations'!O73</f>
        <v>0</v>
      </c>
      <c r="AN11" s="91">
        <f>+'Ratio Calculations'!P73</f>
        <v>0</v>
      </c>
      <c r="AO11" s="91">
        <f>+'Ratio Calculations'!Q73</f>
        <v>0</v>
      </c>
      <c r="AP11" s="91">
        <f>+'Ratio Calculations'!R73</f>
        <v>0</v>
      </c>
      <c r="AQ11" s="91">
        <f>+'Ratio Calculations'!S73</f>
        <v>0</v>
      </c>
      <c r="AR11" s="91">
        <f>+'Ratio Calculations'!T73</f>
        <v>0</v>
      </c>
      <c r="AS11" s="91">
        <f>+'Ratio Calculations'!U73</f>
        <v>0</v>
      </c>
      <c r="AT11" s="92">
        <f>+'Ratio Calculations'!V73</f>
        <v>0</v>
      </c>
      <c r="AU11" s="84"/>
      <c r="AV11" s="213" t="s">
        <v>142</v>
      </c>
      <c r="AW11" s="214"/>
      <c r="AX11" s="214"/>
      <c r="AY11" s="214"/>
      <c r="AZ11" s="214"/>
      <c r="BA11" s="214"/>
      <c r="BB11" s="214"/>
      <c r="BC11" s="214"/>
      <c r="BD11" s="214"/>
      <c r="BE11" s="215"/>
    </row>
    <row r="12" spans="2:57">
      <c r="Y12" s="96"/>
      <c r="AQ12" s="102"/>
      <c r="AV12" s="97"/>
      <c r="BE12" s="98"/>
    </row>
    <row r="13" spans="2:57">
      <c r="P13" s="113" t="str">
        <f>+'Ratio Calculations'!B29</f>
        <v>EBITDA Margin</v>
      </c>
      <c r="Q13" s="114"/>
      <c r="R13" s="114"/>
      <c r="S13" s="114"/>
      <c r="T13" s="114"/>
      <c r="U13" s="114"/>
      <c r="V13" s="114"/>
      <c r="W13" s="115"/>
      <c r="Y13" s="97"/>
      <c r="Z13" s="113" t="str">
        <f>+'Ratio Calculations'!B33</f>
        <v>Depreciation % of Revenue</v>
      </c>
      <c r="AA13" s="114"/>
      <c r="AB13" s="114"/>
      <c r="AC13" s="114"/>
      <c r="AD13" s="114"/>
      <c r="AE13" s="114"/>
      <c r="AF13" s="114"/>
      <c r="AG13" s="115"/>
      <c r="AM13" s="113" t="str">
        <f>+'Ratio Calculations'!B79</f>
        <v>Cash Turnover</v>
      </c>
      <c r="AN13" s="114"/>
      <c r="AO13" s="114"/>
      <c r="AP13" s="114"/>
      <c r="AQ13" s="114"/>
      <c r="AR13" s="114"/>
      <c r="AS13" s="114"/>
      <c r="AT13" s="115"/>
      <c r="AU13" s="82"/>
      <c r="AV13" s="97"/>
      <c r="AW13" s="113" t="str">
        <f>+'Ratio Calculations'!B82</f>
        <v>Cash Days</v>
      </c>
      <c r="AX13" s="114"/>
      <c r="AY13" s="114"/>
      <c r="AZ13" s="114"/>
      <c r="BA13" s="114"/>
      <c r="BB13" s="114"/>
      <c r="BC13" s="114"/>
      <c r="BD13" s="115"/>
      <c r="BE13" s="98"/>
    </row>
    <row r="14" spans="2:57">
      <c r="P14" s="160">
        <f>+'Ratio Calculations'!$F$5</f>
        <v>1</v>
      </c>
      <c r="Q14" s="161">
        <f>+'Ratio Calculations'!$G$5</f>
        <v>2</v>
      </c>
      <c r="R14" s="161">
        <f>+'Ratio Calculations'!$H$5</f>
        <v>3</v>
      </c>
      <c r="S14" s="161">
        <f>+'Ratio Calculations'!$I$5</f>
        <v>4</v>
      </c>
      <c r="T14" s="161">
        <f>+'Ratio Calculations'!$J$5</f>
        <v>5</v>
      </c>
      <c r="U14" s="161">
        <f>+'Ratio Calculations'!$K$5</f>
        <v>6</v>
      </c>
      <c r="V14" s="161">
        <f>+'Ratio Calculations'!$L$5</f>
        <v>7</v>
      </c>
      <c r="W14" s="162">
        <f>+'Ratio Calculations'!$M$5</f>
        <v>8</v>
      </c>
      <c r="X14" s="101"/>
      <c r="Y14" s="101"/>
      <c r="Z14" s="160">
        <f>+'Ratio Calculations'!$F$5</f>
        <v>1</v>
      </c>
      <c r="AA14" s="161">
        <f>+'Ratio Calculations'!$G$5</f>
        <v>2</v>
      </c>
      <c r="AB14" s="161">
        <f>+'Ratio Calculations'!$H$5</f>
        <v>3</v>
      </c>
      <c r="AC14" s="161">
        <f>+'Ratio Calculations'!$I$5</f>
        <v>4</v>
      </c>
      <c r="AD14" s="161">
        <f>+'Ratio Calculations'!$J$5</f>
        <v>5</v>
      </c>
      <c r="AE14" s="161">
        <f>+'Ratio Calculations'!$K$5</f>
        <v>6</v>
      </c>
      <c r="AF14" s="161">
        <f>+'Ratio Calculations'!$L$5</f>
        <v>7</v>
      </c>
      <c r="AG14" s="162">
        <f>+'Ratio Calculations'!$M$5</f>
        <v>8</v>
      </c>
      <c r="AM14" s="160">
        <f>+'Ratio Calculations'!$F$5</f>
        <v>1</v>
      </c>
      <c r="AN14" s="161">
        <f>+'Ratio Calculations'!$G$5</f>
        <v>2</v>
      </c>
      <c r="AO14" s="161">
        <f>+'Ratio Calculations'!$H$5</f>
        <v>3</v>
      </c>
      <c r="AP14" s="161">
        <f>+'Ratio Calculations'!$I$5</f>
        <v>4</v>
      </c>
      <c r="AQ14" s="161">
        <f>+'Ratio Calculations'!$J$5</f>
        <v>5</v>
      </c>
      <c r="AR14" s="161">
        <f>+'Ratio Calculations'!$K$5</f>
        <v>6</v>
      </c>
      <c r="AS14" s="161">
        <f>+'Ratio Calculations'!$L$5</f>
        <v>7</v>
      </c>
      <c r="AT14" s="162">
        <f>+'Ratio Calculations'!$M$5</f>
        <v>8</v>
      </c>
      <c r="AU14" s="89"/>
      <c r="AV14" s="97"/>
      <c r="AW14" s="160">
        <f>+'Ratio Calculations'!$F$5</f>
        <v>1</v>
      </c>
      <c r="AX14" s="161">
        <f>+'Ratio Calculations'!$G$5</f>
        <v>2</v>
      </c>
      <c r="AY14" s="161">
        <f>+'Ratio Calculations'!$H$5</f>
        <v>3</v>
      </c>
      <c r="AZ14" s="161">
        <f>+'Ratio Calculations'!$I$5</f>
        <v>4</v>
      </c>
      <c r="BA14" s="161">
        <f>+'Ratio Calculations'!$J$5</f>
        <v>5</v>
      </c>
      <c r="BB14" s="161">
        <f>+'Ratio Calculations'!$K$5</f>
        <v>6</v>
      </c>
      <c r="BC14" s="161">
        <f>+'Ratio Calculations'!$L$5</f>
        <v>7</v>
      </c>
      <c r="BD14" s="162">
        <f>+'Ratio Calculations'!$M$5</f>
        <v>8</v>
      </c>
      <c r="BE14" s="98"/>
    </row>
    <row r="15" spans="2:57">
      <c r="P15" s="103">
        <f>+'Ratio Calculations'!O29</f>
        <v>0</v>
      </c>
      <c r="Q15" s="104">
        <f>+'Ratio Calculations'!P29</f>
        <v>0</v>
      </c>
      <c r="R15" s="104">
        <f>+'Ratio Calculations'!Q29</f>
        <v>0</v>
      </c>
      <c r="S15" s="104">
        <f>+'Ratio Calculations'!R29</f>
        <v>0</v>
      </c>
      <c r="T15" s="104">
        <f>+'Ratio Calculations'!S29</f>
        <v>0</v>
      </c>
      <c r="U15" s="104">
        <f>+'Ratio Calculations'!T29</f>
        <v>0</v>
      </c>
      <c r="V15" s="104">
        <f>+'Ratio Calculations'!U29</f>
        <v>0</v>
      </c>
      <c r="W15" s="105">
        <f>+'Ratio Calculations'!V29</f>
        <v>0</v>
      </c>
      <c r="Y15" s="97"/>
      <c r="Z15" s="103">
        <f>+'Ratio Calculations'!O33</f>
        <v>0</v>
      </c>
      <c r="AA15" s="104">
        <f>+'Ratio Calculations'!P33</f>
        <v>0</v>
      </c>
      <c r="AB15" s="104">
        <f>+'Ratio Calculations'!Q33</f>
        <v>0</v>
      </c>
      <c r="AC15" s="104">
        <f>+'Ratio Calculations'!R33</f>
        <v>0</v>
      </c>
      <c r="AD15" s="104">
        <f>+'Ratio Calculations'!S33</f>
        <v>0</v>
      </c>
      <c r="AE15" s="104">
        <f>+'Ratio Calculations'!T33</f>
        <v>0</v>
      </c>
      <c r="AF15" s="104">
        <f>+'Ratio Calculations'!U33</f>
        <v>0</v>
      </c>
      <c r="AG15" s="105">
        <f>+'Ratio Calculations'!V33</f>
        <v>0</v>
      </c>
      <c r="AM15" s="90">
        <f>+'Ratio Calculations'!O79</f>
        <v>0</v>
      </c>
      <c r="AN15" s="91">
        <f>+'Ratio Calculations'!P79</f>
        <v>0</v>
      </c>
      <c r="AO15" s="91">
        <f>+'Ratio Calculations'!Q79</f>
        <v>0</v>
      </c>
      <c r="AP15" s="91">
        <f>+'Ratio Calculations'!R79</f>
        <v>0</v>
      </c>
      <c r="AQ15" s="91">
        <f>+'Ratio Calculations'!S79</f>
        <v>0</v>
      </c>
      <c r="AR15" s="91">
        <f>+'Ratio Calculations'!T79</f>
        <v>0</v>
      </c>
      <c r="AS15" s="91">
        <f>+'Ratio Calculations'!U79</f>
        <v>0</v>
      </c>
      <c r="AT15" s="92">
        <f>+'Ratio Calculations'!V79</f>
        <v>0</v>
      </c>
      <c r="AU15" s="84"/>
      <c r="AV15" s="97"/>
      <c r="AW15" s="93">
        <f>+'Ratio Calculations'!O82</f>
        <v>0</v>
      </c>
      <c r="AX15" s="94">
        <f>+'Ratio Calculations'!P82</f>
        <v>0</v>
      </c>
      <c r="AY15" s="94">
        <f>+'Ratio Calculations'!Q82</f>
        <v>0</v>
      </c>
      <c r="AZ15" s="94">
        <f>+'Ratio Calculations'!R82</f>
        <v>0</v>
      </c>
      <c r="BA15" s="94">
        <f>+'Ratio Calculations'!S82</f>
        <v>0</v>
      </c>
      <c r="BB15" s="94">
        <f>+'Ratio Calculations'!T82</f>
        <v>0</v>
      </c>
      <c r="BC15" s="94">
        <f>+'Ratio Calculations'!U82</f>
        <v>0</v>
      </c>
      <c r="BD15" s="95">
        <f>+'Ratio Calculations'!V82</f>
        <v>0</v>
      </c>
      <c r="BE15" s="98"/>
    </row>
    <row r="16" spans="2:57">
      <c r="Y16" s="97"/>
      <c r="AQ16" s="102"/>
      <c r="AV16" s="97"/>
      <c r="BE16" s="98"/>
    </row>
    <row r="17" spans="16:57">
      <c r="P17" s="113" t="str">
        <f>+'Ratio Calculations'!B20</f>
        <v>Gross Margin</v>
      </c>
      <c r="Q17" s="114"/>
      <c r="R17" s="114"/>
      <c r="S17" s="114"/>
      <c r="T17" s="114"/>
      <c r="U17" s="114"/>
      <c r="V17" s="114"/>
      <c r="W17" s="115"/>
      <c r="Y17" s="97"/>
      <c r="Z17" s="113" t="str">
        <f>+'Ratio Calculations'!B26</f>
        <v>Other Operating Expenses % of Revenue</v>
      </c>
      <c r="AA17" s="114"/>
      <c r="AB17" s="114"/>
      <c r="AC17" s="114"/>
      <c r="AD17" s="114"/>
      <c r="AE17" s="114"/>
      <c r="AF17" s="114"/>
      <c r="AG17" s="115"/>
      <c r="AM17" s="116" t="str">
        <f>+'Ratio Calculations'!B85</f>
        <v>A/R Turnover</v>
      </c>
      <c r="AN17" s="114"/>
      <c r="AO17" s="114"/>
      <c r="AP17" s="114"/>
      <c r="AQ17" s="114"/>
      <c r="AR17" s="114"/>
      <c r="AS17" s="114"/>
      <c r="AT17" s="115"/>
      <c r="AU17" s="82"/>
      <c r="AV17" s="97"/>
      <c r="AW17" s="113" t="str">
        <f>+'Ratio Calculations'!B88</f>
        <v>A/R Days</v>
      </c>
      <c r="AX17" s="114"/>
      <c r="AY17" s="114"/>
      <c r="AZ17" s="114"/>
      <c r="BA17" s="114"/>
      <c r="BB17" s="114"/>
      <c r="BC17" s="114"/>
      <c r="BD17" s="115"/>
      <c r="BE17" s="98"/>
    </row>
    <row r="18" spans="16:57">
      <c r="P18" s="160">
        <f>+'Ratio Calculations'!$F$5</f>
        <v>1</v>
      </c>
      <c r="Q18" s="161">
        <f>+'Ratio Calculations'!$G$5</f>
        <v>2</v>
      </c>
      <c r="R18" s="161">
        <f>+'Ratio Calculations'!$H$5</f>
        <v>3</v>
      </c>
      <c r="S18" s="161">
        <f>+'Ratio Calculations'!$I$5</f>
        <v>4</v>
      </c>
      <c r="T18" s="161">
        <f>+'Ratio Calculations'!$J$5</f>
        <v>5</v>
      </c>
      <c r="U18" s="161">
        <f>+'Ratio Calculations'!$K$5</f>
        <v>6</v>
      </c>
      <c r="V18" s="161">
        <f>+'Ratio Calculations'!$L$5</f>
        <v>7</v>
      </c>
      <c r="W18" s="162">
        <f>+'Ratio Calculations'!$M$5</f>
        <v>8</v>
      </c>
      <c r="X18" s="101"/>
      <c r="Y18" s="101"/>
      <c r="Z18" s="160">
        <f>+'Ratio Calculations'!$F$5</f>
        <v>1</v>
      </c>
      <c r="AA18" s="161">
        <f>+'Ratio Calculations'!$G$5</f>
        <v>2</v>
      </c>
      <c r="AB18" s="161">
        <f>+'Ratio Calculations'!$H$5</f>
        <v>3</v>
      </c>
      <c r="AC18" s="161">
        <f>+'Ratio Calculations'!$I$5</f>
        <v>4</v>
      </c>
      <c r="AD18" s="161">
        <f>+'Ratio Calculations'!$J$5</f>
        <v>5</v>
      </c>
      <c r="AE18" s="161">
        <f>+'Ratio Calculations'!$K$5</f>
        <v>6</v>
      </c>
      <c r="AF18" s="161">
        <f>+'Ratio Calculations'!$L$5</f>
        <v>7</v>
      </c>
      <c r="AG18" s="162">
        <f>+'Ratio Calculations'!$M$5</f>
        <v>8</v>
      </c>
      <c r="AM18" s="160">
        <f>+'Ratio Calculations'!$F$5</f>
        <v>1</v>
      </c>
      <c r="AN18" s="161">
        <f>+'Ratio Calculations'!$G$5</f>
        <v>2</v>
      </c>
      <c r="AO18" s="161">
        <f>+'Ratio Calculations'!$H$5</f>
        <v>3</v>
      </c>
      <c r="AP18" s="161">
        <f>+'Ratio Calculations'!$I$5</f>
        <v>4</v>
      </c>
      <c r="AQ18" s="161">
        <f>+'Ratio Calculations'!$J$5</f>
        <v>5</v>
      </c>
      <c r="AR18" s="161">
        <f>+'Ratio Calculations'!$K$5</f>
        <v>6</v>
      </c>
      <c r="AS18" s="161">
        <f>+'Ratio Calculations'!$L$5</f>
        <v>7</v>
      </c>
      <c r="AT18" s="162">
        <f>+'Ratio Calculations'!$M$5</f>
        <v>8</v>
      </c>
      <c r="AU18" s="89"/>
      <c r="AV18" s="97"/>
      <c r="AW18" s="160">
        <f>+'Ratio Calculations'!$F$5</f>
        <v>1</v>
      </c>
      <c r="AX18" s="161">
        <f>+'Ratio Calculations'!$G$5</f>
        <v>2</v>
      </c>
      <c r="AY18" s="161">
        <f>+'Ratio Calculations'!$H$5</f>
        <v>3</v>
      </c>
      <c r="AZ18" s="161">
        <f>+'Ratio Calculations'!$I$5</f>
        <v>4</v>
      </c>
      <c r="BA18" s="161">
        <f>+'Ratio Calculations'!$J$5</f>
        <v>5</v>
      </c>
      <c r="BB18" s="161">
        <f>+'Ratio Calculations'!$K$5</f>
        <v>6</v>
      </c>
      <c r="BC18" s="161">
        <f>+'Ratio Calculations'!$L$5</f>
        <v>7</v>
      </c>
      <c r="BD18" s="162">
        <f>+'Ratio Calculations'!$M$5</f>
        <v>8</v>
      </c>
      <c r="BE18" s="98"/>
    </row>
    <row r="19" spans="16:57">
      <c r="P19" s="103">
        <f>+'Ratio Calculations'!O20</f>
        <v>0</v>
      </c>
      <c r="Q19" s="104">
        <f>+'Ratio Calculations'!P20</f>
        <v>0</v>
      </c>
      <c r="R19" s="104">
        <f>+'Ratio Calculations'!Q20</f>
        <v>0</v>
      </c>
      <c r="S19" s="104">
        <f>+'Ratio Calculations'!R20</f>
        <v>0</v>
      </c>
      <c r="T19" s="104">
        <f>+'Ratio Calculations'!S20</f>
        <v>0</v>
      </c>
      <c r="U19" s="104">
        <f>+'Ratio Calculations'!T20</f>
        <v>0</v>
      </c>
      <c r="V19" s="104">
        <f>+'Ratio Calculations'!U20</f>
        <v>0</v>
      </c>
      <c r="W19" s="105">
        <f>+'Ratio Calculations'!V20</f>
        <v>0</v>
      </c>
      <c r="Y19" s="97"/>
      <c r="Z19" s="103">
        <f>+'Ratio Calculations'!O26</f>
        <v>0</v>
      </c>
      <c r="AA19" s="104">
        <f>+'Ratio Calculations'!P26</f>
        <v>0</v>
      </c>
      <c r="AB19" s="104">
        <f>+'Ratio Calculations'!Q26</f>
        <v>0</v>
      </c>
      <c r="AC19" s="104">
        <f>+'Ratio Calculations'!R26</f>
        <v>0</v>
      </c>
      <c r="AD19" s="104">
        <f>+'Ratio Calculations'!S26</f>
        <v>0</v>
      </c>
      <c r="AE19" s="104">
        <f>+'Ratio Calculations'!T26</f>
        <v>0</v>
      </c>
      <c r="AF19" s="104">
        <f>+'Ratio Calculations'!U26</f>
        <v>0</v>
      </c>
      <c r="AG19" s="105">
        <f>+'Ratio Calculations'!V26</f>
        <v>0</v>
      </c>
      <c r="AM19" s="90">
        <f>+'Ratio Calculations'!O85</f>
        <v>0</v>
      </c>
      <c r="AN19" s="91">
        <f>+'Ratio Calculations'!P85</f>
        <v>0</v>
      </c>
      <c r="AO19" s="91">
        <f>+'Ratio Calculations'!Q85</f>
        <v>0</v>
      </c>
      <c r="AP19" s="91">
        <f>+'Ratio Calculations'!R85</f>
        <v>0</v>
      </c>
      <c r="AQ19" s="91">
        <f>+'Ratio Calculations'!S85</f>
        <v>0</v>
      </c>
      <c r="AR19" s="91">
        <f>+'Ratio Calculations'!T85</f>
        <v>0</v>
      </c>
      <c r="AS19" s="91">
        <f>+'Ratio Calculations'!U85</f>
        <v>0</v>
      </c>
      <c r="AT19" s="92">
        <f>+'Ratio Calculations'!V85</f>
        <v>0</v>
      </c>
      <c r="AU19" s="84"/>
      <c r="AV19" s="97"/>
      <c r="AW19" s="93">
        <f>+'Ratio Calculations'!O88</f>
        <v>0</v>
      </c>
      <c r="AX19" s="94">
        <f>+'Ratio Calculations'!P88</f>
        <v>0</v>
      </c>
      <c r="AY19" s="94">
        <f>+'Ratio Calculations'!Q88</f>
        <v>0</v>
      </c>
      <c r="AZ19" s="94">
        <f>+'Ratio Calculations'!R88</f>
        <v>0</v>
      </c>
      <c r="BA19" s="94">
        <f>+'Ratio Calculations'!S88</f>
        <v>0</v>
      </c>
      <c r="BB19" s="94">
        <f>+'Ratio Calculations'!T88</f>
        <v>0</v>
      </c>
      <c r="BC19" s="94">
        <f>+'Ratio Calculations'!U88</f>
        <v>0</v>
      </c>
      <c r="BD19" s="95">
        <f>+'Ratio Calculations'!V88</f>
        <v>0</v>
      </c>
      <c r="BE19" s="98"/>
    </row>
    <row r="20" spans="16:57">
      <c r="Y20" s="97"/>
      <c r="AQ20" s="102"/>
      <c r="AV20" s="97"/>
      <c r="BE20" s="98"/>
    </row>
    <row r="21" spans="16:57">
      <c r="Y21" s="97"/>
      <c r="Z21" s="113" t="str">
        <f>+'Ratio Calculations'!B23</f>
        <v>SG&amp;A % of Revenue</v>
      </c>
      <c r="AA21" s="114"/>
      <c r="AB21" s="114"/>
      <c r="AC21" s="114"/>
      <c r="AD21" s="114"/>
      <c r="AE21" s="114"/>
      <c r="AF21" s="114"/>
      <c r="AG21" s="115"/>
      <c r="AM21" s="113" t="str">
        <f>+'Ratio Calculations'!B91</f>
        <v>Inventory Turnover</v>
      </c>
      <c r="AN21" s="114"/>
      <c r="AO21" s="114"/>
      <c r="AP21" s="114"/>
      <c r="AQ21" s="114"/>
      <c r="AR21" s="114"/>
      <c r="AS21" s="114"/>
      <c r="AT21" s="115"/>
      <c r="AU21" s="82"/>
      <c r="AV21" s="97"/>
      <c r="AW21" s="113" t="str">
        <f>+'Ratio Calculations'!B94</f>
        <v>Inventory Days</v>
      </c>
      <c r="AX21" s="114"/>
      <c r="AY21" s="114"/>
      <c r="AZ21" s="114"/>
      <c r="BA21" s="114"/>
      <c r="BB21" s="114"/>
      <c r="BC21" s="114"/>
      <c r="BD21" s="115"/>
      <c r="BE21" s="98"/>
    </row>
    <row r="22" spans="16:57">
      <c r="Y22" s="101"/>
      <c r="Z22" s="160">
        <f>+'Ratio Calculations'!$F$5</f>
        <v>1</v>
      </c>
      <c r="AA22" s="161">
        <f>+'Ratio Calculations'!$G$5</f>
        <v>2</v>
      </c>
      <c r="AB22" s="161">
        <f>+'Ratio Calculations'!$H$5</f>
        <v>3</v>
      </c>
      <c r="AC22" s="161">
        <f>+'Ratio Calculations'!$I$5</f>
        <v>4</v>
      </c>
      <c r="AD22" s="161">
        <f>+'Ratio Calculations'!$J$5</f>
        <v>5</v>
      </c>
      <c r="AE22" s="161">
        <f>+'Ratio Calculations'!$K$5</f>
        <v>6</v>
      </c>
      <c r="AF22" s="161">
        <f>+'Ratio Calculations'!$L$5</f>
        <v>7</v>
      </c>
      <c r="AG22" s="162">
        <f>+'Ratio Calculations'!$M$5</f>
        <v>8</v>
      </c>
      <c r="AM22" s="160">
        <f>+'Ratio Calculations'!$F$5</f>
        <v>1</v>
      </c>
      <c r="AN22" s="161">
        <f>+'Ratio Calculations'!$G$5</f>
        <v>2</v>
      </c>
      <c r="AO22" s="161">
        <f>+'Ratio Calculations'!$H$5</f>
        <v>3</v>
      </c>
      <c r="AP22" s="161">
        <f>+'Ratio Calculations'!$I$5</f>
        <v>4</v>
      </c>
      <c r="AQ22" s="161">
        <f>+'Ratio Calculations'!$J$5</f>
        <v>5</v>
      </c>
      <c r="AR22" s="161">
        <f>+'Ratio Calculations'!$K$5</f>
        <v>6</v>
      </c>
      <c r="AS22" s="161">
        <f>+'Ratio Calculations'!$L$5</f>
        <v>7</v>
      </c>
      <c r="AT22" s="162">
        <f>+'Ratio Calculations'!$M$5</f>
        <v>8</v>
      </c>
      <c r="AU22" s="89"/>
      <c r="AV22" s="97"/>
      <c r="AW22" s="160">
        <f>+'Ratio Calculations'!$F$5</f>
        <v>1</v>
      </c>
      <c r="AX22" s="161">
        <f>+'Ratio Calculations'!$G$5</f>
        <v>2</v>
      </c>
      <c r="AY22" s="161">
        <f>+'Ratio Calculations'!$H$5</f>
        <v>3</v>
      </c>
      <c r="AZ22" s="161">
        <f>+'Ratio Calculations'!$I$5</f>
        <v>4</v>
      </c>
      <c r="BA22" s="161">
        <f>+'Ratio Calculations'!$J$5</f>
        <v>5</v>
      </c>
      <c r="BB22" s="161">
        <f>+'Ratio Calculations'!$K$5</f>
        <v>6</v>
      </c>
      <c r="BC22" s="161">
        <f>+'Ratio Calculations'!$L$5</f>
        <v>7</v>
      </c>
      <c r="BD22" s="162">
        <f>+'Ratio Calculations'!$M$5</f>
        <v>8</v>
      </c>
      <c r="BE22" s="98"/>
    </row>
    <row r="23" spans="16:57">
      <c r="Z23" s="103">
        <f>+'Ratio Calculations'!O23</f>
        <v>0</v>
      </c>
      <c r="AA23" s="104">
        <f>+'Ratio Calculations'!P23</f>
        <v>0</v>
      </c>
      <c r="AB23" s="104">
        <f>+'Ratio Calculations'!Q23</f>
        <v>0</v>
      </c>
      <c r="AC23" s="104">
        <f>+'Ratio Calculations'!R23</f>
        <v>0</v>
      </c>
      <c r="AD23" s="104">
        <f>+'Ratio Calculations'!S23</f>
        <v>0</v>
      </c>
      <c r="AE23" s="104">
        <f>+'Ratio Calculations'!T23</f>
        <v>0</v>
      </c>
      <c r="AF23" s="104">
        <f>+'Ratio Calculations'!U23</f>
        <v>0</v>
      </c>
      <c r="AG23" s="105">
        <f>+'Ratio Calculations'!V23</f>
        <v>0</v>
      </c>
      <c r="AM23" s="90">
        <f>+'Ratio Calculations'!O91</f>
        <v>0</v>
      </c>
      <c r="AN23" s="91">
        <f>+'Ratio Calculations'!P91</f>
        <v>0</v>
      </c>
      <c r="AO23" s="91">
        <f>+'Ratio Calculations'!Q91</f>
        <v>0</v>
      </c>
      <c r="AP23" s="91">
        <f>+'Ratio Calculations'!R91</f>
        <v>0</v>
      </c>
      <c r="AQ23" s="91">
        <f>+'Ratio Calculations'!S91</f>
        <v>0</v>
      </c>
      <c r="AR23" s="91">
        <f>+'Ratio Calculations'!T91</f>
        <v>0</v>
      </c>
      <c r="AS23" s="91">
        <f>+'Ratio Calculations'!U91</f>
        <v>0</v>
      </c>
      <c r="AT23" s="92">
        <f>+'Ratio Calculations'!V91</f>
        <v>0</v>
      </c>
      <c r="AU23" s="84"/>
      <c r="AV23" s="97"/>
      <c r="AW23" s="93">
        <f>+'Ratio Calculations'!O94</f>
        <v>0</v>
      </c>
      <c r="AX23" s="94">
        <f>+'Ratio Calculations'!P94</f>
        <v>0</v>
      </c>
      <c r="AY23" s="94">
        <f>+'Ratio Calculations'!Q94</f>
        <v>0</v>
      </c>
      <c r="AZ23" s="94">
        <f>+'Ratio Calculations'!R94</f>
        <v>0</v>
      </c>
      <c r="BA23" s="94">
        <f>+'Ratio Calculations'!S94</f>
        <v>0</v>
      </c>
      <c r="BB23" s="94">
        <f>+'Ratio Calculations'!T94</f>
        <v>0</v>
      </c>
      <c r="BC23" s="94">
        <f>+'Ratio Calculations'!U94</f>
        <v>0</v>
      </c>
      <c r="BD23" s="95">
        <f>+'Ratio Calculations'!V94</f>
        <v>0</v>
      </c>
      <c r="BE23" s="98"/>
    </row>
    <row r="24" spans="16:57">
      <c r="AQ24" s="102"/>
      <c r="AV24" s="97"/>
      <c r="BE24" s="98"/>
    </row>
    <row r="25" spans="16:57">
      <c r="AM25" s="113" t="str">
        <f>+'Ratio Calculations'!B76</f>
        <v>PPE Turnover</v>
      </c>
      <c r="AN25" s="114"/>
      <c r="AO25" s="114"/>
      <c r="AP25" s="114"/>
      <c r="AQ25" s="114"/>
      <c r="AR25" s="114"/>
      <c r="AS25" s="114"/>
      <c r="AT25" s="115"/>
      <c r="AU25" s="82"/>
      <c r="AV25" s="97"/>
      <c r="AW25" s="113" t="str">
        <f>+'Ratio Calculations'!B100</f>
        <v>A/P Days</v>
      </c>
      <c r="AX25" s="114"/>
      <c r="AY25" s="114"/>
      <c r="AZ25" s="114"/>
      <c r="BA25" s="114"/>
      <c r="BB25" s="114"/>
      <c r="BC25" s="114"/>
      <c r="BD25" s="115"/>
      <c r="BE25" s="98"/>
    </row>
    <row r="26" spans="16:57">
      <c r="AM26" s="160">
        <f>+'Ratio Calculations'!$F$5</f>
        <v>1</v>
      </c>
      <c r="AN26" s="161">
        <f>+'Ratio Calculations'!$G$5</f>
        <v>2</v>
      </c>
      <c r="AO26" s="161">
        <f>+'Ratio Calculations'!$H$5</f>
        <v>3</v>
      </c>
      <c r="AP26" s="161">
        <f>+'Ratio Calculations'!$I$5</f>
        <v>4</v>
      </c>
      <c r="AQ26" s="161">
        <f>+'Ratio Calculations'!$J$5</f>
        <v>5</v>
      </c>
      <c r="AR26" s="161">
        <f>+'Ratio Calculations'!$K$5</f>
        <v>6</v>
      </c>
      <c r="AS26" s="161">
        <f>+'Ratio Calculations'!$L$5</f>
        <v>7</v>
      </c>
      <c r="AT26" s="162">
        <f>+'Ratio Calculations'!$M$5</f>
        <v>8</v>
      </c>
      <c r="AU26" s="89"/>
      <c r="AV26" s="97"/>
      <c r="AW26" s="160">
        <f>+'Ratio Calculations'!$F$5</f>
        <v>1</v>
      </c>
      <c r="AX26" s="161">
        <f>+'Ratio Calculations'!$G$5</f>
        <v>2</v>
      </c>
      <c r="AY26" s="161">
        <f>+'Ratio Calculations'!$H$5</f>
        <v>3</v>
      </c>
      <c r="AZ26" s="161">
        <f>+'Ratio Calculations'!$I$5</f>
        <v>4</v>
      </c>
      <c r="BA26" s="161">
        <f>+'Ratio Calculations'!$J$5</f>
        <v>5</v>
      </c>
      <c r="BB26" s="161">
        <f>+'Ratio Calculations'!$K$5</f>
        <v>6</v>
      </c>
      <c r="BC26" s="161">
        <f>+'Ratio Calculations'!$L$5</f>
        <v>7</v>
      </c>
      <c r="BD26" s="162">
        <f>+'Ratio Calculations'!$M$5</f>
        <v>8</v>
      </c>
      <c r="BE26" s="98"/>
    </row>
    <row r="27" spans="16:57">
      <c r="AM27" s="90">
        <f>+'Ratio Calculations'!O76</f>
        <v>0</v>
      </c>
      <c r="AN27" s="91">
        <f>+'Ratio Calculations'!P76</f>
        <v>0</v>
      </c>
      <c r="AO27" s="91">
        <f>+'Ratio Calculations'!Q76</f>
        <v>0</v>
      </c>
      <c r="AP27" s="91">
        <f>+'Ratio Calculations'!R76</f>
        <v>0</v>
      </c>
      <c r="AQ27" s="91">
        <f>+'Ratio Calculations'!S76</f>
        <v>0</v>
      </c>
      <c r="AR27" s="91">
        <f>+'Ratio Calculations'!T76</f>
        <v>0</v>
      </c>
      <c r="AS27" s="91">
        <f>+'Ratio Calculations'!U76</f>
        <v>0</v>
      </c>
      <c r="AT27" s="92">
        <f>+'Ratio Calculations'!V76</f>
        <v>0</v>
      </c>
      <c r="AU27" s="84"/>
      <c r="AV27" s="97"/>
      <c r="AW27" s="93">
        <f>+'Ratio Calculations'!O100</f>
        <v>0</v>
      </c>
      <c r="AX27" s="94">
        <f>+'Ratio Calculations'!P100</f>
        <v>0</v>
      </c>
      <c r="AY27" s="94">
        <f>+'Ratio Calculations'!Q100</f>
        <v>0</v>
      </c>
      <c r="AZ27" s="94">
        <f>+'Ratio Calculations'!R100</f>
        <v>0</v>
      </c>
      <c r="BA27" s="94">
        <f>+'Ratio Calculations'!S100</f>
        <v>0</v>
      </c>
      <c r="BB27" s="94">
        <f>+'Ratio Calculations'!T100</f>
        <v>0</v>
      </c>
      <c r="BC27" s="94">
        <f>+'Ratio Calculations'!U100</f>
        <v>0</v>
      </c>
      <c r="BD27" s="95">
        <f>+'Ratio Calculations'!V100</f>
        <v>0</v>
      </c>
      <c r="BE27" s="98"/>
    </row>
    <row r="28" spans="16:57">
      <c r="AV28" s="97"/>
      <c r="BE28" s="98"/>
    </row>
    <row r="29" spans="16:57">
      <c r="AV29" s="97"/>
      <c r="AW29" s="113" t="str">
        <f>+'Ratio Calculations'!B103</f>
        <v>Cash Conversion Cycle / WC Funding Gap</v>
      </c>
      <c r="AX29" s="114"/>
      <c r="AY29" s="114"/>
      <c r="AZ29" s="114"/>
      <c r="BA29" s="114"/>
      <c r="BB29" s="114"/>
      <c r="BC29" s="114"/>
      <c r="BD29" s="115"/>
      <c r="BE29" s="98"/>
    </row>
    <row r="30" spans="16:57">
      <c r="AV30" s="97"/>
      <c r="AW30" s="160">
        <f>+'Ratio Calculations'!$F$5</f>
        <v>1</v>
      </c>
      <c r="AX30" s="161">
        <f>+'Ratio Calculations'!$G$5</f>
        <v>2</v>
      </c>
      <c r="AY30" s="161">
        <f>+'Ratio Calculations'!$H$5</f>
        <v>3</v>
      </c>
      <c r="AZ30" s="161">
        <f>+'Ratio Calculations'!$I$5</f>
        <v>4</v>
      </c>
      <c r="BA30" s="161">
        <f>+'Ratio Calculations'!$J$5</f>
        <v>5</v>
      </c>
      <c r="BB30" s="161">
        <f>+'Ratio Calculations'!$K$5</f>
        <v>6</v>
      </c>
      <c r="BC30" s="161">
        <f>+'Ratio Calculations'!$L$5</f>
        <v>7</v>
      </c>
      <c r="BD30" s="162">
        <f>+'Ratio Calculations'!$M$5</f>
        <v>8</v>
      </c>
      <c r="BE30" s="98"/>
    </row>
    <row r="31" spans="16:57">
      <c r="AV31" s="97"/>
      <c r="AW31" s="93">
        <f>+AW19+AW23-AW27</f>
        <v>0</v>
      </c>
      <c r="AX31" s="94">
        <f t="shared" ref="AX31:BD31" si="0">+AX19+AX23-AX27</f>
        <v>0</v>
      </c>
      <c r="AY31" s="94">
        <f t="shared" si="0"/>
        <v>0</v>
      </c>
      <c r="AZ31" s="94">
        <f t="shared" si="0"/>
        <v>0</v>
      </c>
      <c r="BA31" s="94">
        <f t="shared" si="0"/>
        <v>0</v>
      </c>
      <c r="BB31" s="94">
        <f t="shared" si="0"/>
        <v>0</v>
      </c>
      <c r="BC31" s="94">
        <f t="shared" si="0"/>
        <v>0</v>
      </c>
      <c r="BD31" s="95">
        <f t="shared" si="0"/>
        <v>0</v>
      </c>
      <c r="BE31" s="98"/>
    </row>
    <row r="32" spans="16:57">
      <c r="AV32" s="99"/>
      <c r="AW32" s="80"/>
      <c r="AX32" s="80"/>
      <c r="AY32" s="80"/>
      <c r="AZ32" s="80"/>
      <c r="BA32" s="80"/>
      <c r="BB32" s="80"/>
      <c r="BC32" s="80"/>
      <c r="BD32" s="80"/>
      <c r="BE32" s="100"/>
    </row>
    <row r="35" spans="3:57">
      <c r="C35" s="196" t="s">
        <v>143</v>
      </c>
      <c r="D35" s="194"/>
      <c r="E35" s="194"/>
      <c r="F35" s="194"/>
      <c r="G35" s="194"/>
      <c r="H35" s="194"/>
      <c r="I35" s="194"/>
      <c r="J35" s="194"/>
      <c r="K35" s="200"/>
      <c r="AV35" s="125" t="s">
        <v>144</v>
      </c>
      <c r="AW35" s="117"/>
      <c r="AX35" s="117"/>
      <c r="AY35" s="117"/>
      <c r="AZ35" s="117"/>
      <c r="BA35" s="117"/>
      <c r="BB35" s="117"/>
      <c r="BC35" s="117"/>
      <c r="BD35" s="117"/>
      <c r="BE35" s="118"/>
    </row>
    <row r="36" spans="3:57">
      <c r="C36" s="197"/>
      <c r="K36" s="201"/>
      <c r="AV36" s="97"/>
      <c r="BE36" s="98"/>
    </row>
    <row r="37" spans="3:57">
      <c r="C37" s="197"/>
      <c r="D37" s="205" t="str">
        <f>+'Ratio Calculations'!B147</f>
        <v>Revenue Growth</v>
      </c>
      <c r="E37" s="203"/>
      <c r="F37" s="203"/>
      <c r="G37" s="203"/>
      <c r="H37" s="203"/>
      <c r="I37" s="203"/>
      <c r="J37" s="207"/>
      <c r="K37" s="201"/>
      <c r="AV37" s="97"/>
      <c r="AW37" s="113" t="str">
        <f>+'Ratio Calculations'!B117</f>
        <v>Debt to Equity</v>
      </c>
      <c r="AX37" s="114"/>
      <c r="AY37" s="114"/>
      <c r="AZ37" s="114"/>
      <c r="BA37" s="114"/>
      <c r="BB37" s="114"/>
      <c r="BC37" s="114"/>
      <c r="BD37" s="115"/>
      <c r="BE37" s="98"/>
    </row>
    <row r="38" spans="3:57">
      <c r="C38" s="198"/>
      <c r="D38" s="198">
        <f>+'Ratio Calculations'!$G$5</f>
        <v>2</v>
      </c>
      <c r="E38" s="161">
        <f>+'Ratio Calculations'!$H$5</f>
        <v>3</v>
      </c>
      <c r="F38" s="161">
        <f>+'Ratio Calculations'!$I$5</f>
        <v>4</v>
      </c>
      <c r="G38" s="161">
        <f>+'Ratio Calculations'!$J$5</f>
        <v>5</v>
      </c>
      <c r="H38" s="161">
        <f>+'Ratio Calculations'!$K$5</f>
        <v>6</v>
      </c>
      <c r="I38" s="161">
        <f>+'Ratio Calculations'!$L$5</f>
        <v>7</v>
      </c>
      <c r="J38" s="208">
        <f>+'Ratio Calculations'!$M$5</f>
        <v>8</v>
      </c>
      <c r="K38" s="201"/>
      <c r="AV38" s="97"/>
      <c r="AW38" s="160">
        <f>+'Ratio Calculations'!$F$5</f>
        <v>1</v>
      </c>
      <c r="AX38" s="161">
        <f>+'Ratio Calculations'!$G$5</f>
        <v>2</v>
      </c>
      <c r="AY38" s="161">
        <f>+'Ratio Calculations'!$H$5</f>
        <v>3</v>
      </c>
      <c r="AZ38" s="161">
        <f>+'Ratio Calculations'!$I$5</f>
        <v>4</v>
      </c>
      <c r="BA38" s="161">
        <f>+'Ratio Calculations'!$J$5</f>
        <v>5</v>
      </c>
      <c r="BB38" s="161">
        <f>+'Ratio Calculations'!$K$5</f>
        <v>6</v>
      </c>
      <c r="BC38" s="161">
        <f>+'Ratio Calculations'!$L$5</f>
        <v>7</v>
      </c>
      <c r="BD38" s="162">
        <f>+'Ratio Calculations'!$M$5</f>
        <v>8</v>
      </c>
      <c r="BE38" s="98"/>
    </row>
    <row r="39" spans="3:57">
      <c r="C39" s="197"/>
      <c r="D39" s="206">
        <f>+'Ratio Calculations'!P147</f>
        <v>3.1596235795454543E-2</v>
      </c>
      <c r="E39" s="204">
        <f>+'Ratio Calculations'!Q147</f>
        <v>2.1686933622492448E-2</v>
      </c>
      <c r="F39" s="204">
        <f>+'Ratio Calculations'!R147</f>
        <v>8.6810030407938069E-2</v>
      </c>
      <c r="G39" s="204">
        <f>+'Ratio Calculations'!S147</f>
        <v>9.7275721759348968E-2</v>
      </c>
      <c r="H39" s="204">
        <f>+'Ratio Calculations'!T147</f>
        <v>7.8593829462620779E-2</v>
      </c>
      <c r="I39" s="204">
        <f>+'Ratio Calculations'!U147</f>
        <v>9.2061059704131545E-2</v>
      </c>
      <c r="J39" s="209">
        <f>+'Ratio Calculations'!V147</f>
        <v>0.1749090015051481</v>
      </c>
      <c r="K39" s="201"/>
      <c r="AV39" s="97"/>
      <c r="AW39" s="90">
        <f>+'Ratio Calculations'!O117</f>
        <v>0</v>
      </c>
      <c r="AX39" s="91">
        <f>+'Ratio Calculations'!P117</f>
        <v>0</v>
      </c>
      <c r="AY39" s="91">
        <f>+'Ratio Calculations'!Q117</f>
        <v>0</v>
      </c>
      <c r="AZ39" s="91">
        <f>+'Ratio Calculations'!R117</f>
        <v>0</v>
      </c>
      <c r="BA39" s="91">
        <f>+'Ratio Calculations'!S117</f>
        <v>0</v>
      </c>
      <c r="BB39" s="91">
        <f>+'Ratio Calculations'!T117</f>
        <v>0</v>
      </c>
      <c r="BC39" s="91">
        <f>+'Ratio Calculations'!U117</f>
        <v>0</v>
      </c>
      <c r="BD39" s="92">
        <f>+'Ratio Calculations'!V117</f>
        <v>0</v>
      </c>
      <c r="BE39" s="98"/>
    </row>
    <row r="40" spans="3:57">
      <c r="C40" s="197"/>
      <c r="K40" s="201"/>
      <c r="AV40" s="97"/>
      <c r="BE40" s="98"/>
    </row>
    <row r="41" spans="3:57">
      <c r="C41" s="197"/>
      <c r="D41" s="205" t="str">
        <f>+'Ratio Calculations'!B150</f>
        <v>EBITDA Growth</v>
      </c>
      <c r="E41" s="203"/>
      <c r="F41" s="203"/>
      <c r="G41" s="203"/>
      <c r="H41" s="203"/>
      <c r="I41" s="203"/>
      <c r="J41" s="207"/>
      <c r="K41" s="201"/>
      <c r="AV41" s="97"/>
      <c r="AW41" s="113" t="str">
        <f>+'Ratio Calculations'!B120</f>
        <v>Debt to EBITDA</v>
      </c>
      <c r="AX41" s="114"/>
      <c r="AY41" s="114"/>
      <c r="AZ41" s="114"/>
      <c r="BA41" s="114"/>
      <c r="BB41" s="114"/>
      <c r="BC41" s="114"/>
      <c r="BD41" s="115"/>
      <c r="BE41" s="98"/>
    </row>
    <row r="42" spans="3:57">
      <c r="C42" s="198"/>
      <c r="D42" s="198">
        <f>+'Ratio Calculations'!$G$5</f>
        <v>2</v>
      </c>
      <c r="E42" s="161">
        <f>+'Ratio Calculations'!$H$5</f>
        <v>3</v>
      </c>
      <c r="F42" s="161">
        <f>+'Ratio Calculations'!$I$5</f>
        <v>4</v>
      </c>
      <c r="G42" s="161">
        <f>+'Ratio Calculations'!$J$5</f>
        <v>5</v>
      </c>
      <c r="H42" s="161">
        <f>+'Ratio Calculations'!$K$5</f>
        <v>6</v>
      </c>
      <c r="I42" s="161">
        <f>+'Ratio Calculations'!$L$5</f>
        <v>7</v>
      </c>
      <c r="J42" s="208">
        <f>+'Ratio Calculations'!$M$5</f>
        <v>8</v>
      </c>
      <c r="K42" s="201"/>
      <c r="AV42" s="97"/>
      <c r="AW42" s="160">
        <f>+'Ratio Calculations'!$F$5</f>
        <v>1</v>
      </c>
      <c r="AX42" s="161">
        <f>+'Ratio Calculations'!$G$5</f>
        <v>2</v>
      </c>
      <c r="AY42" s="161">
        <f>+'Ratio Calculations'!$H$5</f>
        <v>3</v>
      </c>
      <c r="AZ42" s="161">
        <f>+'Ratio Calculations'!$I$5</f>
        <v>4</v>
      </c>
      <c r="BA42" s="161">
        <f>+'Ratio Calculations'!$J$5</f>
        <v>5</v>
      </c>
      <c r="BB42" s="161">
        <f>+'Ratio Calculations'!$K$5</f>
        <v>6</v>
      </c>
      <c r="BC42" s="161">
        <f>+'Ratio Calculations'!$L$5</f>
        <v>7</v>
      </c>
      <c r="BD42" s="162">
        <f>+'Ratio Calculations'!$M$5</f>
        <v>8</v>
      </c>
      <c r="BE42" s="98"/>
    </row>
    <row r="43" spans="3:57">
      <c r="C43" s="197"/>
      <c r="D43" s="206">
        <f>+'Ratio Calculations'!P150</f>
        <v>0.11814544598729113</v>
      </c>
      <c r="E43" s="204">
        <f>+'Ratio Calculations'!Q150</f>
        <v>3.7044832666806991E-2</v>
      </c>
      <c r="F43" s="204">
        <f>+'Ratio Calculations'!R150</f>
        <v>0.11244164806170083</v>
      </c>
      <c r="G43" s="204">
        <f>+'Ratio Calculations'!S150</f>
        <v>7.9547527823389891E-2</v>
      </c>
      <c r="H43" s="204">
        <f>+'Ratio Calculations'!T150</f>
        <v>5.2729423694439753E-2</v>
      </c>
      <c r="I43" s="204">
        <f>+'Ratio Calculations'!U150</f>
        <v>0.13661903997431368</v>
      </c>
      <c r="J43" s="209">
        <f>+'Ratio Calculations'!V150</f>
        <v>0.19901129943502824</v>
      </c>
      <c r="K43" s="201"/>
      <c r="AV43" s="97"/>
      <c r="AW43" s="90">
        <f>+'Ratio Calculations'!O120</f>
        <v>0</v>
      </c>
      <c r="AX43" s="91">
        <f>+'Ratio Calculations'!P120</f>
        <v>0</v>
      </c>
      <c r="AY43" s="91">
        <f>+'Ratio Calculations'!Q120</f>
        <v>0</v>
      </c>
      <c r="AZ43" s="91">
        <f>+'Ratio Calculations'!R120</f>
        <v>0</v>
      </c>
      <c r="BA43" s="91">
        <f>+'Ratio Calculations'!S120</f>
        <v>0</v>
      </c>
      <c r="BB43" s="91">
        <f>+'Ratio Calculations'!T120</f>
        <v>0</v>
      </c>
      <c r="BC43" s="91">
        <f>+'Ratio Calculations'!U120</f>
        <v>0</v>
      </c>
      <c r="BD43" s="92">
        <f>+'Ratio Calculations'!V120</f>
        <v>0</v>
      </c>
      <c r="BE43" s="98"/>
    </row>
    <row r="44" spans="3:57">
      <c r="C44" s="197"/>
      <c r="K44" s="201"/>
      <c r="AV44" s="97"/>
      <c r="BE44" s="98"/>
    </row>
    <row r="45" spans="3:57">
      <c r="C45" s="197"/>
      <c r="D45" s="205" t="str">
        <f>+'Ratio Calculations'!B156</f>
        <v>Net Income Growth</v>
      </c>
      <c r="E45" s="203"/>
      <c r="F45" s="203"/>
      <c r="G45" s="203"/>
      <c r="H45" s="203"/>
      <c r="I45" s="203"/>
      <c r="J45" s="207"/>
      <c r="K45" s="201"/>
      <c r="AV45" s="97"/>
      <c r="AW45" s="113" t="str">
        <f>+'Ratio Calculations'!B132</f>
        <v>Current</v>
      </c>
      <c r="AX45" s="114"/>
      <c r="AY45" s="114"/>
      <c r="AZ45" s="114"/>
      <c r="BA45" s="114"/>
      <c r="BB45" s="114"/>
      <c r="BC45" s="114"/>
      <c r="BD45" s="115"/>
      <c r="BE45" s="98"/>
    </row>
    <row r="46" spans="3:57">
      <c r="C46" s="198"/>
      <c r="D46" s="198">
        <f>+'Ratio Calculations'!$G$5</f>
        <v>2</v>
      </c>
      <c r="E46" s="161">
        <f>+'Ratio Calculations'!$H$5</f>
        <v>3</v>
      </c>
      <c r="F46" s="161">
        <f>+'Ratio Calculations'!$I$5</f>
        <v>4</v>
      </c>
      <c r="G46" s="161">
        <f>+'Ratio Calculations'!$J$5</f>
        <v>5</v>
      </c>
      <c r="H46" s="161">
        <f>+'Ratio Calculations'!$K$5</f>
        <v>6</v>
      </c>
      <c r="I46" s="161">
        <f>+'Ratio Calculations'!$L$5</f>
        <v>7</v>
      </c>
      <c r="J46" s="208">
        <f>+'Ratio Calculations'!$M$5</f>
        <v>8</v>
      </c>
      <c r="K46" s="201"/>
      <c r="AV46" s="97"/>
      <c r="AW46" s="160">
        <f>+'Ratio Calculations'!$F$5</f>
        <v>1</v>
      </c>
      <c r="AX46" s="161">
        <f>+'Ratio Calculations'!$G$5</f>
        <v>2</v>
      </c>
      <c r="AY46" s="161">
        <f>+'Ratio Calculations'!$H$5</f>
        <v>3</v>
      </c>
      <c r="AZ46" s="161">
        <f>+'Ratio Calculations'!$I$5</f>
        <v>4</v>
      </c>
      <c r="BA46" s="161">
        <f>+'Ratio Calculations'!$J$5</f>
        <v>5</v>
      </c>
      <c r="BB46" s="161">
        <f>+'Ratio Calculations'!$K$5</f>
        <v>6</v>
      </c>
      <c r="BC46" s="161">
        <f>+'Ratio Calculations'!$L$5</f>
        <v>7</v>
      </c>
      <c r="BD46" s="162">
        <f>+'Ratio Calculations'!$M$5</f>
        <v>8</v>
      </c>
      <c r="BE46" s="98"/>
    </row>
    <row r="47" spans="3:57">
      <c r="C47" s="197"/>
      <c r="D47" s="206">
        <f>+'Ratio Calculations'!P156</f>
        <v>0.15500485908649175</v>
      </c>
      <c r="E47" s="204">
        <f>+'Ratio Calculations'!Q156</f>
        <v>-1.1358855700462769E-2</v>
      </c>
      <c r="F47" s="204">
        <f>+'Ratio Calculations'!R156</f>
        <v>0.14000000000000001</v>
      </c>
      <c r="G47" s="204">
        <f>+'Ratio Calculations'!S156</f>
        <v>0.169839492347891</v>
      </c>
      <c r="H47" s="204">
        <f>+'Ratio Calculations'!T156</f>
        <v>0.16751754945756223</v>
      </c>
      <c r="I47" s="204">
        <f>+'Ratio Calculations'!U156</f>
        <v>9.3741459415140754E-2</v>
      </c>
      <c r="J47" s="209">
        <f>+'Ratio Calculations'!V156</f>
        <v>0.25112443778110943</v>
      </c>
      <c r="K47" s="201"/>
      <c r="AV47" s="97"/>
      <c r="AW47" s="90">
        <f>+'Ratio Calculations'!O132</f>
        <v>0</v>
      </c>
      <c r="AX47" s="91">
        <f>+'Ratio Calculations'!P132</f>
        <v>0</v>
      </c>
      <c r="AY47" s="91">
        <f>+'Ratio Calculations'!Q132</f>
        <v>0</v>
      </c>
      <c r="AZ47" s="91">
        <f>+'Ratio Calculations'!R132</f>
        <v>0</v>
      </c>
      <c r="BA47" s="91">
        <f>+'Ratio Calculations'!S132</f>
        <v>0</v>
      </c>
      <c r="BB47" s="91">
        <f>+'Ratio Calculations'!T132</f>
        <v>0</v>
      </c>
      <c r="BC47" s="91">
        <f>+'Ratio Calculations'!U132</f>
        <v>0</v>
      </c>
      <c r="BD47" s="92">
        <f>+'Ratio Calculations'!V132</f>
        <v>0</v>
      </c>
      <c r="BE47" s="98"/>
    </row>
    <row r="48" spans="3:57">
      <c r="C48" s="197"/>
      <c r="K48" s="201"/>
      <c r="AV48" s="97"/>
      <c r="BE48" s="98"/>
    </row>
    <row r="49" spans="3:57">
      <c r="C49" s="197"/>
      <c r="D49" s="205" t="str">
        <f>+'Ratio Calculations'!B159</f>
        <v>Total Asset Growth</v>
      </c>
      <c r="E49" s="203"/>
      <c r="F49" s="203"/>
      <c r="G49" s="203"/>
      <c r="H49" s="203"/>
      <c r="I49" s="203"/>
      <c r="J49" s="207"/>
      <c r="K49" s="201"/>
      <c r="AV49" s="97"/>
      <c r="AW49" s="113" t="str">
        <f>+'Ratio Calculations'!B135</f>
        <v>Quick</v>
      </c>
      <c r="AX49" s="114"/>
      <c r="AY49" s="114"/>
      <c r="AZ49" s="114"/>
      <c r="BA49" s="114"/>
      <c r="BB49" s="114"/>
      <c r="BC49" s="114"/>
      <c r="BD49" s="115"/>
      <c r="BE49" s="98"/>
    </row>
    <row r="50" spans="3:57">
      <c r="C50" s="198"/>
      <c r="D50" s="198">
        <f>+'Ratio Calculations'!$G$5</f>
        <v>2</v>
      </c>
      <c r="E50" s="161">
        <f>+'Ratio Calculations'!$H$5</f>
        <v>3</v>
      </c>
      <c r="F50" s="161">
        <f>+'Ratio Calculations'!$I$5</f>
        <v>4</v>
      </c>
      <c r="G50" s="161">
        <f>+'Ratio Calculations'!$J$5</f>
        <v>5</v>
      </c>
      <c r="H50" s="161">
        <f>+'Ratio Calculations'!$K$5</f>
        <v>6</v>
      </c>
      <c r="I50" s="161">
        <f>+'Ratio Calculations'!$L$5</f>
        <v>7</v>
      </c>
      <c r="J50" s="208">
        <f>+'Ratio Calculations'!$M$5</f>
        <v>8</v>
      </c>
      <c r="K50" s="201"/>
      <c r="AV50" s="97"/>
      <c r="AW50" s="160">
        <f>+'Ratio Calculations'!$F$5</f>
        <v>1</v>
      </c>
      <c r="AX50" s="161">
        <f>+'Ratio Calculations'!$G$5</f>
        <v>2</v>
      </c>
      <c r="AY50" s="161">
        <f>+'Ratio Calculations'!$H$5</f>
        <v>3</v>
      </c>
      <c r="AZ50" s="161">
        <f>+'Ratio Calculations'!$I$5</f>
        <v>4</v>
      </c>
      <c r="BA50" s="161">
        <f>+'Ratio Calculations'!$J$5</f>
        <v>5</v>
      </c>
      <c r="BB50" s="161">
        <f>+'Ratio Calculations'!$K$5</f>
        <v>6</v>
      </c>
      <c r="BC50" s="161">
        <f>+'Ratio Calculations'!$L$5</f>
        <v>7</v>
      </c>
      <c r="BD50" s="162">
        <f>+'Ratio Calculations'!$M$5</f>
        <v>8</v>
      </c>
      <c r="BE50" s="98"/>
    </row>
    <row r="51" spans="3:57">
      <c r="C51" s="197"/>
      <c r="D51" s="206">
        <f>+'Ratio Calculations'!P159</f>
        <v>1.2596899224806201E-2</v>
      </c>
      <c r="E51" s="204">
        <f>+'Ratio Calculations'!Q159</f>
        <v>-8.2834928229665074E-3</v>
      </c>
      <c r="F51" s="204">
        <f>+'Ratio Calculations'!R159</f>
        <v>9.6010614238760061E-2</v>
      </c>
      <c r="G51" s="204">
        <f>+'Ratio Calculations'!S159</f>
        <v>0.12333892755935841</v>
      </c>
      <c r="H51" s="204">
        <f>+'Ratio Calculations'!T159</f>
        <v>0.11192750428606417</v>
      </c>
      <c r="I51" s="204">
        <f>+'Ratio Calculations'!U159</f>
        <v>0.22370044052863436</v>
      </c>
      <c r="J51" s="209">
        <f>+'Ratio Calculations'!V159</f>
        <v>6.681546547627619E-2</v>
      </c>
      <c r="K51" s="201"/>
      <c r="AV51" s="97"/>
      <c r="AW51" s="90">
        <f>+'Ratio Calculations'!O135</f>
        <v>0</v>
      </c>
      <c r="AX51" s="91">
        <f>+'Ratio Calculations'!P135</f>
        <v>0</v>
      </c>
      <c r="AY51" s="91">
        <f>+'Ratio Calculations'!Q135</f>
        <v>0</v>
      </c>
      <c r="AZ51" s="91">
        <f>+'Ratio Calculations'!R135</f>
        <v>0</v>
      </c>
      <c r="BA51" s="91">
        <f>+'Ratio Calculations'!S135</f>
        <v>0</v>
      </c>
      <c r="BB51" s="91">
        <f>+'Ratio Calculations'!T135</f>
        <v>0</v>
      </c>
      <c r="BC51" s="91">
        <f>+'Ratio Calculations'!U135</f>
        <v>0</v>
      </c>
      <c r="BD51" s="92">
        <f>+'Ratio Calculations'!V135</f>
        <v>0</v>
      </c>
      <c r="BE51" s="98"/>
    </row>
    <row r="52" spans="3:57">
      <c r="C52" s="197"/>
      <c r="K52" s="201"/>
      <c r="AV52" s="97"/>
      <c r="BE52" s="98"/>
    </row>
    <row r="53" spans="3:57">
      <c r="C53" s="197"/>
      <c r="D53" s="205" t="str">
        <f>+'Ratio Calculations'!B168</f>
        <v>Degree of Total Leverage</v>
      </c>
      <c r="E53" s="203"/>
      <c r="F53" s="203"/>
      <c r="G53" s="203"/>
      <c r="H53" s="203"/>
      <c r="I53" s="203"/>
      <c r="J53" s="207"/>
      <c r="K53" s="201"/>
      <c r="AV53" s="97"/>
      <c r="AW53" s="113" t="str">
        <f>+'Ratio Calculations'!B138</f>
        <v>Interest Coverage</v>
      </c>
      <c r="AX53" s="114"/>
      <c r="AY53" s="114"/>
      <c r="AZ53" s="114"/>
      <c r="BA53" s="114"/>
      <c r="BB53" s="114"/>
      <c r="BC53" s="114"/>
      <c r="BD53" s="115"/>
      <c r="BE53" s="98"/>
    </row>
    <row r="54" spans="3:57">
      <c r="C54" s="198"/>
      <c r="D54" s="198">
        <f>+'Ratio Calculations'!$G$5</f>
        <v>2</v>
      </c>
      <c r="E54" s="161">
        <f>+'Ratio Calculations'!$H$5</f>
        <v>3</v>
      </c>
      <c r="F54" s="161">
        <f>+'Ratio Calculations'!$I$5</f>
        <v>4</v>
      </c>
      <c r="G54" s="161">
        <f>+'Ratio Calculations'!$J$5</f>
        <v>5</v>
      </c>
      <c r="H54" s="161">
        <f>+'Ratio Calculations'!$K$5</f>
        <v>6</v>
      </c>
      <c r="I54" s="161">
        <f>+'Ratio Calculations'!$L$5</f>
        <v>7</v>
      </c>
      <c r="J54" s="208">
        <f>+'Ratio Calculations'!$M$5</f>
        <v>8</v>
      </c>
      <c r="K54" s="201"/>
      <c r="AV54" s="97"/>
      <c r="AW54" s="160">
        <f>+'Ratio Calculations'!$F$5</f>
        <v>1</v>
      </c>
      <c r="AX54" s="161">
        <f>+'Ratio Calculations'!$G$5</f>
        <v>2</v>
      </c>
      <c r="AY54" s="161">
        <f>+'Ratio Calculations'!$H$5</f>
        <v>3</v>
      </c>
      <c r="AZ54" s="161">
        <f>+'Ratio Calculations'!$I$5</f>
        <v>4</v>
      </c>
      <c r="BA54" s="161">
        <f>+'Ratio Calculations'!$J$5</f>
        <v>5</v>
      </c>
      <c r="BB54" s="161">
        <f>+'Ratio Calculations'!$K$5</f>
        <v>6</v>
      </c>
      <c r="BC54" s="161">
        <f>+'Ratio Calculations'!$L$5</f>
        <v>7</v>
      </c>
      <c r="BD54" s="162">
        <f>+'Ratio Calculations'!$M$5</f>
        <v>8</v>
      </c>
      <c r="BE54" s="98"/>
    </row>
    <row r="55" spans="3:57">
      <c r="C55" s="197"/>
      <c r="D55" s="211">
        <f>+'Ratio Calculations'!P168</f>
        <v>4.9058014407143675</v>
      </c>
      <c r="E55" s="210">
        <f>+'Ratio Calculations'!Q168</f>
        <v>-0.52376494981669575</v>
      </c>
      <c r="F55" s="210">
        <f>+'Ratio Calculations'!R168</f>
        <v>1.6127168639627403</v>
      </c>
      <c r="G55" s="210">
        <f>+'Ratio Calculations'!S168</f>
        <v>1.7459597243396252</v>
      </c>
      <c r="H55" s="210">
        <f>+'Ratio Calculations'!T168</f>
        <v>2.1314338619577451</v>
      </c>
      <c r="I55" s="210">
        <f>+'Ratio Calculations'!U168</f>
        <v>1.0182530998058215</v>
      </c>
      <c r="J55" s="212">
        <f>+'Ratio Calculations'!V168</f>
        <v>1.4357433615200077</v>
      </c>
      <c r="K55" s="201"/>
      <c r="AV55" s="97"/>
      <c r="AW55" s="90">
        <f>+'Ratio Calculations'!O138</f>
        <v>0</v>
      </c>
      <c r="AX55" s="91">
        <f>+'Ratio Calculations'!P138</f>
        <v>0</v>
      </c>
      <c r="AY55" s="91">
        <f>+'Ratio Calculations'!Q138</f>
        <v>0</v>
      </c>
      <c r="AZ55" s="91">
        <f>+'Ratio Calculations'!R138</f>
        <v>0</v>
      </c>
      <c r="BA55" s="91">
        <f>+'Ratio Calculations'!S138</f>
        <v>0</v>
      </c>
      <c r="BB55" s="91">
        <f>+'Ratio Calculations'!T138</f>
        <v>0</v>
      </c>
      <c r="BC55" s="91">
        <f>+'Ratio Calculations'!U138</f>
        <v>0</v>
      </c>
      <c r="BD55" s="92">
        <f>+'Ratio Calculations'!V138</f>
        <v>0</v>
      </c>
      <c r="BE55" s="98"/>
    </row>
    <row r="56" spans="3:57">
      <c r="C56" s="199"/>
      <c r="D56" s="195"/>
      <c r="E56" s="195"/>
      <c r="F56" s="195"/>
      <c r="G56" s="195"/>
      <c r="H56" s="195"/>
      <c r="I56" s="195"/>
      <c r="J56" s="195"/>
      <c r="K56" s="202"/>
      <c r="AV56" s="99"/>
      <c r="AW56" s="80"/>
      <c r="AX56" s="80"/>
      <c r="AY56" s="80"/>
      <c r="AZ56" s="80"/>
      <c r="BA56" s="80"/>
      <c r="BB56" s="80"/>
      <c r="BC56" s="80"/>
      <c r="BD56" s="80"/>
      <c r="BE56" s="100"/>
    </row>
  </sheetData>
  <mergeCells count="1">
    <mergeCell ref="AV11:BE11"/>
  </mergeCells>
  <conditionalFormatting sqref="C11:J11">
    <cfRule type="colorScale" priority="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">
      <colorScale>
        <cfvo type="min"/>
        <cfvo type="max"/>
        <color rgb="FFFCFCFF"/>
        <color rgb="FF63BE7B"/>
      </colorScale>
    </cfRule>
  </conditionalFormatting>
  <conditionalFormatting sqref="D39:J39">
    <cfRule type="colorScale" priority="113">
      <colorScale>
        <cfvo type="min"/>
        <cfvo type="max"/>
        <color rgb="FFFCFCFF"/>
        <color rgb="FF63BE7B"/>
      </colorScale>
    </cfRule>
    <cfRule type="colorScale" priority="112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D43:J43">
    <cfRule type="colorScale" priority="111">
      <colorScale>
        <cfvo type="min"/>
        <cfvo type="max"/>
        <color rgb="FFFCFCFF"/>
        <color rgb="FF63BE7B"/>
      </colorScale>
    </cfRule>
    <cfRule type="colorScale" priority="110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D47:J47">
    <cfRule type="colorScale" priority="109">
      <colorScale>
        <cfvo type="min"/>
        <cfvo type="max"/>
        <color rgb="FFFCFCFF"/>
        <color rgb="FF63BE7B"/>
      </colorScale>
    </cfRule>
    <cfRule type="colorScale" priority="108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D51:J51">
    <cfRule type="colorScale" priority="107">
      <colorScale>
        <cfvo type="min"/>
        <cfvo type="max"/>
        <color rgb="FFFCFCFF"/>
        <color rgb="FF63BE7B"/>
      </colorScale>
    </cfRule>
    <cfRule type="colorScale" priority="106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D55:J55">
    <cfRule type="colorScale" priority="105">
      <colorScale>
        <cfvo type="min"/>
        <cfvo type="max"/>
        <color rgb="FFFCFCFF"/>
        <color rgb="FF63BE7B"/>
      </colorScale>
    </cfRule>
    <cfRule type="colorScale" priority="104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L11:S11">
    <cfRule type="colorScale" priority="6">
      <colorScale>
        <cfvo type="min"/>
        <cfvo type="max"/>
        <color rgb="FFFCFCFF"/>
        <color rgb="FF63BE7B"/>
      </colorScale>
    </cfRule>
    <cfRule type="colorScale" priority="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P15:W15">
    <cfRule type="colorScale" priority="62">
      <colorScale>
        <cfvo type="min"/>
        <cfvo type="max"/>
        <color rgb="FFFCFCFF"/>
        <color rgb="FF63BE7B"/>
      </colorScale>
    </cfRule>
    <cfRule type="colorScale" priority="6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P19:W19">
    <cfRule type="colorScale" priority="60">
      <colorScale>
        <cfvo type="min"/>
        <cfvo type="max"/>
        <color rgb="FFFCFCFF"/>
        <color rgb="FF63BE7B"/>
      </colorScale>
    </cfRule>
    <cfRule type="colorScale" priority="5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U11:AB11">
    <cfRule type="colorScale" priority="6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72">
      <colorScale>
        <cfvo type="min"/>
        <cfvo type="max"/>
        <color rgb="FFFCFCFF"/>
        <color rgb="FF63BE7B"/>
      </colorScale>
    </cfRule>
  </conditionalFormatting>
  <conditionalFormatting sqref="Z15:AG15">
    <cfRule type="colorScale" priority="24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25">
      <colorScale>
        <cfvo type="min"/>
        <cfvo type="max"/>
        <color rgb="FF63BE7B"/>
        <color rgb="FFFCFCFF"/>
      </colorScale>
    </cfRule>
  </conditionalFormatting>
  <conditionalFormatting sqref="Z19:AG19">
    <cfRule type="colorScale" priority="23">
      <colorScale>
        <cfvo type="min"/>
        <cfvo type="max"/>
        <color rgb="FF63BE7B"/>
        <color rgb="FFFCFCFF"/>
      </colorScale>
    </cfRule>
    <cfRule type="colorScale" priority="22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Z23:AG23">
    <cfRule type="colorScale" priority="20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  <cfRule type="colorScale" priority="21">
      <colorScale>
        <cfvo type="min"/>
        <cfvo type="max"/>
        <color rgb="FF63BE7B"/>
        <color rgb="FFFCFCFF"/>
      </colorScale>
    </cfRule>
  </conditionalFormatting>
  <conditionalFormatting sqref="AD7:AK7">
    <cfRule type="colorScale" priority="48">
      <colorScale>
        <cfvo type="min"/>
        <cfvo type="max"/>
        <color rgb="FFFCFCFF"/>
        <color rgb="FF63BE7B"/>
      </colorScale>
    </cfRule>
    <cfRule type="colorScale" priority="4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D11:AK11">
    <cfRule type="colorScale" priority="46">
      <colorScale>
        <cfvo type="min"/>
        <cfvo type="max"/>
        <color rgb="FFFCFCFF"/>
        <color rgb="FF63BE7B"/>
      </colorScale>
    </cfRule>
    <cfRule type="colorScale" priority="4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M11:AT11">
    <cfRule type="colorScale" priority="4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4">
      <colorScale>
        <cfvo type="min"/>
        <cfvo type="max"/>
        <color rgb="FFFCFCFF"/>
        <color rgb="FF63BE7B"/>
      </colorScale>
    </cfRule>
  </conditionalFormatting>
  <conditionalFormatting sqref="AM15:AT15">
    <cfRule type="colorScale" priority="42">
      <colorScale>
        <cfvo type="min"/>
        <cfvo type="max"/>
        <color rgb="FFFCFCFF"/>
        <color rgb="FF63BE7B"/>
      </colorScale>
    </cfRule>
    <cfRule type="colorScale" priority="4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M19:AT19">
    <cfRule type="colorScale" priority="3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40">
      <colorScale>
        <cfvo type="min"/>
        <cfvo type="max"/>
        <color rgb="FFFCFCFF"/>
        <color rgb="FF63BE7B"/>
      </colorScale>
    </cfRule>
  </conditionalFormatting>
  <conditionalFormatting sqref="AM23:AT23">
    <cfRule type="colorScale" priority="38">
      <colorScale>
        <cfvo type="min"/>
        <cfvo type="max"/>
        <color rgb="FFFCFCFF"/>
        <color rgb="FF63BE7B"/>
      </colorScale>
    </cfRule>
    <cfRule type="colorScale" priority="3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M27:AT27">
    <cfRule type="colorScale" priority="36">
      <colorScale>
        <cfvo type="min"/>
        <cfvo type="max"/>
        <color rgb="FFFCFCFF"/>
        <color rgb="FF63BE7B"/>
      </colorScale>
    </cfRule>
    <cfRule type="colorScale" priority="35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W15:BD15">
    <cfRule type="colorScale" priority="1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  <cfRule type="colorScale" priority="69">
      <colorScale>
        <cfvo type="min"/>
        <cfvo type="max"/>
        <color rgb="FFFCFCFF"/>
        <color rgb="FF63BE7B"/>
      </colorScale>
    </cfRule>
  </conditionalFormatting>
  <conditionalFormatting sqref="AW19:BD19">
    <cfRule type="colorScale" priority="68">
      <colorScale>
        <cfvo type="min"/>
        <cfvo type="max"/>
        <color rgb="FF63BE7B"/>
        <color rgb="FFFCFCFF"/>
      </colorScale>
    </cfRule>
    <cfRule type="colorScale" priority="16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AW23:BD23">
    <cfRule type="colorScale" priority="15">
      <colorScale>
        <cfvo type="min"/>
        <cfvo type="max"/>
        <color rgb="FF63BE7B"/>
        <color rgb="FFFCFCFF"/>
      </colorScale>
    </cfRule>
    <cfRule type="colorScale" priority="14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AW27:BD27">
    <cfRule type="colorScale" priority="18">
      <colorScale>
        <cfvo type="min"/>
        <cfvo type="max"/>
        <color rgb="FFFCFCFF"/>
        <color rgb="FF63BE7B"/>
      </colorScale>
    </cfRule>
    <cfRule type="colorScale" priority="17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W31:BD31">
    <cfRule type="colorScale" priority="13">
      <colorScale>
        <cfvo type="min"/>
        <cfvo type="max"/>
        <color rgb="FF63BE7B"/>
        <color rgb="FFFCFCFF"/>
      </colorScale>
    </cfRule>
    <cfRule type="colorScale" priority="12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AW39:BD39">
    <cfRule type="colorScale" priority="70">
      <colorScale>
        <cfvo type="min"/>
        <cfvo type="max"/>
        <color rgb="FF63BE7B"/>
        <color rgb="FFFCFCFF"/>
      </colorScale>
    </cfRule>
    <cfRule type="colorScale" priority="11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AW43:BD43">
    <cfRule type="colorScale" priority="10">
      <colorScale>
        <cfvo type="min"/>
        <cfvo type="max"/>
        <color rgb="FF63BE7B"/>
        <color rgb="FFFCFCFF"/>
      </colorScale>
    </cfRule>
    <cfRule type="colorScale" priority="9">
      <colorScale>
        <cfvo type="min"/>
        <cfvo type="percentile" val="50"/>
        <cfvo type="max"/>
        <color theme="4" tint="0.39997558519241921"/>
        <color theme="4" tint="0.59999389629810485"/>
        <color theme="4" tint="0.79998168889431442"/>
      </colorScale>
    </cfRule>
  </conditionalFormatting>
  <conditionalFormatting sqref="AW47:BD47">
    <cfRule type="colorScale" priority="34">
      <colorScale>
        <cfvo type="min"/>
        <cfvo type="max"/>
        <color rgb="FFFCFCFF"/>
        <color rgb="FF63BE7B"/>
      </colorScale>
    </cfRule>
    <cfRule type="colorScale" priority="33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W51:BD51">
    <cfRule type="colorScale" priority="32">
      <colorScale>
        <cfvo type="min"/>
        <cfvo type="max"/>
        <color rgb="FFFCFCFF"/>
        <color rgb="FF63BE7B"/>
      </colorScale>
    </cfRule>
    <cfRule type="colorScale" priority="31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conditionalFormatting sqref="AW55:BD55">
    <cfRule type="colorScale" priority="30">
      <colorScale>
        <cfvo type="min"/>
        <cfvo type="max"/>
        <color rgb="FFFCFCFF"/>
        <color rgb="FF63BE7B"/>
      </colorScale>
    </cfRule>
    <cfRule type="colorScale" priority="29">
      <colorScale>
        <cfvo type="min"/>
        <cfvo type="percentile" val="50"/>
        <cfvo type="max"/>
        <color theme="4" tint="0.79998168889431442"/>
        <color theme="4" tint="0.59999389629810485"/>
        <color theme="4" tint="0.39997558519241921"/>
      </colorScale>
    </cfRule>
  </conditionalFormatting>
  <printOptions horizontalCentered="1"/>
  <pageMargins left="0.25" right="0.25" top="0.25" bottom="0.25" header="0.31496062992126" footer="0.31496062992126"/>
  <pageSetup paperSize="5" scale="3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Cover Page</vt:lpstr>
      <vt:lpstr>Financial Statements</vt:lpstr>
      <vt:lpstr>Ratio Calculations</vt:lpstr>
      <vt:lpstr>3 Step DuPont Pyramid </vt:lpstr>
      <vt:lpstr>5 Step DuPont Pyramid</vt:lpstr>
      <vt:lpstr>'3 Step DuPont Pyramid '!Print_Area</vt:lpstr>
      <vt:lpstr>'5 Step DuPont Pyramid'!Print_Area</vt:lpstr>
      <vt:lpstr>'Financial Statements'!Print_Area</vt:lpstr>
      <vt:lpstr>'Ratio Calculations'!Print_Area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Corporate Finance Institute</dc:creator>
  <cp:lastModifiedBy>Yudha Jatmiko (Student)</cp:lastModifiedBy>
  <cp:lastPrinted>2023-04-18T15:46:40Z</cp:lastPrinted>
  <dcterms:created xsi:type="dcterms:W3CDTF">2023-01-26T16:41:37Z</dcterms:created>
  <dcterms:modified xsi:type="dcterms:W3CDTF">2025-07-24T03:44:25Z</dcterms:modified>
</cp:coreProperties>
</file>