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<sst xmlns="http://schemas.openxmlformats.org/spreadsheetml/2006/main" count="70" uniqueCount="48">
  <si>
    <t xml:space="preserve">Question 1:</t>
  </si>
  <si>
    <t xml:space="preserve">Evan Thomas</t>
  </si>
  <si>
    <t xml:space="preserve">Questions 2-5:</t>
  </si>
  <si>
    <t xml:space="preserve">Distance (m)</t>
  </si>
  <si>
    <t xml:space="preserve">X-sat (m)</t>
  </si>
  <si>
    <t xml:space="preserve">Y-sat (m)</t>
  </si>
  <si>
    <t xml:space="preserve">Z-sat (m)</t>
  </si>
  <si>
    <t xml:space="preserve">StdDev (m)</t>
  </si>
  <si>
    <t xml:space="preserve">Speed of light (m/s)</t>
  </si>
  <si>
    <t xml:space="preserve">G07</t>
  </si>
  <si>
    <t xml:space="preserve">G08</t>
  </si>
  <si>
    <t xml:space="preserve">G10</t>
  </si>
  <si>
    <t xml:space="preserve">G11</t>
  </si>
  <si>
    <t xml:space="preserve">G15</t>
  </si>
  <si>
    <t xml:space="preserve">G17</t>
  </si>
  <si>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M</t>
    </r>
  </si>
  <si>
    <t xml:space="preserve">G26</t>
  </si>
  <si>
    <t xml:space="preserve">G27</t>
  </si>
  <si>
    <t xml:space="preserve">G28</t>
  </si>
  <si>
    <t xml:space="preserve">m</t>
  </si>
  <si>
    <r>
      <rPr>
        <b val="true"/>
        <sz val="10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R</t>
    </r>
  </si>
  <si>
    <t xml:space="preserve">Recevier position</t>
  </si>
  <si>
    <t xml:space="preserve">X</t>
  </si>
  <si>
    <t xml:space="preserve">Y</t>
  </si>
  <si>
    <t xml:space="preserve">Z</t>
  </si>
  <si>
    <t xml:space="preserve">clock offset</t>
  </si>
  <si>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M</t>
    </r>
    <r>
      <rPr>
        <b val="true"/>
        <vertAlign val="superscript"/>
        <sz val="10"/>
        <rFont val="Arial"/>
        <family val="2"/>
        <charset val="1"/>
      </rPr>
      <t xml:space="preserve">I</t>
    </r>
  </si>
  <si>
    <t xml:space="preserve">A</t>
  </si>
  <si>
    <r>
      <rPr>
        <b val="true"/>
        <sz val="10"/>
        <rFont val="Arial"/>
        <family val="2"/>
        <charset val="1"/>
      </rPr>
      <t xml:space="preserve">A</t>
    </r>
    <r>
      <rPr>
        <b val="true"/>
        <vertAlign val="superscript"/>
        <sz val="10"/>
        <rFont val="Arial"/>
        <family val="2"/>
        <charset val="1"/>
      </rPr>
      <t xml:space="preserve">T</t>
    </r>
  </si>
  <si>
    <r>
      <rPr>
        <b val="true"/>
        <sz val="10"/>
        <rFont val="Arial"/>
        <family val="2"/>
        <charset val="1"/>
      </rPr>
      <t xml:space="preserve">(A</t>
    </r>
    <r>
      <rPr>
        <b val="true"/>
        <vertAlign val="super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m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A)</t>
    </r>
    <r>
      <rPr>
        <b val="true"/>
        <vertAlign val="superscript"/>
        <sz val="10"/>
        <rFont val="Arial"/>
        <family val="2"/>
        <charset val="1"/>
      </rPr>
      <t xml:space="preserve">-1</t>
    </r>
  </si>
  <si>
    <r>
      <rPr>
        <b val="true"/>
        <sz val="10"/>
        <rFont val="Arial"/>
        <family val="2"/>
        <charset val="1"/>
      </rPr>
      <t xml:space="preserve">A</t>
    </r>
    <r>
      <rPr>
        <b val="true"/>
        <vertAlign val="super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m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R</t>
    </r>
  </si>
  <si>
    <r>
      <rPr>
        <b val="true"/>
        <sz val="10"/>
        <rFont val="Arial"/>
        <family val="2"/>
        <charset val="1"/>
      </rPr>
      <t xml:space="preserve">(A</t>
    </r>
    <r>
      <rPr>
        <b val="true"/>
        <vertAlign val="super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m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A)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A</t>
    </r>
    <r>
      <rPr>
        <b val="true"/>
        <vertAlign val="superscript"/>
        <sz val="10"/>
        <rFont val="Arial"/>
        <family val="2"/>
        <charset val="1"/>
      </rPr>
      <t xml:space="preserve">T</t>
    </r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m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R</t>
    </r>
  </si>
  <si>
    <t xml:space="preserve">Iterations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</si>
  <si>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</si>
  <si>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</si>
  <si>
    <r>
      <rPr>
        <b val="true"/>
        <sz val="10"/>
        <rFont val="Arial"/>
        <family val="2"/>
        <charset val="1"/>
      </rPr>
      <t xml:space="preserve">3</t>
    </r>
    <r>
      <rPr>
        <b val="true"/>
        <vertAlign val="superscript"/>
        <sz val="10"/>
        <rFont val="Arial"/>
        <family val="2"/>
        <charset val="1"/>
      </rPr>
      <t xml:space="preserve">rd</t>
    </r>
  </si>
  <si>
    <r>
      <rPr>
        <b val="true"/>
        <sz val="10"/>
        <rFont val="Arial"/>
        <family val="2"/>
        <charset val="1"/>
      </rPr>
      <t xml:space="preserve">4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</si>
  <si>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</si>
  <si>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6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</si>
  <si>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Results</t>
  </si>
  <si>
    <t xml:space="preserve">Initial guess</t>
  </si>
  <si>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m</t>
    </r>
    <r>
      <rPr>
        <b val="true"/>
        <sz val="10"/>
        <rFont val="Arial"/>
        <family val="2"/>
        <charset val="1"/>
      </rPr>
      <t xml:space="preserve">’</t>
    </r>
  </si>
  <si>
    <r>
      <rPr>
        <b val="true"/>
        <sz val="10"/>
        <rFont val="Arial"/>
        <family val="2"/>
        <charset val="1"/>
      </rPr>
      <t xml:space="preserve">V</t>
    </r>
    <r>
      <rPr>
        <b val="true"/>
        <vertAlign val="subscript"/>
        <sz val="10"/>
        <rFont val="Arial"/>
        <family val="2"/>
        <charset val="1"/>
      </rPr>
      <t xml:space="preserve">V</t>
    </r>
  </si>
  <si>
    <t xml:space="preserve">Corrections</t>
  </si>
  <si>
    <t xml:space="preserve">StdDev</t>
  </si>
  <si>
    <t xml:space="preserve">95% CV</t>
  </si>
  <si>
    <t xml:space="preserve">5% CV</t>
  </si>
  <si>
    <t xml:space="preserve">Outlier?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</si>
</sst>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15480</xdr:colOff>
      <xdr:row>1</xdr:row>
      <xdr:rowOff>34560</xdr:rowOff>
    </xdr:from>
    <xdr:to>
      <xdr:col>4</xdr:col>
      <xdr:colOff>867960</xdr:colOff>
      <xdr:row>33</xdr:row>
      <xdr:rowOff>157320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480" y="196920"/>
          <a:ext cx="5936760" cy="532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31"/>
    <col collapsed="false" customWidth="true" hidden="false" outlineLevel="0" max="3" min="3" style="0" width="18.24"/>
    <col collapsed="false" customWidth="true" hidden="false" outlineLevel="0" max="4" min="4" style="0" width="16.26"/>
    <col collapsed="false" customWidth="true" hidden="false" outlineLevel="0" max="5" min="5" style="0" width="15"/>
    <col collapsed="false" customWidth="true" hidden="false" outlineLevel="0" max="6" min="6" style="0" width="17.64"/>
    <col collapsed="false" customWidth="true" hidden="false" outlineLevel="0" max="7" min="7" style="0" width="18.52"/>
    <col collapsed="false" customWidth="true" hidden="false" outlineLevel="0" max="8" min="8" style="0" width="18.24"/>
    <col collapsed="false" customWidth="false" hidden="false" outlineLevel="0" max="10" min="9" style="0" width="11.52"/>
    <col collapsed="false" customWidth="true" hidden="false" outlineLevel="0" max="11" min="11" style="0" width="17.36"/>
    <col collapsed="false" customWidth="true" hidden="false" outlineLevel="0" max="12" min="12" style="0" width="13.8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B2" s="2"/>
      <c r="C2" s="2"/>
      <c r="D2" s="2"/>
      <c r="E2" s="2"/>
      <c r="F2" s="2"/>
      <c r="G2" s="0" t="s">
        <v>1</v>
      </c>
    </row>
    <row r="3" customFormat="false" ht="12.8" hidden="false" customHeight="false" outlineLevel="0" collapsed="false">
      <c r="B3" s="2"/>
      <c r="C3" s="2"/>
      <c r="D3" s="2"/>
      <c r="E3" s="2"/>
      <c r="F3" s="2"/>
      <c r="G3" s="0" t="n">
        <v>705935</v>
      </c>
    </row>
    <row r="4" customFormat="false" ht="12.8" hidden="false" customHeight="false" outlineLevel="0" collapsed="false"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</row>
    <row r="13" customFormat="false" ht="12.8" hidden="false" customHeight="false" outlineLevel="0" collapsed="false"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</row>
    <row r="15" customFormat="false" ht="12.8" hidden="false" customHeight="false" outlineLevel="0" collapsed="false">
      <c r="B15" s="2"/>
      <c r="C15" s="2"/>
      <c r="D15" s="2"/>
      <c r="E15" s="2"/>
      <c r="F15" s="2"/>
      <c r="G15" s="2"/>
    </row>
    <row r="16" customFormat="false" ht="12.8" hidden="false" customHeight="false" outlineLevel="0" collapsed="false">
      <c r="B16" s="2"/>
      <c r="C16" s="2"/>
      <c r="D16" s="2"/>
      <c r="E16" s="2"/>
      <c r="F16" s="2"/>
      <c r="G16" s="2"/>
    </row>
    <row r="17" customFormat="false" ht="12.8" hidden="false" customHeight="false" outlineLevel="0" collapsed="false"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B24" s="2"/>
      <c r="C24" s="2"/>
      <c r="D24" s="2"/>
      <c r="E24" s="2"/>
      <c r="F24" s="2"/>
      <c r="G24" s="2"/>
    </row>
    <row r="25" customFormat="false" ht="12.8" hidden="false" customHeight="false" outlineLevel="0" collapsed="false"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B27" s="2"/>
      <c r="C27" s="2"/>
      <c r="D27" s="2"/>
      <c r="E27" s="2"/>
      <c r="F27" s="2"/>
      <c r="G27" s="2"/>
    </row>
    <row r="28" customFormat="false" ht="12.8" hidden="false" customHeight="false" outlineLevel="0" collapsed="false">
      <c r="B28" s="2"/>
      <c r="C28" s="2"/>
      <c r="D28" s="2"/>
      <c r="E28" s="2"/>
      <c r="F28" s="2"/>
      <c r="G28" s="2"/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</row>
    <row r="30" customFormat="false" ht="12.8" hidden="false" customHeight="false" outlineLevel="0" collapsed="false">
      <c r="B30" s="2"/>
      <c r="C30" s="2"/>
      <c r="D30" s="2"/>
      <c r="E30" s="2"/>
      <c r="F30" s="2"/>
      <c r="G30" s="2"/>
    </row>
    <row r="31" customFormat="false" ht="12.8" hidden="false" customHeight="false" outlineLevel="0" collapsed="false">
      <c r="B31" s="2"/>
      <c r="C31" s="2"/>
      <c r="D31" s="2"/>
      <c r="E31" s="2"/>
      <c r="F31" s="2"/>
      <c r="G31" s="2"/>
    </row>
    <row r="32" customFormat="false" ht="12.8" hidden="false" customHeight="false" outlineLevel="0" collapsed="false">
      <c r="B32" s="2"/>
      <c r="C32" s="2"/>
      <c r="D32" s="2"/>
      <c r="E32" s="2"/>
      <c r="F32" s="2"/>
      <c r="G32" s="2"/>
    </row>
    <row r="33" customFormat="false" ht="12.8" hidden="false" customHeight="false" outlineLevel="0" collapsed="false">
      <c r="B33" s="2"/>
      <c r="C33" s="2"/>
      <c r="D33" s="2"/>
      <c r="E33" s="2"/>
      <c r="F33" s="2"/>
      <c r="G33" s="2"/>
    </row>
    <row r="34" customFormat="false" ht="12.8" hidden="false" customHeight="false" outlineLevel="0" collapsed="false">
      <c r="B34" s="2"/>
      <c r="C34" s="2"/>
      <c r="D34" s="2"/>
      <c r="E34" s="2"/>
      <c r="F34" s="2"/>
      <c r="G34" s="2"/>
    </row>
    <row r="35" customFormat="false" ht="12.8" hidden="false" customHeight="false" outlineLevel="0" collapsed="false">
      <c r="B35" s="2"/>
      <c r="C35" s="2"/>
      <c r="D35" s="2"/>
      <c r="E35" s="2"/>
      <c r="F35" s="2"/>
      <c r="G35" s="2"/>
    </row>
    <row r="36" customFormat="false" ht="12.8" hidden="false" customHeight="false" outlineLevel="0" collapsed="false">
      <c r="B36" s="2"/>
      <c r="C36" s="2"/>
      <c r="D36" s="2"/>
      <c r="E36" s="2"/>
      <c r="F36" s="2"/>
      <c r="G36" s="2"/>
    </row>
    <row r="37" customFormat="false" ht="12.8" hidden="false" customHeight="false" outlineLevel="0" collapsed="false">
      <c r="B37" s="2"/>
      <c r="C37" s="2"/>
      <c r="D37" s="2"/>
      <c r="E37" s="2"/>
      <c r="F37" s="2"/>
      <c r="G37" s="2"/>
    </row>
    <row r="38" customFormat="false" ht="12.8" hidden="false" customHeight="false" outlineLevel="0" collapsed="false">
      <c r="A38" s="1" t="s">
        <v>2</v>
      </c>
      <c r="B38" s="2"/>
      <c r="C38" s="2"/>
      <c r="D38" s="2"/>
      <c r="E38" s="2"/>
      <c r="F38" s="2"/>
      <c r="G38" s="2"/>
    </row>
    <row r="39" customFormat="false" ht="12.8" hidden="false" customHeight="false" outlineLevel="0" collapsed="false">
      <c r="A39" s="3"/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  <c r="G39" s="2" t="s">
        <v>8</v>
      </c>
      <c r="H39" s="3"/>
    </row>
    <row r="40" customFormat="false" ht="12.8" hidden="false" customHeight="false" outlineLevel="0" collapsed="false">
      <c r="A40" s="2" t="s">
        <v>9</v>
      </c>
      <c r="B40" s="3" t="n">
        <v>23311379.843</v>
      </c>
      <c r="C40" s="3" t="n">
        <v>-25447481.873</v>
      </c>
      <c r="D40" s="3" t="n">
        <v>-6532314.385</v>
      </c>
      <c r="E40" s="3" t="n">
        <v>-4262797.639</v>
      </c>
      <c r="F40" s="3" t="n">
        <v>0.03</v>
      </c>
      <c r="G40" s="3" t="n">
        <v>299792458</v>
      </c>
      <c r="H40" s="3"/>
    </row>
    <row r="41" customFormat="false" ht="12.8" hidden="false" customHeight="false" outlineLevel="0" collapsed="false">
      <c r="A41" s="2" t="s">
        <v>10</v>
      </c>
      <c r="B41" s="3" t="n">
        <v>21170932.751</v>
      </c>
      <c r="C41" s="3" t="n">
        <v>-21712216.953</v>
      </c>
      <c r="D41" s="3" t="n">
        <v>1685427.417</v>
      </c>
      <c r="E41" s="3" t="n">
        <v>-15620912.603</v>
      </c>
      <c r="F41" s="3" t="n">
        <v>0.03</v>
      </c>
      <c r="G41" s="3"/>
      <c r="H41" s="3"/>
    </row>
    <row r="42" customFormat="false" ht="12.8" hidden="false" customHeight="false" outlineLevel="0" collapsed="false">
      <c r="A42" s="2" t="s">
        <v>11</v>
      </c>
      <c r="B42" s="3" t="n">
        <v>24945410.962</v>
      </c>
      <c r="C42" s="3" t="n">
        <v>437939.917</v>
      </c>
      <c r="D42" s="3" t="n">
        <v>25997338.104</v>
      </c>
      <c r="E42" s="3" t="n">
        <v>4344593.125</v>
      </c>
      <c r="F42" s="3" t="n">
        <v>0.03</v>
      </c>
      <c r="G42" s="3"/>
      <c r="H42" s="3"/>
    </row>
    <row r="43" customFormat="false" ht="12.8" hidden="false" customHeight="false" outlineLevel="0" collapsed="false">
      <c r="A43" s="2" t="s">
        <v>12</v>
      </c>
      <c r="B43" s="3" t="n">
        <v>23857774.279</v>
      </c>
      <c r="C43" s="3" t="n">
        <v>-21703246.727</v>
      </c>
      <c r="D43" s="3" t="n">
        <v>-11984154.157</v>
      </c>
      <c r="E43" s="3" t="n">
        <v>-10131093.556</v>
      </c>
      <c r="F43" s="3" t="n">
        <v>0.03</v>
      </c>
      <c r="G43" s="3"/>
      <c r="H43" s="3"/>
    </row>
    <row r="44" customFormat="false" ht="12.8" hidden="false" customHeight="false" outlineLevel="0" collapsed="false">
      <c r="A44" s="2" t="s">
        <v>13</v>
      </c>
      <c r="B44" s="3" t="n">
        <v>22620270.114</v>
      </c>
      <c r="C44" s="3" t="n">
        <v>2735578.736</v>
      </c>
      <c r="D44" s="3" t="n">
        <v>16551924.795</v>
      </c>
      <c r="E44" s="3" t="n">
        <v>-20563209.21</v>
      </c>
      <c r="F44" s="3" t="n">
        <v>0.03</v>
      </c>
      <c r="G44" s="3"/>
      <c r="H44" s="3"/>
    </row>
    <row r="45" customFormat="false" ht="15" hidden="false" customHeight="false" outlineLevel="0" collapsed="false">
      <c r="A45" s="2" t="s">
        <v>14</v>
      </c>
      <c r="B45" s="3" t="n">
        <v>21597412.241</v>
      </c>
      <c r="C45" s="3" t="n">
        <v>-21164138.965</v>
      </c>
      <c r="D45" s="3" t="n">
        <v>15856714.474</v>
      </c>
      <c r="E45" s="3" t="n">
        <v>-991689.282</v>
      </c>
      <c r="F45" s="3" t="n">
        <v>0.03</v>
      </c>
      <c r="G45" s="3"/>
      <c r="H45" s="3"/>
      <c r="I45" s="4" t="s">
        <v>15</v>
      </c>
      <c r="J45" s="4"/>
      <c r="K45" s="4"/>
      <c r="L45" s="4"/>
      <c r="M45" s="4"/>
      <c r="N45" s="4"/>
      <c r="O45" s="4"/>
      <c r="P45" s="4"/>
      <c r="Q45" s="4"/>
    </row>
    <row r="46" customFormat="false" ht="12.8" hidden="false" customHeight="false" outlineLevel="0" collapsed="false">
      <c r="A46" s="2" t="s">
        <v>16</v>
      </c>
      <c r="B46" s="3" t="n">
        <v>21921441.336</v>
      </c>
      <c r="C46" s="3" t="n">
        <v>-2377281.215</v>
      </c>
      <c r="D46" s="3" t="n">
        <v>17807936.771</v>
      </c>
      <c r="E46" s="3" t="n">
        <v>-19861044.41</v>
      </c>
      <c r="F46" s="3" t="n">
        <v>0.03</v>
      </c>
      <c r="G46" s="3"/>
      <c r="H46" s="3"/>
      <c r="I46" s="3" t="n">
        <f aca="false">F40^2</f>
        <v>0.0009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</row>
    <row r="47" customFormat="false" ht="12.8" hidden="false" customHeight="false" outlineLevel="0" collapsed="false">
      <c r="A47" s="2" t="s">
        <v>17</v>
      </c>
      <c r="B47" s="3" t="n">
        <v>22523642.802</v>
      </c>
      <c r="C47" s="3" t="n">
        <v>-25532733.126</v>
      </c>
      <c r="D47" s="3" t="n">
        <v>-3860242.193</v>
      </c>
      <c r="E47" s="3" t="n">
        <v>-5797058.439</v>
      </c>
      <c r="F47" s="3" t="n">
        <v>0.03</v>
      </c>
      <c r="G47" s="3"/>
      <c r="H47" s="3"/>
      <c r="I47" s="3" t="n">
        <v>0</v>
      </c>
      <c r="J47" s="3" t="n">
        <f aca="false">F41^2</f>
        <v>0.0009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</row>
    <row r="48" customFormat="false" ht="12.8" hidden="false" customHeight="false" outlineLevel="0" collapsed="false">
      <c r="A48" s="2" t="s">
        <v>18</v>
      </c>
      <c r="B48" s="3" t="n">
        <v>20047168.469</v>
      </c>
      <c r="C48" s="3" t="n">
        <v>-12556120.634</v>
      </c>
      <c r="D48" s="3" t="n">
        <v>11219575.39</v>
      </c>
      <c r="E48" s="3" t="n">
        <v>-20063663.223</v>
      </c>
      <c r="F48" s="3" t="n">
        <v>0.03</v>
      </c>
      <c r="G48" s="3"/>
      <c r="H48" s="3"/>
      <c r="I48" s="3" t="n">
        <v>0</v>
      </c>
      <c r="J48" s="3" t="n">
        <v>0</v>
      </c>
      <c r="K48" s="3" t="n">
        <f aca="false">F42^2</f>
        <v>0.0009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 t="n">
        <v>0</v>
      </c>
      <c r="J49" s="3" t="n">
        <v>0</v>
      </c>
      <c r="K49" s="3" t="n">
        <v>0</v>
      </c>
      <c r="L49" s="3" t="n">
        <f aca="false">F43^2</f>
        <v>0.0009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 t="n">
        <v>0</v>
      </c>
      <c r="J50" s="3" t="n">
        <v>0</v>
      </c>
      <c r="K50" s="3" t="n">
        <v>0</v>
      </c>
      <c r="L50" s="3" t="n">
        <v>0</v>
      </c>
      <c r="M50" s="3" t="n">
        <f aca="false">F44^2</f>
        <v>0.0009</v>
      </c>
      <c r="N50" s="3" t="n">
        <v>0</v>
      </c>
      <c r="O50" s="3" t="n">
        <v>0</v>
      </c>
      <c r="P50" s="3" t="n">
        <v>0</v>
      </c>
      <c r="Q50" s="3" t="n">
        <v>0</v>
      </c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f aca="false">F45^2</f>
        <v>0.0009</v>
      </c>
      <c r="O51" s="3" t="n">
        <v>0</v>
      </c>
      <c r="P51" s="3" t="n">
        <v>0</v>
      </c>
      <c r="Q51" s="3" t="n">
        <v>0</v>
      </c>
    </row>
    <row r="52" customFormat="false" ht="15" hidden="false" customHeight="false" outlineLevel="0" collapsed="false">
      <c r="A52" s="5"/>
      <c r="B52" s="2" t="s">
        <v>19</v>
      </c>
      <c r="C52" s="3"/>
      <c r="D52" s="2" t="s">
        <v>20</v>
      </c>
      <c r="E52" s="3"/>
      <c r="F52" s="6" t="s">
        <v>21</v>
      </c>
      <c r="G52" s="6"/>
      <c r="H52" s="3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f aca="false">F46^2</f>
        <v>0.0009</v>
      </c>
      <c r="P52" s="3" t="n">
        <v>0</v>
      </c>
      <c r="Q52" s="3" t="n">
        <v>0</v>
      </c>
    </row>
    <row r="53" customFormat="false" ht="12.8" hidden="false" customHeight="false" outlineLevel="0" collapsed="false">
      <c r="A53" s="2" t="s">
        <v>9</v>
      </c>
      <c r="B53" s="3" t="n">
        <f aca="false">SQRT(SUMSQ(C40-$G$53,D40-$G$54,E40-$G$55))+($G$56*$G$40)</f>
        <v>23311401.9339646</v>
      </c>
      <c r="C53" s="3"/>
      <c r="D53" s="3" t="n">
        <f aca="false">B40-B53</f>
        <v>-22.090964641422</v>
      </c>
      <c r="E53" s="3"/>
      <c r="F53" s="2" t="s">
        <v>22</v>
      </c>
      <c r="G53" s="3" t="n">
        <v>-4131585.67458418</v>
      </c>
      <c r="H53" s="3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f aca="false">F47^2</f>
        <v>0.0009</v>
      </c>
      <c r="Q53" s="3" t="n">
        <v>0</v>
      </c>
    </row>
    <row r="54" customFormat="false" ht="12.8" hidden="false" customHeight="false" outlineLevel="0" collapsed="false">
      <c r="A54" s="2" t="s">
        <v>10</v>
      </c>
      <c r="B54" s="3" t="n">
        <f aca="false">SQRT(SUMSQ(C41-$G$53,D41-$G$54,E41-$G$55))+($G$56*$G$40)</f>
        <v>21170945.1431168</v>
      </c>
      <c r="C54" s="3"/>
      <c r="D54" s="3" t="n">
        <f aca="false">B41-B54</f>
        <v>-12.3921168446541</v>
      </c>
      <c r="E54" s="3"/>
      <c r="F54" s="2" t="s">
        <v>23</v>
      </c>
      <c r="G54" s="3" t="n">
        <v>2897117.93948146</v>
      </c>
      <c r="H54" s="3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f aca="false">F48^2</f>
        <v>0.0009</v>
      </c>
    </row>
    <row r="55" customFormat="false" ht="12.8" hidden="false" customHeight="false" outlineLevel="0" collapsed="false">
      <c r="A55" s="2" t="s">
        <v>11</v>
      </c>
      <c r="B55" s="3" t="n">
        <f aca="false">SQRT(SUMSQ(C42-$G$53,D42-$G$54,E42-$G$55))+($G$56*$G$40)</f>
        <v>24945431.030317</v>
      </c>
      <c r="C55" s="3"/>
      <c r="D55" s="3" t="n">
        <f aca="false">B42-B55</f>
        <v>-20.0683169960976</v>
      </c>
      <c r="E55" s="3"/>
      <c r="F55" s="2" t="s">
        <v>24</v>
      </c>
      <c r="G55" s="3" t="n">
        <v>-3887935.51419808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5" hidden="false" customHeight="false" outlineLevel="0" collapsed="false">
      <c r="A56" s="2" t="s">
        <v>12</v>
      </c>
      <c r="B56" s="3" t="n">
        <f aca="false">SQRT(SUMSQ(C43-$G$53,D43-$G$54,E43-$G$55))+($G$56*$G$40)</f>
        <v>23857741.959668</v>
      </c>
      <c r="C56" s="3"/>
      <c r="D56" s="3" t="n">
        <f aca="false">B43-B56</f>
        <v>32.3193319626152</v>
      </c>
      <c r="E56" s="3"/>
      <c r="F56" s="2" t="s">
        <v>25</v>
      </c>
      <c r="G56" s="3" t="n">
        <v>-4.90935865344494E-008</v>
      </c>
      <c r="H56" s="3"/>
      <c r="I56" s="4" t="s">
        <v>26</v>
      </c>
      <c r="J56" s="4"/>
      <c r="K56" s="4"/>
      <c r="L56" s="4" t="s">
        <v>26</v>
      </c>
      <c r="M56" s="4"/>
      <c r="N56" s="4"/>
      <c r="O56" s="4" t="s">
        <v>26</v>
      </c>
      <c r="P56" s="4"/>
      <c r="Q56" s="4"/>
    </row>
    <row r="57" customFormat="false" ht="12.8" hidden="false" customHeight="false" outlineLevel="0" collapsed="false">
      <c r="A57" s="2" t="s">
        <v>13</v>
      </c>
      <c r="B57" s="3" t="n">
        <f aca="false">SQRT(SUMSQ(C44-$G$53,D44-$G$54,E44-$G$55))+($G$56*$G$40)</f>
        <v>22620251.6406998</v>
      </c>
      <c r="C57" s="3"/>
      <c r="D57" s="3" t="n">
        <f aca="false">B44-B57</f>
        <v>18.4733001850545</v>
      </c>
      <c r="E57" s="3"/>
      <c r="F57" s="3"/>
      <c r="G57" s="3"/>
      <c r="H57" s="3"/>
      <c r="I57" s="3" t="n">
        <f aca="false" t="array" ref="I57:Q65">MINVERSE(I46:Q54)</f>
        <v>1111.11111111111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</row>
    <row r="58" customFormat="false" ht="12.8" hidden="false" customHeight="false" outlineLevel="0" collapsed="false">
      <c r="A58" s="2" t="s">
        <v>14</v>
      </c>
      <c r="B58" s="3" t="n">
        <f aca="false">SQRT(SUMSQ(C45-$G$53,D45-$G$54,E45-$G$55))+($G$56*$G$40)</f>
        <v>21597375.3134543</v>
      </c>
      <c r="C58" s="3"/>
      <c r="D58" s="3" t="n">
        <f aca="false">B45-B58</f>
        <v>36.9275456629693</v>
      </c>
      <c r="E58" s="3"/>
      <c r="F58" s="3"/>
      <c r="G58" s="3"/>
      <c r="H58" s="3"/>
      <c r="I58" s="3" t="n">
        <v>0</v>
      </c>
      <c r="J58" s="3" t="n">
        <v>1111.11111111111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</row>
    <row r="59" customFormat="false" ht="12.8" hidden="false" customHeight="false" outlineLevel="0" collapsed="false">
      <c r="A59" s="2" t="s">
        <v>16</v>
      </c>
      <c r="B59" s="3" t="n">
        <f aca="false">SQRT(SUMSQ(C46-$G$53,D46-$G$54,E46-$G$55))+($G$56*$G$40)</f>
        <v>21921443.0383945</v>
      </c>
      <c r="C59" s="3"/>
      <c r="D59" s="3" t="n">
        <f aca="false">B46-B59</f>
        <v>-1.70239445567131</v>
      </c>
      <c r="E59" s="3"/>
      <c r="F59" s="3"/>
      <c r="G59" s="3"/>
      <c r="H59" s="3"/>
      <c r="I59" s="3" t="n">
        <v>0</v>
      </c>
      <c r="J59" s="3" t="n">
        <v>0</v>
      </c>
      <c r="K59" s="3" t="n">
        <v>1111.11111111111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</row>
    <row r="60" customFormat="false" ht="12.8" hidden="false" customHeight="false" outlineLevel="0" collapsed="false">
      <c r="A60" s="2" t="s">
        <v>17</v>
      </c>
      <c r="B60" s="3" t="n">
        <f aca="false">SQRT(SUMSQ(C47-$G$53,D47-$G$54,E47-$G$55))+($G$56*$G$40)</f>
        <v>22523656.7976385</v>
      </c>
      <c r="C60" s="3"/>
      <c r="D60" s="3" t="n">
        <f aca="false">B47-B60</f>
        <v>-13.9956385456026</v>
      </c>
      <c r="E60" s="3"/>
      <c r="F60" s="3"/>
      <c r="G60" s="3"/>
      <c r="H60" s="3"/>
      <c r="I60" s="3" t="n">
        <v>0</v>
      </c>
      <c r="J60" s="3" t="n">
        <v>0</v>
      </c>
      <c r="K60" s="3" t="n">
        <v>0</v>
      </c>
      <c r="L60" s="3" t="n">
        <v>1111.11111111111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</row>
    <row r="61" customFormat="false" ht="12.8" hidden="false" customHeight="false" outlineLevel="0" collapsed="false">
      <c r="A61" s="2" t="s">
        <v>18</v>
      </c>
      <c r="B61" s="3" t="n">
        <f aca="false">SQRT(SUMSQ(C48-$G$53,D48-$G$54,E48-$G$55))+($G$56*$G$40)</f>
        <v>20047185.9397463</v>
      </c>
      <c r="C61" s="3"/>
      <c r="D61" s="3" t="n">
        <f aca="false">B48-B61</f>
        <v>-17.4707463271916</v>
      </c>
      <c r="E61" s="3"/>
      <c r="F61" s="3"/>
      <c r="G61" s="3"/>
      <c r="H61" s="3"/>
      <c r="I61" s="3" t="n">
        <v>0</v>
      </c>
      <c r="J61" s="3" t="n">
        <v>0</v>
      </c>
      <c r="K61" s="3" t="n">
        <v>0</v>
      </c>
      <c r="L61" s="3" t="n">
        <v>0</v>
      </c>
      <c r="M61" s="3" t="n">
        <v>1111.11111111111</v>
      </c>
      <c r="N61" s="3" t="n">
        <v>0</v>
      </c>
      <c r="O61" s="3" t="n">
        <v>0</v>
      </c>
      <c r="P61" s="3" t="n">
        <v>0</v>
      </c>
      <c r="Q61" s="3" t="n">
        <v>0</v>
      </c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1111.11111111111</v>
      </c>
      <c r="O62" s="3" t="n">
        <v>0</v>
      </c>
      <c r="P62" s="3" t="n">
        <v>0</v>
      </c>
      <c r="Q62" s="3" t="n">
        <v>0</v>
      </c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1111.11111111111</v>
      </c>
      <c r="P63" s="3" t="n">
        <v>0</v>
      </c>
      <c r="Q63" s="3" t="n">
        <v>0</v>
      </c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1111.11111111111</v>
      </c>
      <c r="Q64" s="3" t="n">
        <v>0</v>
      </c>
    </row>
    <row r="65" customFormat="false" ht="12.8" hidden="false" customHeight="false" outlineLevel="0" collapsed="false"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1111.11111111111</v>
      </c>
    </row>
    <row r="66" customFormat="false" ht="12.8" hidden="false" customHeight="false" outlineLevel="0" collapsed="false"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customFormat="false" ht="12.8" hidden="false" customHeight="false" outlineLevel="0" collapsed="false">
      <c r="A70" s="4" t="s">
        <v>27</v>
      </c>
      <c r="B70" s="4"/>
      <c r="C70" s="4"/>
      <c r="D70" s="4"/>
      <c r="E70" s="3"/>
      <c r="F70" s="4" t="s">
        <v>28</v>
      </c>
      <c r="G70" s="4"/>
      <c r="H70" s="4"/>
      <c r="I70" s="4"/>
      <c r="J70" s="4"/>
      <c r="K70" s="4"/>
      <c r="L70" s="4"/>
      <c r="M70" s="4"/>
      <c r="N70" s="4"/>
      <c r="O70" s="3"/>
      <c r="P70" s="3"/>
    </row>
    <row r="71" customFormat="false" ht="12.8" hidden="false" customHeight="false" outlineLevel="0" collapsed="false">
      <c r="A71" s="7" t="n">
        <f aca="false">($G$53-C40)/SQRT(SUMSQ(C40-$G$53,D40-$G$54,E40-$G$55))</f>
        <v>0.914397289395225</v>
      </c>
      <c r="B71" s="3" t="n">
        <f aca="false">($G$54-D40)/SQRT(SUMSQ(C40-$G$53,D40-$G$54,E40-$G$55))</f>
        <v>0.40449846808141</v>
      </c>
      <c r="C71" s="3" t="n">
        <f aca="false">($G$55-E40)/SQRT(SUMSQ(C40-$G$53,D40-$G$54,E40-$G$55))</f>
        <v>0.0160806239449265</v>
      </c>
      <c r="D71" s="8" t="n">
        <f aca="false">$G$40</f>
        <v>299792458</v>
      </c>
      <c r="E71" s="3"/>
      <c r="F71" s="7" t="n">
        <f aca="false" t="array" ref="F71:N74">TRANSPOSE(A71:D79)</f>
        <v>0.914397289395225</v>
      </c>
      <c r="G71" s="3" t="n">
        <v>0.830412574292332</v>
      </c>
      <c r="H71" s="3" t="n">
        <v>-0.183180755225157</v>
      </c>
      <c r="I71" s="3" t="n">
        <v>0.736517740955375</v>
      </c>
      <c r="J71" s="3" t="n">
        <v>-0.303584595412041</v>
      </c>
      <c r="K71" s="3" t="n">
        <v>0.788639426601956</v>
      </c>
      <c r="L71" s="3" t="n">
        <v>-0.0800268156930163</v>
      </c>
      <c r="M71" s="3" t="n">
        <v>0.950162474029336</v>
      </c>
      <c r="N71" s="8" t="n">
        <v>0.420234979600907</v>
      </c>
      <c r="O71" s="3"/>
      <c r="P71" s="3"/>
    </row>
    <row r="72" customFormat="false" ht="12.8" hidden="false" customHeight="false" outlineLevel="0" collapsed="false">
      <c r="A72" s="7" t="n">
        <f aca="false">($G$53-C41)/SQRT(SUMSQ(C41-$G$53,D41-$G$54,E41-$G$55))</f>
        <v>0.830412574292332</v>
      </c>
      <c r="B72" s="3" t="n">
        <f aca="false">($G$54-D41)/SQRT(SUMSQ(C41-$G$53,D41-$G$54,E41-$G$55))</f>
        <v>0.0572336129507927</v>
      </c>
      <c r="C72" s="3" t="n">
        <f aca="false">($G$55-E41)/SQRT(SUMSQ(C41-$G$53,D41-$G$54,E41-$G$55))</f>
        <v>0.554201470591499</v>
      </c>
      <c r="D72" s="8" t="n">
        <f aca="false">$G$40</f>
        <v>299792458</v>
      </c>
      <c r="E72" s="3"/>
      <c r="F72" s="7" t="n">
        <v>0.40449846808141</v>
      </c>
      <c r="G72" s="3" t="n">
        <v>0.0572336129507927</v>
      </c>
      <c r="H72" s="3" t="n">
        <v>-0.926029560573465</v>
      </c>
      <c r="I72" s="3" t="n">
        <v>0.623749847800297</v>
      </c>
      <c r="J72" s="3" t="n">
        <v>-0.603653672289101</v>
      </c>
      <c r="K72" s="3" t="n">
        <v>-0.600053826675911</v>
      </c>
      <c r="L72" s="3" t="n">
        <v>-0.680192850187892</v>
      </c>
      <c r="M72" s="3" t="n">
        <v>0.300011484709481</v>
      </c>
      <c r="N72" s="8" t="n">
        <v>-0.415143121109511</v>
      </c>
      <c r="O72" s="3"/>
      <c r="P72" s="3"/>
    </row>
    <row r="73" customFormat="false" ht="12.8" hidden="false" customHeight="false" outlineLevel="0" collapsed="false">
      <c r="A73" s="7" t="n">
        <f aca="false">($G$53-C42)/SQRT(SUMSQ(C42-$G$53,D42-$G$54,E42-$G$55))</f>
        <v>-0.183180755225157</v>
      </c>
      <c r="B73" s="3" t="n">
        <f aca="false">($G$54-D42)/SQRT(SUMSQ(C42-$G$53,D42-$G$54,E42-$G$55))</f>
        <v>-0.926029560573465</v>
      </c>
      <c r="C73" s="3" t="n">
        <f aca="false">($G$55-E42)/SQRT(SUMSQ(C42-$G$53,D42-$G$54,E42-$G$55))</f>
        <v>-0.330021308189724</v>
      </c>
      <c r="D73" s="8" t="n">
        <f aca="false">$G$40</f>
        <v>299792458</v>
      </c>
      <c r="E73" s="3"/>
      <c r="F73" s="7" t="n">
        <v>0.0160806239449265</v>
      </c>
      <c r="G73" s="3" t="n">
        <v>0.554201470591499</v>
      </c>
      <c r="H73" s="3" t="n">
        <v>-0.330021308189724</v>
      </c>
      <c r="I73" s="3" t="n">
        <v>0.261682526407664</v>
      </c>
      <c r="J73" s="3" t="n">
        <v>0.737182906313209</v>
      </c>
      <c r="K73" s="3" t="n">
        <v>-0.134101677470989</v>
      </c>
      <c r="L73" s="3" t="n">
        <v>0.728651765470521</v>
      </c>
      <c r="M73" s="3" t="n">
        <v>0.0847607337678481</v>
      </c>
      <c r="N73" s="8" t="n">
        <v>0.806882117112084</v>
      </c>
      <c r="O73" s="3"/>
      <c r="P73" s="3"/>
    </row>
    <row r="74" customFormat="false" ht="12.8" hidden="false" customHeight="false" outlineLevel="0" collapsed="false">
      <c r="A74" s="7" t="n">
        <f aca="false">($G$53-C43)/SQRT(SUMSQ(C43-$G$53,D43-$G$54,E43-$G$55))</f>
        <v>0.736517740955375</v>
      </c>
      <c r="B74" s="3" t="n">
        <f aca="false">($G$54-D43)/SQRT(SUMSQ(C43-$G$53,D43-$G$54,E43-$G$55))</f>
        <v>0.623749847800297</v>
      </c>
      <c r="C74" s="3" t="n">
        <f aca="false">($G$55-E43)/SQRT(SUMSQ(C43-$G$53,D43-$G$54,E43-$G$55))</f>
        <v>0.261682526407664</v>
      </c>
      <c r="D74" s="8" t="n">
        <f aca="false">$G$40</f>
        <v>299792458</v>
      </c>
      <c r="E74" s="3"/>
      <c r="F74" s="9" t="n">
        <v>299792458</v>
      </c>
      <c r="G74" s="10" t="n">
        <v>299792458</v>
      </c>
      <c r="H74" s="10" t="n">
        <v>299792458</v>
      </c>
      <c r="I74" s="10" t="n">
        <v>299792458</v>
      </c>
      <c r="J74" s="10" t="n">
        <v>299792458</v>
      </c>
      <c r="K74" s="10" t="n">
        <v>299792458</v>
      </c>
      <c r="L74" s="10" t="n">
        <v>299792458</v>
      </c>
      <c r="M74" s="10" t="n">
        <v>299792458</v>
      </c>
      <c r="N74" s="11" t="n">
        <v>299792458</v>
      </c>
      <c r="O74" s="3"/>
      <c r="P74" s="3"/>
    </row>
    <row r="75" customFormat="false" ht="12.8" hidden="false" customHeight="false" outlineLevel="0" collapsed="false">
      <c r="A75" s="7" t="n">
        <f aca="false">($G$53-C44)/SQRT(SUMSQ(C44-$G$53,D44-$G$54,E44-$G$55))</f>
        <v>-0.303584595412041</v>
      </c>
      <c r="B75" s="3" t="n">
        <f aca="false">($G$54-D44)/SQRT(SUMSQ(C44-$G$53,D44-$G$54,E44-$G$55))</f>
        <v>-0.603653672289101</v>
      </c>
      <c r="C75" s="3" t="n">
        <f aca="false">($G$55-E44)/SQRT(SUMSQ(C44-$G$53,D44-$G$54,E44-$G$55))</f>
        <v>0.737182906313209</v>
      </c>
      <c r="D75" s="8" t="n">
        <f aca="false">$G$40</f>
        <v>299792458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customFormat="false" ht="12.8" hidden="false" customHeight="false" outlineLevel="0" collapsed="false">
      <c r="A76" s="7" t="n">
        <f aca="false">($G$53-C45)/SQRT(SUMSQ(C45-$G$53,D45-$G$54,E45-$G$55))</f>
        <v>0.788639426601956</v>
      </c>
      <c r="B76" s="3" t="n">
        <f aca="false">($G$54-D45)/SQRT(SUMSQ(C45-$G$53,D45-$G$54,E45-$G$55))</f>
        <v>-0.600053826675911</v>
      </c>
      <c r="C76" s="3" t="n">
        <f aca="false">($G$55-E45)/SQRT(SUMSQ(C45-$G$53,D45-$G$54,E45-$G$55))</f>
        <v>-0.134101677470989</v>
      </c>
      <c r="D76" s="8" t="n">
        <f aca="false">$G$40</f>
        <v>299792458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customFormat="false" ht="12.8" hidden="false" customHeight="false" outlineLevel="0" collapsed="false">
      <c r="A77" s="7" t="n">
        <f aca="false">($G$53-C46)/SQRT(SUMSQ(C46-$G$53,D46-$G$54,E46-$G$55))</f>
        <v>-0.0800268156930163</v>
      </c>
      <c r="B77" s="3" t="n">
        <f aca="false">($G$54-D46)/SQRT(SUMSQ(C46-$G$53,D46-$G$54,E46-$G$55))</f>
        <v>-0.680192850187892</v>
      </c>
      <c r="C77" s="3" t="n">
        <f aca="false">($G$55-E46)/SQRT(SUMSQ(C46-$G$53,D46-$G$54,E46-$G$55))</f>
        <v>0.728651765470521</v>
      </c>
      <c r="D77" s="8" t="n">
        <f aca="false">$G$40</f>
        <v>299792458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customFormat="false" ht="12.8" hidden="false" customHeight="false" outlineLevel="0" collapsed="false">
      <c r="A78" s="7" t="n">
        <f aca="false">($G$53-C47)/SQRT(SUMSQ(C47-$G$53,D47-$G$54,E47-$G$55))</f>
        <v>0.950162474029336</v>
      </c>
      <c r="B78" s="3" t="n">
        <f aca="false">($G$54-D47)/SQRT(SUMSQ(C47-$G$53,D47-$G$54,E47-$G$55))</f>
        <v>0.300011484709481</v>
      </c>
      <c r="C78" s="3" t="n">
        <f aca="false">($G$55-E47)/SQRT(SUMSQ(C47-$G$53,D47-$G$54,E47-$G$55))</f>
        <v>0.0847607337678481</v>
      </c>
      <c r="D78" s="8" t="n">
        <f aca="false">$G$40</f>
        <v>299792458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customFormat="false" ht="12.8" hidden="false" customHeight="false" outlineLevel="0" collapsed="false">
      <c r="A79" s="9" t="n">
        <f aca="false">($G$53-C48)/SQRT(SUMSQ(C48-$G$53,D48-$G$54,E48-$G$55))</f>
        <v>0.420234979600907</v>
      </c>
      <c r="B79" s="10" t="n">
        <f aca="false">($G$54-D48)/SQRT(SUMSQ(C48-$G$53,D48-$G$54,E48-$G$55))</f>
        <v>-0.415143121109511</v>
      </c>
      <c r="C79" s="10" t="n">
        <f aca="false">($G$55-E48)/SQRT(SUMSQ(C48-$G$53,D48-$G$54,E48-$G$55))</f>
        <v>0.806882117112084</v>
      </c>
      <c r="D79" s="8" t="n">
        <f aca="false">$G$40</f>
        <v>299792458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customFormat="false" ht="14.9" hidden="false" customHeight="false" outlineLevel="0" collapsed="false">
      <c r="A81" s="4" t="s">
        <v>29</v>
      </c>
      <c r="B81" s="4"/>
      <c r="C81" s="4"/>
      <c r="D81" s="4"/>
      <c r="E81" s="3"/>
      <c r="F81" s="12" t="s">
        <v>30</v>
      </c>
      <c r="G81" s="3"/>
      <c r="H81" s="4" t="s">
        <v>31</v>
      </c>
      <c r="I81" s="3"/>
      <c r="J81" s="2"/>
      <c r="K81" s="2"/>
      <c r="L81" s="2"/>
      <c r="M81" s="3"/>
      <c r="N81" s="3"/>
      <c r="O81" s="3"/>
      <c r="P81" s="3"/>
    </row>
    <row r="82" customFormat="false" ht="12.8" hidden="false" customHeight="false" outlineLevel="0" collapsed="false">
      <c r="A82" s="7" t="n">
        <f aca="false" t="array" ref="A82:D85">MINVERSE(MMULT(MMULT(F71:N74,I57:Q65),A71:D79))</f>
        <v>0.00127252502440785</v>
      </c>
      <c r="B82" s="3" t="n">
        <v>-0.000882208370704632</v>
      </c>
      <c r="C82" s="3" t="n">
        <v>0.000361390930822641</v>
      </c>
      <c r="D82" s="8" t="n">
        <v>-2.88774623554817E-012</v>
      </c>
      <c r="E82" s="3"/>
      <c r="F82" s="13" t="n">
        <f aca="false" t="array" ref="F82:F85">MMULT(MMULT(F71:N74,I57:Q65),D53:D61)</f>
        <v>1.40003976412117E-006</v>
      </c>
      <c r="G82" s="3"/>
      <c r="H82" s="13" t="n">
        <f aca="false" t="array" ref="H82:H85">MMULT(A82:D85,F82:F85)</f>
        <v>-3.00113629800439E-009</v>
      </c>
      <c r="I82" s="3"/>
      <c r="J82" s="3"/>
      <c r="K82" s="3"/>
      <c r="L82" s="3"/>
      <c r="M82" s="14"/>
      <c r="N82" s="3"/>
      <c r="O82" s="3"/>
      <c r="P82" s="3"/>
    </row>
    <row r="83" customFormat="false" ht="12.8" hidden="false" customHeight="false" outlineLevel="0" collapsed="false">
      <c r="A83" s="7" t="n">
        <v>-0.000882208370704632</v>
      </c>
      <c r="B83" s="3" t="n">
        <v>0.000974654096328729</v>
      </c>
      <c r="C83" s="3" t="n">
        <v>-0.000223357193845466</v>
      </c>
      <c r="D83" s="8" t="n">
        <v>2.22206058709147E-012</v>
      </c>
      <c r="E83" s="3"/>
      <c r="F83" s="13" t="n">
        <v>2.21699519897811E-006</v>
      </c>
      <c r="G83" s="3"/>
      <c r="H83" s="13" t="n">
        <v>2.67279063682265E-009</v>
      </c>
      <c r="I83" s="3"/>
      <c r="J83" s="3"/>
      <c r="K83" s="3"/>
      <c r="L83" s="3"/>
      <c r="M83" s="14"/>
      <c r="N83" s="3"/>
      <c r="O83" s="3"/>
      <c r="P83" s="3"/>
    </row>
    <row r="84" customFormat="false" ht="12.8" hidden="false" customHeight="false" outlineLevel="0" collapsed="false">
      <c r="A84" s="7" t="n">
        <v>0.000361390930822641</v>
      </c>
      <c r="B84" s="3" t="n">
        <v>-0.000223357193845466</v>
      </c>
      <c r="C84" s="3" t="n">
        <v>0.000742910143586589</v>
      </c>
      <c r="D84" s="8" t="n">
        <v>-1.44829923198849E-012</v>
      </c>
      <c r="E84" s="3"/>
      <c r="F84" s="13" t="n">
        <v>-7.82273309596349E-006</v>
      </c>
      <c r="G84" s="3"/>
      <c r="H84" s="13" t="n">
        <v>-5.80071032995436E-009</v>
      </c>
      <c r="I84" s="3"/>
      <c r="J84" s="3"/>
      <c r="K84" s="3"/>
      <c r="L84" s="3"/>
      <c r="M84" s="14"/>
      <c r="N84" s="3"/>
      <c r="O84" s="3"/>
      <c r="P84" s="3"/>
    </row>
    <row r="85" customFormat="false" ht="12.8" hidden="false" customHeight="false" outlineLevel="0" collapsed="false">
      <c r="A85" s="9" t="n">
        <v>-2.88774623554817E-012</v>
      </c>
      <c r="B85" s="10" t="n">
        <v>2.22206058709147E-012</v>
      </c>
      <c r="C85" s="10" t="n">
        <v>-1.44829923198849E-012</v>
      </c>
      <c r="D85" s="11" t="n">
        <v>8.45038491879994E-021</v>
      </c>
      <c r="E85" s="3"/>
      <c r="F85" s="15" t="n">
        <v>-0.0673828125</v>
      </c>
      <c r="G85" s="3"/>
      <c r="H85" s="15" t="n">
        <v>1.2212427019194E-017</v>
      </c>
      <c r="I85" s="3"/>
      <c r="J85" s="3"/>
      <c r="K85" s="3"/>
      <c r="L85" s="3"/>
      <c r="M85" s="14"/>
      <c r="N85" s="3"/>
      <c r="O85" s="3"/>
      <c r="P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customFormat="false" ht="12.8" hidden="false" customHeight="false" outlineLevel="0" collapsed="false">
      <c r="A87" s="3"/>
      <c r="B87" s="14"/>
      <c r="C87" s="4" t="s">
        <v>32</v>
      </c>
      <c r="D87" s="4"/>
      <c r="E87" s="4"/>
      <c r="F87" s="4"/>
      <c r="G87" s="4"/>
      <c r="H87" s="4"/>
      <c r="I87" s="3"/>
      <c r="J87" s="3"/>
      <c r="K87" s="3"/>
      <c r="L87" s="3"/>
      <c r="M87" s="3"/>
      <c r="N87" s="3"/>
      <c r="O87" s="3"/>
      <c r="P87" s="3"/>
    </row>
    <row r="88" customFormat="false" ht="12.8" hidden="false" customHeight="false" outlineLevel="0" collapsed="false">
      <c r="A88" s="3"/>
      <c r="B88" s="3"/>
      <c r="C88" s="16" t="s">
        <v>33</v>
      </c>
      <c r="D88" s="2" t="s">
        <v>34</v>
      </c>
      <c r="E88" s="2" t="s">
        <v>35</v>
      </c>
      <c r="F88" s="2" t="s">
        <v>36</v>
      </c>
      <c r="G88" s="2" t="s">
        <v>37</v>
      </c>
      <c r="H88" s="17" t="s">
        <v>38</v>
      </c>
      <c r="I88" s="3"/>
      <c r="J88" s="3"/>
      <c r="K88" s="3"/>
      <c r="L88" s="3"/>
      <c r="M88" s="3"/>
      <c r="N88" s="3"/>
      <c r="O88" s="3"/>
      <c r="P88" s="3"/>
    </row>
    <row r="89" customFormat="false" ht="12.8" hidden="false" customHeight="false" outlineLevel="0" collapsed="false">
      <c r="A89" s="3"/>
      <c r="B89" s="3"/>
      <c r="C89" s="7" t="n">
        <v>-4846551.5099586</v>
      </c>
      <c r="D89" s="3" t="n">
        <v>698764.019263644</v>
      </c>
      <c r="E89" s="3" t="n">
        <v>16192.8446071768</v>
      </c>
      <c r="F89" s="3" t="n">
        <v>8.97150237929837</v>
      </c>
      <c r="G89" s="3" t="n">
        <v>1.21744136832342E-006</v>
      </c>
      <c r="H89" s="8" t="n">
        <v>-3.00112283609053E-009</v>
      </c>
      <c r="I89" s="3"/>
      <c r="J89" s="3"/>
      <c r="K89" s="3"/>
      <c r="L89" s="3"/>
      <c r="M89" s="3"/>
      <c r="N89" s="3"/>
      <c r="O89" s="3"/>
      <c r="P89" s="3"/>
    </row>
    <row r="90" customFormat="false" ht="12.8" hidden="false" customHeight="false" outlineLevel="0" collapsed="false">
      <c r="A90" s="3"/>
      <c r="B90" s="3"/>
      <c r="C90" s="7" t="n">
        <v>3442264.29720496</v>
      </c>
      <c r="D90" s="3" t="n">
        <v>-531479.982946628</v>
      </c>
      <c r="E90" s="3" t="n">
        <v>-13658.2994232345</v>
      </c>
      <c r="F90" s="3" t="n">
        <v>-8.07535559648647</v>
      </c>
      <c r="G90" s="3" t="n">
        <v>1.95640857769498E-006</v>
      </c>
      <c r="H90" s="8" t="n">
        <v>2.67276490937508E-009</v>
      </c>
      <c r="I90" s="3"/>
      <c r="J90" s="3"/>
      <c r="K90" s="3"/>
      <c r="L90" s="3"/>
      <c r="M90" s="3"/>
      <c r="N90" s="3"/>
      <c r="O90" s="3"/>
      <c r="P90" s="3"/>
    </row>
    <row r="91" customFormat="false" ht="12.8" hidden="false" customHeight="false" outlineLevel="0" collapsed="false">
      <c r="A91" s="3"/>
      <c r="B91" s="3"/>
      <c r="C91" s="7" t="n">
        <v>-4541184.14609902</v>
      </c>
      <c r="D91" s="3" t="n">
        <v>638838.513131905</v>
      </c>
      <c r="E91" s="3" t="n">
        <v>14402.3044570098</v>
      </c>
      <c r="F91" s="3" t="n">
        <v>7.81430307935391</v>
      </c>
      <c r="G91" s="3" t="n">
        <v>8.94520864749514E-006</v>
      </c>
      <c r="H91" s="8" t="n">
        <v>-5.80069767229556E-009</v>
      </c>
      <c r="I91" s="3"/>
      <c r="J91" s="3"/>
      <c r="K91" s="3"/>
      <c r="L91" s="3"/>
      <c r="M91" s="3"/>
      <c r="N91" s="3"/>
      <c r="O91" s="3"/>
      <c r="P91" s="3"/>
    </row>
    <row r="92" customFormat="false" ht="12.8" hidden="false" customHeight="false" outlineLevel="0" collapsed="false">
      <c r="A92" s="3"/>
      <c r="B92" s="3"/>
      <c r="C92" s="9" t="n">
        <v>0.00399357012532703</v>
      </c>
      <c r="D92" s="10" t="n">
        <v>-0.00389002227375799</v>
      </c>
      <c r="E92" s="10" t="n">
        <v>-0.000103540297955419</v>
      </c>
      <c r="F92" s="10" t="n">
        <v>-5.6647181188801E-008</v>
      </c>
      <c r="G92" s="10" t="n">
        <v>-1.89613752423676E-014</v>
      </c>
      <c r="H92" s="11" t="n">
        <v>1.22124491689702E-017</v>
      </c>
      <c r="I92" s="3"/>
      <c r="J92" s="3"/>
      <c r="K92" s="3"/>
      <c r="L92" s="3"/>
      <c r="M92" s="3"/>
      <c r="N92" s="3"/>
      <c r="O92" s="3"/>
      <c r="P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customFormat="false" ht="12.8" hidden="false" customHeight="false" outlineLevel="0" collapsed="false">
      <c r="A94" s="4" t="s">
        <v>39</v>
      </c>
      <c r="B94" s="4"/>
      <c r="C94" s="4"/>
      <c r="D94" s="4"/>
      <c r="E94" s="4"/>
      <c r="F94" s="4"/>
      <c r="G94" s="4"/>
      <c r="H94" s="4"/>
      <c r="I94" s="3"/>
      <c r="J94" s="3"/>
      <c r="K94" s="3"/>
      <c r="L94" s="3"/>
      <c r="M94" s="3"/>
      <c r="N94" s="3"/>
      <c r="O94" s="3"/>
      <c r="P94" s="3"/>
    </row>
    <row r="95" customFormat="false" ht="13.5" hidden="false" customHeight="false" outlineLevel="0" collapsed="false">
      <c r="A95" s="16" t="s">
        <v>21</v>
      </c>
      <c r="B95" s="2" t="s">
        <v>40</v>
      </c>
      <c r="C95" s="2" t="s">
        <v>33</v>
      </c>
      <c r="D95" s="2" t="s">
        <v>34</v>
      </c>
      <c r="E95" s="2" t="s">
        <v>35</v>
      </c>
      <c r="F95" s="2" t="s">
        <v>36</v>
      </c>
      <c r="G95" s="2" t="s">
        <v>37</v>
      </c>
      <c r="H95" s="17" t="s">
        <v>38</v>
      </c>
      <c r="I95" s="3"/>
      <c r="J95" s="3"/>
      <c r="K95" s="3"/>
      <c r="L95" s="3"/>
      <c r="M95" s="3"/>
      <c r="N95" s="3"/>
      <c r="O95" s="3"/>
      <c r="P95" s="3"/>
    </row>
    <row r="96" customFormat="false" ht="12.8" hidden="false" customHeight="false" outlineLevel="0" collapsed="false">
      <c r="A96" s="16" t="s">
        <v>22</v>
      </c>
      <c r="B96" s="3" t="n">
        <v>0</v>
      </c>
      <c r="C96" s="3" t="n">
        <f aca="false">B96+C89</f>
        <v>-4846551.5099586</v>
      </c>
      <c r="D96" s="3" t="n">
        <f aca="false">C96+D89</f>
        <v>-4147787.49069495</v>
      </c>
      <c r="E96" s="3" t="n">
        <f aca="false">D96+E89</f>
        <v>-4131594.64608777</v>
      </c>
      <c r="F96" s="3" t="n">
        <f aca="false">E96+F89</f>
        <v>-4131585.6745854</v>
      </c>
      <c r="G96" s="3" t="n">
        <f aca="false">F96+G89</f>
        <v>-4131585.67458418</v>
      </c>
      <c r="H96" s="8" t="n">
        <f aca="false">G96+H89</f>
        <v>-4131585.67458418</v>
      </c>
      <c r="I96" s="3"/>
      <c r="J96" s="3"/>
      <c r="K96" s="3"/>
      <c r="L96" s="3"/>
      <c r="M96" s="3"/>
      <c r="N96" s="3"/>
      <c r="O96" s="3"/>
      <c r="P96" s="3"/>
    </row>
    <row r="97" customFormat="false" ht="12.8" hidden="false" customHeight="false" outlineLevel="0" collapsed="false">
      <c r="A97" s="16" t="s">
        <v>23</v>
      </c>
      <c r="B97" s="3" t="n">
        <v>0</v>
      </c>
      <c r="C97" s="3" t="n">
        <f aca="false">B97+C90</f>
        <v>3442264.29720496</v>
      </c>
      <c r="D97" s="3" t="n">
        <f aca="false">C97+D90</f>
        <v>2910784.31425834</v>
      </c>
      <c r="E97" s="3" t="n">
        <f aca="false">D97+E90</f>
        <v>2897126.0148351</v>
      </c>
      <c r="F97" s="3" t="n">
        <f aca="false">E97+F90</f>
        <v>2897117.9394795</v>
      </c>
      <c r="G97" s="3" t="n">
        <f aca="false">F97+G90</f>
        <v>2897117.93948146</v>
      </c>
      <c r="H97" s="8" t="n">
        <f aca="false">G97+H90</f>
        <v>2897117.93948146</v>
      </c>
      <c r="I97" s="3"/>
      <c r="J97" s="3"/>
      <c r="K97" s="3"/>
      <c r="L97" s="3"/>
      <c r="M97" s="3"/>
      <c r="N97" s="3"/>
      <c r="O97" s="3"/>
      <c r="P97" s="3"/>
    </row>
    <row r="98" customFormat="false" ht="12.8" hidden="false" customHeight="false" outlineLevel="0" collapsed="false">
      <c r="A98" s="16" t="s">
        <v>24</v>
      </c>
      <c r="B98" s="3" t="n">
        <v>0</v>
      </c>
      <c r="C98" s="3" t="n">
        <f aca="false">B98+C91</f>
        <v>-4541184.14609902</v>
      </c>
      <c r="D98" s="3" t="n">
        <f aca="false">C98+D91</f>
        <v>-3902345.63296711</v>
      </c>
      <c r="E98" s="3" t="n">
        <f aca="false">D98+E91</f>
        <v>-3887943.3285101</v>
      </c>
      <c r="F98" s="3" t="n">
        <f aca="false">E98+F91</f>
        <v>-3887935.51420702</v>
      </c>
      <c r="G98" s="3" t="n">
        <f aca="false">F98+G91</f>
        <v>-3887935.51419808</v>
      </c>
      <c r="H98" s="8" t="n">
        <f aca="false">G98+H91</f>
        <v>-3887935.51419808</v>
      </c>
      <c r="I98" s="3"/>
      <c r="J98" s="3"/>
      <c r="K98" s="3"/>
      <c r="L98" s="3"/>
      <c r="M98" s="3"/>
      <c r="N98" s="3"/>
      <c r="O98" s="3"/>
      <c r="P98" s="3"/>
    </row>
    <row r="99" customFormat="false" ht="12.8" hidden="false" customHeight="false" outlineLevel="0" collapsed="false">
      <c r="A99" s="18" t="s">
        <v>25</v>
      </c>
      <c r="B99" s="10" t="n">
        <v>0</v>
      </c>
      <c r="C99" s="10" t="n">
        <f aca="false">B99+C92</f>
        <v>0.00399357012532703</v>
      </c>
      <c r="D99" s="10" t="n">
        <f aca="false">C99+D92</f>
        <v>0.000103547851569035</v>
      </c>
      <c r="E99" s="10" t="n">
        <f aca="false">D99+E92</f>
        <v>7.55361361572679E-009</v>
      </c>
      <c r="F99" s="10" t="n">
        <f aca="false">E99+F92</f>
        <v>-4.90935675730742E-008</v>
      </c>
      <c r="G99" s="10" t="n">
        <f aca="false">F99+G92</f>
        <v>-4.90935865344494E-008</v>
      </c>
      <c r="H99" s="11" t="n">
        <f aca="false">G99+H92</f>
        <v>-4.9093586522237E-008</v>
      </c>
      <c r="I99" s="3"/>
      <c r="J99" s="3"/>
      <c r="K99" s="3"/>
      <c r="L99" s="3"/>
      <c r="M99" s="3"/>
      <c r="N99" s="3"/>
      <c r="O99" s="3"/>
      <c r="P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customFormat="false" ht="15" hidden="false" customHeight="false" outlineLevel="0" collapsed="false">
      <c r="A102" s="4" t="s">
        <v>41</v>
      </c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3"/>
      <c r="O102" s="3"/>
      <c r="P102" s="3"/>
    </row>
    <row r="103" customFormat="false" ht="12.8" hidden="false" customHeight="false" outlineLevel="0" collapsed="false">
      <c r="A103" s="7" t="n">
        <f aca="false" t="array" ref="A103:I111">MMULT(MMULT(A71:D79,A82:D85),F71:N74)</f>
        <v>0.000279969273798777</v>
      </c>
      <c r="B103" s="3" t="n">
        <v>9.95652505978313E-005</v>
      </c>
      <c r="C103" s="3" t="n">
        <v>6.85718527933416E-005</v>
      </c>
      <c r="D103" s="3" t="n">
        <v>0.000299534289518156</v>
      </c>
      <c r="E103" s="3" t="n">
        <v>-3.87683914664399E-005</v>
      </c>
      <c r="F103" s="3" t="n">
        <v>6.27484939085317E-005</v>
      </c>
      <c r="G103" s="3" t="n">
        <v>-6.82456694678662E-005</v>
      </c>
      <c r="H103" s="3" t="n">
        <v>0.000239423956865321</v>
      </c>
      <c r="I103" s="8" t="n">
        <v>-4.27990565476511E-005</v>
      </c>
      <c r="J103" s="3"/>
      <c r="K103" s="3"/>
      <c r="L103" s="3"/>
      <c r="M103" s="3"/>
      <c r="N103" s="3"/>
      <c r="O103" s="3"/>
      <c r="P103" s="3"/>
    </row>
    <row r="104" customFormat="false" ht="12.8" hidden="false" customHeight="false" outlineLevel="0" collapsed="false">
      <c r="A104" s="7" t="n">
        <v>9.95652505978311E-005</v>
      </c>
      <c r="B104" s="3" t="n">
        <v>0.000260154000415795</v>
      </c>
      <c r="C104" s="3" t="n">
        <v>-0.000187263218275867</v>
      </c>
      <c r="D104" s="3" t="n">
        <v>7.45178775862608E-005</v>
      </c>
      <c r="E104" s="3" t="n">
        <v>1.10157975522162E-005</v>
      </c>
      <c r="F104" s="3" t="n">
        <v>0.000151986177313655</v>
      </c>
      <c r="G104" s="3" t="n">
        <v>9.52320994614412E-005</v>
      </c>
      <c r="H104" s="3" t="n">
        <v>0.00014399112041308</v>
      </c>
      <c r="I104" s="8" t="n">
        <v>0.000250800894935588</v>
      </c>
      <c r="J104" s="3"/>
      <c r="K104" s="3"/>
      <c r="L104" s="3"/>
      <c r="M104" s="3"/>
      <c r="N104" s="3"/>
      <c r="O104" s="3"/>
      <c r="P104" s="3"/>
    </row>
    <row r="105" customFormat="false" ht="12.8" hidden="false" customHeight="false" outlineLevel="0" collapsed="false">
      <c r="A105" s="7" t="n">
        <v>6.85718527933417E-005</v>
      </c>
      <c r="B105" s="3" t="n">
        <v>-0.000187263218275866</v>
      </c>
      <c r="C105" s="3" t="n">
        <v>0.000696756279845123</v>
      </c>
      <c r="D105" s="3" t="n">
        <v>7.37584016787809E-006</v>
      </c>
      <c r="E105" s="3" t="n">
        <v>0.000169770708998735</v>
      </c>
      <c r="F105" s="3" t="n">
        <v>0.000201016554627683</v>
      </c>
      <c r="G105" s="3" t="n">
        <v>8.4771269763967E-005</v>
      </c>
      <c r="H105" s="3" t="n">
        <v>1.73382942595092E-005</v>
      </c>
      <c r="I105" s="8" t="n">
        <v>-0.000158337582180369</v>
      </c>
      <c r="J105" s="3"/>
      <c r="K105" s="3"/>
      <c r="L105" s="3"/>
      <c r="M105" s="3"/>
      <c r="N105" s="3"/>
      <c r="O105" s="3"/>
      <c r="P105" s="3"/>
    </row>
    <row r="106" customFormat="false" ht="12.8" hidden="false" customHeight="false" outlineLevel="0" collapsed="false">
      <c r="A106" s="7" t="n">
        <v>0.000299534289518156</v>
      </c>
      <c r="B106" s="3" t="n">
        <v>7.45178775862612E-005</v>
      </c>
      <c r="C106" s="3" t="n">
        <v>7.37584016787814E-006</v>
      </c>
      <c r="D106" s="3" t="n">
        <v>0.000464210107798045</v>
      </c>
      <c r="E106" s="3" t="n">
        <v>0.000115542376577239</v>
      </c>
      <c r="F106" s="3" t="n">
        <v>-0.000203652615435899</v>
      </c>
      <c r="G106" s="3" t="n">
        <v>-1.26964528436224E-005</v>
      </c>
      <c r="H106" s="3" t="n">
        <v>0.000218909609968316</v>
      </c>
      <c r="I106" s="8" t="n">
        <v>-6.37410333363725E-005</v>
      </c>
      <c r="J106" s="3"/>
      <c r="K106" s="3"/>
      <c r="L106" s="3"/>
      <c r="M106" s="3"/>
      <c r="N106" s="3"/>
      <c r="O106" s="3"/>
      <c r="P106" s="3"/>
    </row>
    <row r="107" customFormat="false" ht="12.8" hidden="false" customHeight="false" outlineLevel="0" collapsed="false">
      <c r="A107" s="7" t="n">
        <v>-3.87683914664401E-005</v>
      </c>
      <c r="B107" s="3" t="n">
        <v>1.10157975522161E-005</v>
      </c>
      <c r="C107" s="3" t="n">
        <v>0.000169770708998735</v>
      </c>
      <c r="D107" s="3" t="n">
        <v>0.000115542376577239</v>
      </c>
      <c r="E107" s="3" t="n">
        <v>0.000430568090746191</v>
      </c>
      <c r="F107" s="3" t="n">
        <v>-0.000184400243041688</v>
      </c>
      <c r="G107" s="3" t="n">
        <v>0.000314243771253183</v>
      </c>
      <c r="H107" s="3" t="n">
        <v>-6.4364055356511E-005</v>
      </c>
      <c r="I107" s="8" t="n">
        <v>0.000146391944737074</v>
      </c>
      <c r="J107" s="3"/>
      <c r="K107" s="3"/>
      <c r="L107" s="3"/>
      <c r="M107" s="3"/>
      <c r="N107" s="3"/>
      <c r="O107" s="3"/>
      <c r="P107" s="3"/>
    </row>
    <row r="108" customFormat="false" ht="12.8" hidden="false" customHeight="false" outlineLevel="0" collapsed="false">
      <c r="A108" s="7" t="n">
        <v>6.27484939085316E-005</v>
      </c>
      <c r="B108" s="3" t="n">
        <v>0.000151986177313655</v>
      </c>
      <c r="C108" s="3" t="n">
        <v>0.000201016554627682</v>
      </c>
      <c r="D108" s="3" t="n">
        <v>-0.000203652615435899</v>
      </c>
      <c r="E108" s="3" t="n">
        <v>-0.000184400243041688</v>
      </c>
      <c r="F108" s="3" t="n">
        <v>0.00058931451112411</v>
      </c>
      <c r="G108" s="3" t="n">
        <v>-3.59453678713427E-007</v>
      </c>
      <c r="H108" s="3" t="n">
        <v>0.000138065467943511</v>
      </c>
      <c r="I108" s="8" t="n">
        <v>0.000145281107238813</v>
      </c>
      <c r="J108" s="3"/>
      <c r="K108" s="3"/>
      <c r="L108" s="3"/>
      <c r="M108" s="3"/>
      <c r="N108" s="3"/>
      <c r="O108" s="3"/>
      <c r="P108" s="3"/>
    </row>
    <row r="109" customFormat="false" ht="12.8" hidden="false" customHeight="false" outlineLevel="0" collapsed="false">
      <c r="A109" s="7" t="n">
        <v>-6.82456694678662E-005</v>
      </c>
      <c r="B109" s="3" t="n">
        <v>9.52320994614411E-005</v>
      </c>
      <c r="C109" s="3" t="n">
        <v>8.47712697639669E-005</v>
      </c>
      <c r="D109" s="3" t="n">
        <v>-1.26964528436225E-005</v>
      </c>
      <c r="E109" s="3" t="n">
        <v>0.000314243771253183</v>
      </c>
      <c r="F109" s="3" t="n">
        <v>-3.5945367871342E-007</v>
      </c>
      <c r="G109" s="3" t="n">
        <v>0.000295802270645773</v>
      </c>
      <c r="H109" s="3" t="n">
        <v>-4.68714539309406E-005</v>
      </c>
      <c r="I109" s="8" t="n">
        <v>0.000238123618796779</v>
      </c>
      <c r="J109" s="3"/>
      <c r="K109" s="3"/>
      <c r="L109" s="3"/>
      <c r="M109" s="3"/>
      <c r="N109" s="3"/>
      <c r="O109" s="3"/>
      <c r="P109" s="3"/>
    </row>
    <row r="110" customFormat="false" ht="12.8" hidden="false" customHeight="false" outlineLevel="0" collapsed="false">
      <c r="A110" s="7" t="n">
        <v>0.000239423956865321</v>
      </c>
      <c r="B110" s="3" t="n">
        <v>0.000143991120413081</v>
      </c>
      <c r="C110" s="3" t="n">
        <v>1.73382942595091E-005</v>
      </c>
      <c r="D110" s="3" t="n">
        <v>0.000218909609968316</v>
      </c>
      <c r="E110" s="3" t="n">
        <v>-6.43640553565108E-005</v>
      </c>
      <c r="F110" s="3" t="n">
        <v>0.000138065467943511</v>
      </c>
      <c r="G110" s="3" t="n">
        <v>-4.68714539309404E-005</v>
      </c>
      <c r="H110" s="3" t="n">
        <v>0.000226226209553881</v>
      </c>
      <c r="I110" s="8" t="n">
        <v>2.72808502838354E-005</v>
      </c>
      <c r="J110" s="3"/>
      <c r="K110" s="3"/>
      <c r="L110" s="3"/>
      <c r="M110" s="3"/>
      <c r="N110" s="3"/>
      <c r="O110" s="3"/>
      <c r="P110" s="3"/>
    </row>
    <row r="111" customFormat="false" ht="12.8" hidden="false" customHeight="false" outlineLevel="0" collapsed="false">
      <c r="A111" s="9" t="n">
        <v>-4.27990565476512E-005</v>
      </c>
      <c r="B111" s="10" t="n">
        <v>0.000250800894935588</v>
      </c>
      <c r="C111" s="10" t="n">
        <v>-0.000158337582180369</v>
      </c>
      <c r="D111" s="10" t="n">
        <v>-6.37410333363729E-005</v>
      </c>
      <c r="E111" s="10" t="n">
        <v>0.000146391944737074</v>
      </c>
      <c r="F111" s="10" t="n">
        <v>0.000145281107238813</v>
      </c>
      <c r="G111" s="10" t="n">
        <v>0.000238123618796779</v>
      </c>
      <c r="H111" s="10" t="n">
        <v>2.72808502838351E-005</v>
      </c>
      <c r="I111" s="11" t="n">
        <v>0.000356999256072305</v>
      </c>
      <c r="J111" s="3"/>
      <c r="K111" s="3"/>
      <c r="L111" s="3"/>
      <c r="M111" s="3"/>
      <c r="N111" s="3"/>
      <c r="O111" s="3"/>
      <c r="P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customFormat="false" ht="15.65" hidden="false" customHeight="false" outlineLevel="0" collapsed="false">
      <c r="A113" s="4" t="s">
        <v>42</v>
      </c>
      <c r="B113" s="4"/>
      <c r="C113" s="4"/>
      <c r="D113" s="4"/>
      <c r="E113" s="4"/>
      <c r="F113" s="4"/>
      <c r="G113" s="4"/>
      <c r="H113" s="4"/>
      <c r="I113" s="4"/>
      <c r="J113" s="3"/>
      <c r="P113" s="3"/>
    </row>
    <row r="114" customFormat="false" ht="12.8" hidden="false" customHeight="false" outlineLevel="0" collapsed="false">
      <c r="A114" s="7" t="n">
        <f aca="false">I46-A103</f>
        <v>0.000620030726201224</v>
      </c>
      <c r="B114" s="3" t="n">
        <f aca="false">J46-B103</f>
        <v>-9.95652505978306E-005</v>
      </c>
      <c r="C114" s="3" t="n">
        <f aca="false">K46-C103</f>
        <v>-6.85718527933417E-005</v>
      </c>
      <c r="D114" s="3" t="n">
        <f aca="false">L46-D103</f>
        <v>-0.000299534289518156</v>
      </c>
      <c r="E114" s="3" t="n">
        <f aca="false">M46-E103</f>
        <v>3.87683914664399E-005</v>
      </c>
      <c r="F114" s="3" t="n">
        <f aca="false">N46-F103</f>
        <v>-6.27484939085308E-005</v>
      </c>
      <c r="G114" s="3" t="n">
        <f aca="false">O46-G103</f>
        <v>6.82456694678664E-005</v>
      </c>
      <c r="H114" s="3" t="n">
        <f aca="false">P46-H103</f>
        <v>-0.00023942395686532</v>
      </c>
      <c r="I114" s="8" t="n">
        <f aca="false">Q46-I103</f>
        <v>4.27990565476516E-005</v>
      </c>
      <c r="J114" s="3"/>
      <c r="P114" s="3"/>
    </row>
    <row r="115" customFormat="false" ht="12.8" hidden="false" customHeight="false" outlineLevel="0" collapsed="false">
      <c r="A115" s="7" t="n">
        <f aca="false">I47-A104</f>
        <v>-9.95652505978308E-005</v>
      </c>
      <c r="B115" s="3" t="n">
        <f aca="false">J47-B104</f>
        <v>0.000639845999584206</v>
      </c>
      <c r="C115" s="3" t="n">
        <f aca="false">K47-C104</f>
        <v>0.000187263218275867</v>
      </c>
      <c r="D115" s="3" t="n">
        <f aca="false">L47-D104</f>
        <v>-7.45178775862607E-005</v>
      </c>
      <c r="E115" s="3" t="n">
        <f aca="false">M47-E104</f>
        <v>-1.10157975522159E-005</v>
      </c>
      <c r="F115" s="3" t="n">
        <f aca="false">N47-F104</f>
        <v>-0.000151986177313655</v>
      </c>
      <c r="G115" s="3" t="n">
        <f aca="false">O47-G104</f>
        <v>-9.52320994614409E-005</v>
      </c>
      <c r="H115" s="3" t="n">
        <f aca="false">P47-H104</f>
        <v>-0.00014399112041308</v>
      </c>
      <c r="I115" s="8" t="n">
        <f aca="false">Q47-I104</f>
        <v>-0.000250800894935588</v>
      </c>
      <c r="J115" s="3"/>
      <c r="P115" s="3"/>
    </row>
    <row r="116" customFormat="false" ht="12.8" hidden="false" customHeight="false" outlineLevel="0" collapsed="false">
      <c r="A116" s="7" t="n">
        <f aca="false">I48-A105</f>
        <v>-6.85718527933417E-005</v>
      </c>
      <c r="B116" s="3" t="n">
        <f aca="false">J48-B105</f>
        <v>0.000187263218275867</v>
      </c>
      <c r="C116" s="3" t="n">
        <f aca="false">K48-C105</f>
        <v>0.000203243720154878</v>
      </c>
      <c r="D116" s="3" t="n">
        <f aca="false">L48-D105</f>
        <v>-7.37584016787776E-006</v>
      </c>
      <c r="E116" s="3" t="n">
        <f aca="false">M48-E105</f>
        <v>-0.000169770708998735</v>
      </c>
      <c r="F116" s="3" t="n">
        <f aca="false">N48-F105</f>
        <v>-0.000201016554627682</v>
      </c>
      <c r="G116" s="3" t="n">
        <f aca="false">O48-G105</f>
        <v>-8.47712697639669E-005</v>
      </c>
      <c r="H116" s="3" t="n">
        <f aca="false">P48-H105</f>
        <v>-1.7338294259509E-005</v>
      </c>
      <c r="I116" s="8" t="n">
        <f aca="false">Q48-I105</f>
        <v>0.000158337582180368</v>
      </c>
      <c r="J116" s="3"/>
      <c r="P116" s="3"/>
    </row>
    <row r="117" customFormat="false" ht="12.8" hidden="false" customHeight="false" outlineLevel="0" collapsed="false">
      <c r="A117" s="7" t="n">
        <f aca="false">I49-A106</f>
        <v>-0.000299534289518156</v>
      </c>
      <c r="B117" s="3" t="n">
        <f aca="false">J49-B106</f>
        <v>-7.45178775862608E-005</v>
      </c>
      <c r="C117" s="3" t="n">
        <f aca="false">K49-C106</f>
        <v>-7.37584016787782E-006</v>
      </c>
      <c r="D117" s="3" t="n">
        <f aca="false">L49-D106</f>
        <v>0.000435789892201956</v>
      </c>
      <c r="E117" s="3" t="n">
        <f aca="false">M49-E106</f>
        <v>-0.000115542376577239</v>
      </c>
      <c r="F117" s="3" t="n">
        <f aca="false">N49-F106</f>
        <v>0.0002036526154359</v>
      </c>
      <c r="G117" s="3" t="n">
        <f aca="false">O49-G106</f>
        <v>1.26964528436223E-005</v>
      </c>
      <c r="H117" s="3" t="n">
        <f aca="false">P49-H106</f>
        <v>-0.000218909609968315</v>
      </c>
      <c r="I117" s="8" t="n">
        <f aca="false">Q49-I106</f>
        <v>6.37410333363726E-005</v>
      </c>
      <c r="J117" s="3"/>
      <c r="P117" s="3"/>
    </row>
    <row r="118" customFormat="false" ht="12.8" hidden="false" customHeight="false" outlineLevel="0" collapsed="false">
      <c r="A118" s="7" t="n">
        <f aca="false">I50-A107</f>
        <v>3.876839146644E-005</v>
      </c>
      <c r="B118" s="3" t="n">
        <f aca="false">J50-B107</f>
        <v>-1.10157975522159E-005</v>
      </c>
      <c r="C118" s="3" t="n">
        <f aca="false">K50-C107</f>
        <v>-0.000169770708998735</v>
      </c>
      <c r="D118" s="3" t="n">
        <f aca="false">L50-D107</f>
        <v>-0.000115542376577239</v>
      </c>
      <c r="E118" s="3" t="n">
        <f aca="false">M50-E107</f>
        <v>0.000469431909253809</v>
      </c>
      <c r="F118" s="3" t="n">
        <f aca="false">N50-F107</f>
        <v>0.000184400243041688</v>
      </c>
      <c r="G118" s="3" t="n">
        <f aca="false">O50-G107</f>
        <v>-0.000314243771253183</v>
      </c>
      <c r="H118" s="3" t="n">
        <f aca="false">P50-H107</f>
        <v>6.43640553565113E-005</v>
      </c>
      <c r="I118" s="8" t="n">
        <f aca="false">Q50-I107</f>
        <v>-0.000146391944737074</v>
      </c>
      <c r="J118" s="3"/>
      <c r="P118" s="3"/>
    </row>
    <row r="119" customFormat="false" ht="12.8" hidden="false" customHeight="false" outlineLevel="0" collapsed="false">
      <c r="A119" s="7" t="n">
        <f aca="false">I51-A108</f>
        <v>-6.27484939085308E-005</v>
      </c>
      <c r="B119" s="3" t="n">
        <f aca="false">J51-B108</f>
        <v>-0.000151986177313655</v>
      </c>
      <c r="C119" s="3" t="n">
        <f aca="false">K51-C108</f>
        <v>-0.000201016554627682</v>
      </c>
      <c r="D119" s="3" t="n">
        <f aca="false">L51-D108</f>
        <v>0.0002036526154359</v>
      </c>
      <c r="E119" s="3" t="n">
        <f aca="false">M51-E108</f>
        <v>0.000184400243041688</v>
      </c>
      <c r="F119" s="3" t="n">
        <f aca="false">N51-F108</f>
        <v>0.00031068548887589</v>
      </c>
      <c r="G119" s="3" t="n">
        <f aca="false">O51-G108</f>
        <v>3.59453678713643E-007</v>
      </c>
      <c r="H119" s="3" t="n">
        <f aca="false">P51-H108</f>
        <v>-0.000138065467943511</v>
      </c>
      <c r="I119" s="8" t="n">
        <f aca="false">Q51-I108</f>
        <v>-0.000145281107238813</v>
      </c>
      <c r="J119" s="3"/>
      <c r="P119" s="3"/>
    </row>
    <row r="120" customFormat="false" ht="12.8" hidden="false" customHeight="false" outlineLevel="0" collapsed="false">
      <c r="A120" s="7" t="n">
        <f aca="false">I52-A109</f>
        <v>6.82456694678664E-005</v>
      </c>
      <c r="B120" s="3" t="n">
        <f aca="false">J52-B109</f>
        <v>-9.52320994614408E-005</v>
      </c>
      <c r="C120" s="3" t="n">
        <f aca="false">K52-C109</f>
        <v>-8.47712697639668E-005</v>
      </c>
      <c r="D120" s="3" t="n">
        <f aca="false">L52-D109</f>
        <v>1.26964528436225E-005</v>
      </c>
      <c r="E120" s="3" t="n">
        <f aca="false">M52-E109</f>
        <v>-0.000314243771253183</v>
      </c>
      <c r="F120" s="3" t="n">
        <f aca="false">N52-F109</f>
        <v>3.59453678713908E-007</v>
      </c>
      <c r="G120" s="3" t="n">
        <f aca="false">O52-G109</f>
        <v>0.000604197729354227</v>
      </c>
      <c r="H120" s="3" t="n">
        <f aca="false">P52-H109</f>
        <v>4.68714539309409E-005</v>
      </c>
      <c r="I120" s="8" t="n">
        <f aca="false">Q52-I109</f>
        <v>-0.000238123618796779</v>
      </c>
      <c r="J120" s="3"/>
      <c r="P120" s="3"/>
    </row>
    <row r="121" customFormat="false" ht="12.8" hidden="false" customHeight="false" outlineLevel="0" collapsed="false">
      <c r="A121" s="7" t="n">
        <f aca="false">I53-A110</f>
        <v>-0.00023942395686532</v>
      </c>
      <c r="B121" s="3" t="n">
        <f aca="false">J53-B110</f>
        <v>-0.00014399112041308</v>
      </c>
      <c r="C121" s="3" t="n">
        <f aca="false">K53-C110</f>
        <v>-1.7338294259509E-005</v>
      </c>
      <c r="D121" s="3" t="n">
        <f aca="false">L53-D110</f>
        <v>-0.000218909609968315</v>
      </c>
      <c r="E121" s="3" t="n">
        <f aca="false">M53-E110</f>
        <v>6.43640553565112E-005</v>
      </c>
      <c r="F121" s="3" t="n">
        <f aca="false">N53-F110</f>
        <v>-0.000138065467943511</v>
      </c>
      <c r="G121" s="3" t="n">
        <f aca="false">O53-G110</f>
        <v>4.68714539309408E-005</v>
      </c>
      <c r="H121" s="3" t="n">
        <f aca="false">P53-H110</f>
        <v>0.00067377379044612</v>
      </c>
      <c r="I121" s="8" t="n">
        <f aca="false">Q53-I110</f>
        <v>-2.7280850283835E-005</v>
      </c>
      <c r="J121" s="3"/>
      <c r="P121" s="3"/>
    </row>
    <row r="122" customFormat="false" ht="12.8" hidden="false" customHeight="false" outlineLevel="0" collapsed="false">
      <c r="A122" s="9" t="n">
        <f aca="false">I54-A111</f>
        <v>4.27990565476514E-005</v>
      </c>
      <c r="B122" s="10" t="n">
        <f aca="false">J54-B111</f>
        <v>-0.000250800894935588</v>
      </c>
      <c r="C122" s="10" t="n">
        <f aca="false">K54-C111</f>
        <v>0.000158337582180368</v>
      </c>
      <c r="D122" s="10" t="n">
        <f aca="false">L54-D111</f>
        <v>6.37410333363727E-005</v>
      </c>
      <c r="E122" s="10" t="n">
        <f aca="false">M54-E111</f>
        <v>-0.000146391944737075</v>
      </c>
      <c r="F122" s="10" t="n">
        <f aca="false">N54-F111</f>
        <v>-0.000145281107238813</v>
      </c>
      <c r="G122" s="10" t="n">
        <f aca="false">O54-G111</f>
        <v>-0.000238123618796779</v>
      </c>
      <c r="H122" s="10" t="n">
        <f aca="false">P54-H111</f>
        <v>-2.72808502838351E-005</v>
      </c>
      <c r="I122" s="11" t="n">
        <f aca="false">Q54-I111</f>
        <v>0.000543000743927695</v>
      </c>
      <c r="J122" s="3"/>
      <c r="P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customFormat="false" ht="12.8" hidden="false" customHeight="false" outlineLevel="0" collapsed="false">
      <c r="A125" s="2"/>
      <c r="B125" s="2"/>
      <c r="C125" s="19" t="s">
        <v>43</v>
      </c>
      <c r="D125" s="19" t="s">
        <v>44</v>
      </c>
      <c r="E125" s="20" t="s">
        <v>45</v>
      </c>
      <c r="F125" s="20" t="s">
        <v>46</v>
      </c>
      <c r="G125" s="21" t="s">
        <v>47</v>
      </c>
      <c r="H125" s="3"/>
      <c r="I125" s="3"/>
      <c r="J125" s="3"/>
      <c r="K125" s="3"/>
      <c r="L125" s="3"/>
      <c r="M125" s="3"/>
      <c r="N125" s="3"/>
      <c r="O125" s="3"/>
      <c r="P125" s="3"/>
    </row>
    <row r="126" customFormat="false" ht="12.8" hidden="false" customHeight="false" outlineLevel="0" collapsed="false">
      <c r="A126" s="3"/>
      <c r="B126" s="3"/>
      <c r="C126" s="22" t="n">
        <f aca="false">D53</f>
        <v>-22.090964641422</v>
      </c>
      <c r="D126" s="7" t="n">
        <f aca="false">SQRT(A114)</f>
        <v>0.0249004161853015</v>
      </c>
      <c r="E126" s="3" t="n">
        <f aca="false">_xlfn.NORM.INV(0.95,0,D126)</f>
        <v>0.0409575398749943</v>
      </c>
      <c r="F126" s="3" t="n">
        <f aca="false">_xlfn.NORM.INV(0.05,0,D126)</f>
        <v>-0.0409575398749943</v>
      </c>
      <c r="G126" s="8" t="str">
        <f aca="false">IF(C126&gt;E126,"Yes",IF(C126&lt;F126,"Yes","No"))</f>
        <v>Yes</v>
      </c>
      <c r="H126" s="3"/>
      <c r="I126" s="3"/>
      <c r="J126" s="3"/>
      <c r="K126" s="3"/>
      <c r="L126" s="3"/>
      <c r="M126" s="3"/>
      <c r="N126" s="3"/>
      <c r="O126" s="3"/>
      <c r="P126" s="3"/>
    </row>
    <row r="127" customFormat="false" ht="12.8" hidden="false" customHeight="false" outlineLevel="0" collapsed="false">
      <c r="A127" s="3"/>
      <c r="B127" s="3"/>
      <c r="C127" s="22" t="n">
        <f aca="false">D54</f>
        <v>-12.3921168446541</v>
      </c>
      <c r="D127" s="7" t="n">
        <f aca="false">SQRT(B115)</f>
        <v>0.0252951773977611</v>
      </c>
      <c r="E127" s="3" t="n">
        <f aca="false">_xlfn.NORM.INV(0.95,0,D127)</f>
        <v>0.0416068642870883</v>
      </c>
      <c r="F127" s="3" t="n">
        <f aca="false">_xlfn.NORM.INV(0.05,0,D127)</f>
        <v>-0.0416068642870883</v>
      </c>
      <c r="G127" s="8" t="str">
        <f aca="false">IF(C127&gt;E127,"Yes",IF(C127&lt;F127,"Yes","No"))</f>
        <v>Yes</v>
      </c>
      <c r="H127" s="3"/>
      <c r="I127" s="3"/>
      <c r="J127" s="3"/>
      <c r="K127" s="3"/>
      <c r="L127" s="3"/>
      <c r="M127" s="3"/>
      <c r="N127" s="3"/>
      <c r="O127" s="3"/>
      <c r="P127" s="3"/>
    </row>
    <row r="128" customFormat="false" ht="12.8" hidden="false" customHeight="false" outlineLevel="0" collapsed="false">
      <c r="B128" s="3"/>
      <c r="C128" s="22" t="n">
        <f aca="false">D55</f>
        <v>-20.0683169960976</v>
      </c>
      <c r="D128" s="7" t="n">
        <f aca="false">SQRT(C116)</f>
        <v>0.0142563571838979</v>
      </c>
      <c r="E128" s="3" t="n">
        <f aca="false">_xlfn.NORM.INV(0.95,0,D128)</f>
        <v>0.0234496208210502</v>
      </c>
      <c r="F128" s="3" t="n">
        <f aca="false">_xlfn.NORM.INV(0.05,0,D128)</f>
        <v>-0.0234496208210502</v>
      </c>
      <c r="G128" s="8" t="str">
        <f aca="false">IF(C128&gt;E128,"Yes",IF(C128&lt;F128,"Yes","No"))</f>
        <v>Yes</v>
      </c>
    </row>
    <row r="129" customFormat="false" ht="12.8" hidden="false" customHeight="false" outlineLevel="0" collapsed="false">
      <c r="B129" s="3"/>
      <c r="C129" s="22" t="n">
        <f aca="false">D56</f>
        <v>32.3193319626152</v>
      </c>
      <c r="D129" s="7" t="n">
        <f aca="false">SQRT(D117)</f>
        <v>0.0208755812422542</v>
      </c>
      <c r="E129" s="3" t="n">
        <f aca="false">_xlfn.NORM.INV(0.95,0,D129)</f>
        <v>0.034337275521042</v>
      </c>
      <c r="F129" s="3" t="n">
        <f aca="false">_xlfn.NORM.INV(0.05,0,D129)</f>
        <v>-0.034337275521042</v>
      </c>
      <c r="G129" s="8" t="str">
        <f aca="false">IF(C129&gt;E129,"Yes",IF(C129&lt;F129,"Yes","No"))</f>
        <v>Yes</v>
      </c>
    </row>
    <row r="130" customFormat="false" ht="12.8" hidden="false" customHeight="false" outlineLevel="0" collapsed="false">
      <c r="B130" s="3"/>
      <c r="C130" s="22" t="n">
        <f aca="false">D57</f>
        <v>18.4733001850545</v>
      </c>
      <c r="D130" s="7" t="n">
        <f aca="false">SQRT(E118)</f>
        <v>0.0216663773911055</v>
      </c>
      <c r="E130" s="3" t="n">
        <f aca="false">_xlfn.NORM.INV(0.95,0,D130)</f>
        <v>0.0356380194346593</v>
      </c>
      <c r="F130" s="3" t="n">
        <f aca="false">_xlfn.NORM.INV(0.05,0,D130)</f>
        <v>-0.0356380194346593</v>
      </c>
      <c r="G130" s="8" t="str">
        <f aca="false">IF(C130&gt;E130,"Yes",IF(C130&lt;F130,"Yes","No"))</f>
        <v>Yes</v>
      </c>
    </row>
    <row r="131" customFormat="false" ht="12.8" hidden="false" customHeight="false" outlineLevel="0" collapsed="false">
      <c r="B131" s="3"/>
      <c r="C131" s="22" t="n">
        <f aca="false">D58</f>
        <v>36.9275456629693</v>
      </c>
      <c r="D131" s="7" t="n">
        <f aca="false">SQRT(F119)</f>
        <v>0.0176262726881179</v>
      </c>
      <c r="E131" s="3" t="n">
        <f aca="false">_xlfn.NORM.INV(0.95,0,D131)</f>
        <v>0.0289926385606864</v>
      </c>
      <c r="F131" s="3" t="n">
        <f aca="false">_xlfn.NORM.INV(0.05,0,D131)</f>
        <v>-0.0289926385606864</v>
      </c>
      <c r="G131" s="8" t="str">
        <f aca="false">IF(C131&gt;E131,"Yes",IF(C131&lt;F131,"Yes","No"))</f>
        <v>Yes</v>
      </c>
    </row>
    <row r="132" customFormat="false" ht="12.8" hidden="false" customHeight="false" outlineLevel="0" collapsed="false">
      <c r="B132" s="3"/>
      <c r="C132" s="22" t="n">
        <f aca="false">D59</f>
        <v>-1.70239445567131</v>
      </c>
      <c r="D132" s="7" t="n">
        <f aca="false">SQRT(G120)</f>
        <v>0.0245804338723755</v>
      </c>
      <c r="E132" s="3" t="n">
        <f aca="false">_xlfn.NORM.INV(0.95,0,D132)</f>
        <v>0.0404312158070178</v>
      </c>
      <c r="F132" s="3" t="n">
        <f aca="false">_xlfn.NORM.INV(0.05,0,D132)</f>
        <v>-0.0404312158070178</v>
      </c>
      <c r="G132" s="8" t="str">
        <f aca="false">IF(C132&gt;E132,"Yes",IF(C132&lt;F132,"Yes","No"))</f>
        <v>Yes</v>
      </c>
    </row>
    <row r="133" customFormat="false" ht="12.8" hidden="false" customHeight="false" outlineLevel="0" collapsed="false">
      <c r="B133" s="3"/>
      <c r="C133" s="22" t="n">
        <f aca="false">D60</f>
        <v>-13.9956385456026</v>
      </c>
      <c r="D133" s="7" t="n">
        <f aca="false">SQRT(H121)</f>
        <v>0.0259571529726609</v>
      </c>
      <c r="E133" s="3" t="n">
        <f aca="false">_xlfn.NORM.INV(0.95,0,D133)</f>
        <v>0.0426957172124155</v>
      </c>
      <c r="F133" s="3" t="n">
        <f aca="false">_xlfn.NORM.INV(0.05,0,D133)</f>
        <v>-0.0426957172124155</v>
      </c>
      <c r="G133" s="8" t="str">
        <f aca="false">IF(C133&gt;E133,"Yes",IF(C133&lt;F133,"Yes","No"))</f>
        <v>Yes</v>
      </c>
    </row>
    <row r="134" customFormat="false" ht="12.8" hidden="false" customHeight="false" outlineLevel="0" collapsed="false">
      <c r="B134" s="3"/>
      <c r="C134" s="23" t="n">
        <f aca="false">D61</f>
        <v>-17.4707463271916</v>
      </c>
      <c r="D134" s="9" t="n">
        <f aca="false">SQRT(I122)</f>
        <v>0.0233023763579532</v>
      </c>
      <c r="E134" s="10" t="n">
        <f aca="false">_xlfn.NORM.INV(0.95,0,D134)</f>
        <v>0.0383289982689675</v>
      </c>
      <c r="F134" s="10" t="n">
        <f aca="false">_xlfn.NORM.INV(0.05,0,D134)</f>
        <v>-0.0383289982689675</v>
      </c>
      <c r="G134" s="11" t="str">
        <f aca="false">IF(C134&gt;E134,"Yes",IF(C134&lt;F134,"Yes","No"))</f>
        <v>Yes</v>
      </c>
    </row>
  </sheetData>
  <mergeCells count="10">
    <mergeCell ref="I45:Q45"/>
    <mergeCell ref="F52:G52"/>
    <mergeCell ref="I56:Q56"/>
    <mergeCell ref="A70:D70"/>
    <mergeCell ref="F70:N70"/>
    <mergeCell ref="A81:D81"/>
    <mergeCell ref="C87:H87"/>
    <mergeCell ref="A94:H94"/>
    <mergeCell ref="A102:I102"/>
    <mergeCell ref="A113:I1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2018-09-30T13:53:25Z</dcterms:created>
  <dc:creator/>
  <dc:description/>
  <dc:language>en-AU</dc:language>
  <cp:lastModifiedBy/>
  <dcterms:modified xsi:type="dcterms:W3CDTF">2018-10-04T23:38:02Z</dcterms:modified>
  <cp:revision>17</cp:revision>
  <dc:subject/>
  <dc:title/>
</cp:coreProperties>
</file>