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13_ncr:1_{4B1CF2F1-A056-4E7E-BDBA-C6EB80BABC55}" xr6:coauthVersionLast="36" xr6:coauthVersionMax="36" xr10:uidLastSave="{00000000-0000-0000-0000-000000000000}"/>
  <bookViews>
    <workbookView xWindow="0" yWindow="0" windowWidth="21570" windowHeight="9285" xr2:uid="{F4C71B0A-3488-41BD-8801-00C2B6382E5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9" i="1" l="1"/>
  <c r="F38" i="1"/>
  <c r="C44" i="1"/>
  <c r="D25" i="1"/>
  <c r="B25" i="1"/>
  <c r="B60" i="1"/>
  <c r="B59" i="1"/>
  <c r="C39" i="1"/>
  <c r="B54" i="1" s="1"/>
  <c r="F54" i="1" s="1"/>
  <c r="C38" i="1"/>
  <c r="B49" i="1" s="1"/>
  <c r="F49" i="1" s="1"/>
  <c r="B33" i="1"/>
  <c r="B27" i="1"/>
  <c r="B32" i="1" s="1"/>
</calcChain>
</file>

<file path=xl/sharedStrings.xml><?xml version="1.0" encoding="utf-8"?>
<sst xmlns="http://schemas.openxmlformats.org/spreadsheetml/2006/main" count="186" uniqueCount="109">
  <si>
    <t>Cathode</t>
  </si>
  <si>
    <t>Anode</t>
  </si>
  <si>
    <t>Power Requirement</t>
  </si>
  <si>
    <t>Anode C.C.</t>
  </si>
  <si>
    <t>Cathode C.C.</t>
  </si>
  <si>
    <t>Amount</t>
  </si>
  <si>
    <t>Unit</t>
  </si>
  <si>
    <t>Units</t>
  </si>
  <si>
    <t>KWh</t>
  </si>
  <si>
    <t>Separator</t>
  </si>
  <si>
    <t>Casing</t>
  </si>
  <si>
    <t>Hard Carbon (sHC)</t>
  </si>
  <si>
    <t>Na-Mn-Oxide (NMO)</t>
  </si>
  <si>
    <t>Total Energy Requirement</t>
  </si>
  <si>
    <t>V</t>
  </si>
  <si>
    <t>Units and Descpription</t>
  </si>
  <si>
    <t>Units and Description</t>
  </si>
  <si>
    <t>Value</t>
  </si>
  <si>
    <t>Discharge Voltage</t>
  </si>
  <si>
    <t xml:space="preserve">V </t>
  </si>
  <si>
    <t>Length (Rectangular Sheet)</t>
  </si>
  <si>
    <t>meter</t>
  </si>
  <si>
    <t>Width (Rect Sheet)</t>
  </si>
  <si>
    <t>Property/ Spec 1</t>
  </si>
  <si>
    <t>Property/ Spec 2</t>
  </si>
  <si>
    <t>Property/ Spec 3</t>
  </si>
  <si>
    <t>Thickness</t>
  </si>
  <si>
    <t>mm</t>
  </si>
  <si>
    <t>Tall (Cylinder)</t>
  </si>
  <si>
    <t>Diameter (Cylinder)</t>
  </si>
  <si>
    <t xml:space="preserve"> Asked Requierments</t>
  </si>
  <si>
    <t>Constraints</t>
  </si>
  <si>
    <t>Na-ion Cell Design</t>
  </si>
  <si>
    <t>Max Cap</t>
  </si>
  <si>
    <t>mAh</t>
  </si>
  <si>
    <t>Cap per gram</t>
  </si>
  <si>
    <t>Param 1</t>
  </si>
  <si>
    <t>Param 2</t>
  </si>
  <si>
    <t>Param 3</t>
  </si>
  <si>
    <t>Electrolyte</t>
  </si>
  <si>
    <t xml:space="preserve">Material/Chemistry/Other </t>
  </si>
  <si>
    <t>S. steel</t>
  </si>
  <si>
    <t>Cell Format</t>
  </si>
  <si>
    <t>mAh/g</t>
  </si>
  <si>
    <t>Implications from Constraints</t>
  </si>
  <si>
    <t>Cell Operating Voltage</t>
  </si>
  <si>
    <t>Nominal Voltage</t>
  </si>
  <si>
    <t>Component</t>
  </si>
  <si>
    <t>Calculated Costs per Cell</t>
  </si>
  <si>
    <t>Binder For Anode</t>
  </si>
  <si>
    <t>Carbon for Anode</t>
  </si>
  <si>
    <t>Binder for Cathode</t>
  </si>
  <si>
    <t>Binder for Anode</t>
  </si>
  <si>
    <t>PVDF</t>
  </si>
  <si>
    <t>Solvent for Anode</t>
  </si>
  <si>
    <t>Anode Active Material</t>
  </si>
  <si>
    <t>Cathode Active Material</t>
  </si>
  <si>
    <t>Solvent for Cathode</t>
  </si>
  <si>
    <t>Calculated  Design Parameters per Cell</t>
  </si>
  <si>
    <t>Capacity Per Cell</t>
  </si>
  <si>
    <t>Charge Volatge</t>
  </si>
  <si>
    <t xml:space="preserve">Total Charge Storage Capaity </t>
  </si>
  <si>
    <t>Value 1</t>
  </si>
  <si>
    <t>Value 2</t>
  </si>
  <si>
    <t>V (upper Limit)</t>
  </si>
  <si>
    <t>V (Lower limit)</t>
  </si>
  <si>
    <t>value in SI</t>
  </si>
  <si>
    <t>Unit &amp; Description</t>
  </si>
  <si>
    <t>KAh</t>
  </si>
  <si>
    <t>Number of Cells Needed</t>
  </si>
  <si>
    <t xml:space="preserve">Volume of one cell </t>
  </si>
  <si>
    <t>cell</t>
  </si>
  <si>
    <t>m^3</t>
  </si>
  <si>
    <t>mm^3 (vol=pi*radius^2*tall)</t>
  </si>
  <si>
    <t>Value in SI</t>
  </si>
  <si>
    <t>Pack Design Paramters</t>
  </si>
  <si>
    <t>Pack Box Dimensions</t>
  </si>
  <si>
    <t>V (vs Na/Na+)</t>
  </si>
  <si>
    <t xml:space="preserve">Amount Required </t>
  </si>
  <si>
    <t>Cost per unit</t>
  </si>
  <si>
    <t>Porosity</t>
  </si>
  <si>
    <t>Tortuosity</t>
  </si>
  <si>
    <t xml:space="preserve">AM Amount </t>
  </si>
  <si>
    <t>Param 4</t>
  </si>
  <si>
    <t>Param 5</t>
  </si>
  <si>
    <t>Thicknes</t>
  </si>
  <si>
    <t>micron</t>
  </si>
  <si>
    <t>gram (cap=cap per cell/cap per gram)</t>
  </si>
  <si>
    <t>g</t>
  </si>
  <si>
    <t>Amount per g of CAM</t>
  </si>
  <si>
    <t>ml</t>
  </si>
  <si>
    <t>Amount per g of AAM</t>
  </si>
  <si>
    <t>Cathode Active Material (CAM)</t>
  </si>
  <si>
    <t>Anode Active Material (AAM)</t>
  </si>
  <si>
    <t xml:space="preserve">eps=(total electrode vol-solid vol)/total electrode vol </t>
  </si>
  <si>
    <t>m</t>
  </si>
  <si>
    <t>Property/ Spec 4</t>
  </si>
  <si>
    <t>Density of Cathode</t>
  </si>
  <si>
    <t>g per cm^3</t>
  </si>
  <si>
    <t>unit</t>
  </si>
  <si>
    <t>$ per Kg</t>
  </si>
  <si>
    <t>m^2</t>
  </si>
  <si>
    <t>Final Cost ($)</t>
  </si>
  <si>
    <t>Cost in Paper ($)</t>
  </si>
  <si>
    <t xml:space="preserve">Length </t>
  </si>
  <si>
    <t xml:space="preserve">Width </t>
  </si>
  <si>
    <t>Other Material amount</t>
  </si>
  <si>
    <t>Cost of Pack</t>
  </si>
  <si>
    <t>Cost in Pack ($)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</si>
</sst>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0" fontId="0" fillId="2" borderId="0" xfId="0" applyFill="1" applyAlignment="1">
      <alignment horizontal="center"/>
    </xf>
    <xf numFmtId="0" fontId="0" fillId="3" borderId="0" xfId="0" applyFill="1"/>
    <xf numFmtId="0" fontId="0" fillId="2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/>
    <xf numFmtId="0" fontId="0" fillId="5" borderId="0" xfId="0" applyFont="1" applyFill="1" applyAlignment="1">
      <alignment horizontal="center"/>
    </xf>
    <xf numFmtId="0" fontId="0" fillId="5" borderId="0" xfId="0" applyFill="1"/>
    <xf numFmtId="0" fontId="0" fillId="6" borderId="0" xfId="0" applyFill="1"/>
    <xf numFmtId="11" fontId="0" fillId="0" borderId="0" xfId="0" applyNumberFormat="1"/>
    <xf numFmtId="0" fontId="0" fillId="7" borderId="0" xfId="0" applyFont="1" applyFill="1" applyBorder="1" applyAlignment="1">
      <alignment horizontal="center"/>
    </xf>
    <xf numFmtId="0" fontId="0" fillId="7" borderId="0" xfId="0" applyFill="1"/>
    <xf numFmtId="0" fontId="0" fillId="7" borderId="0" xfId="0" applyFill="1" applyAlignment="1">
      <alignment horizontal="center"/>
    </xf>
    <xf numFmtId="11" fontId="0" fillId="0" borderId="0" xfId="0" applyNumberFormat="1" applyFill="1"/>
    <xf numFmtId="0" fontId="0" fillId="8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665727</xdr:colOff>
      <xdr:row>21</xdr:row>
      <xdr:rowOff>110217</xdr:rowOff>
    </xdr:from>
    <xdr:to>
      <xdr:col>7</xdr:col>
      <xdr:colOff>1055641</xdr:colOff>
      <xdr:row>31</xdr:row>
      <xdr:rowOff>130228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72014A4-803A-4DE6-A5C2-EA38653282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735263" y="3729717"/>
          <a:ext cx="2186057" cy="192501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DE8E3-B71A-4DF3-B169-4F5ED6185173}">
  <dimension ref="A1:Z63"/>
  <sheetViews>
    <sheetView tabSelected="1" topLeftCell="A4" zoomScale="70" zoomScaleNormal="70" workbookViewId="0">
      <selection activeCell="G49" sqref="G49"/>
    </sheetView>
  </sheetViews>
  <sheetFormatPr defaultRowHeight="15" x14ac:dyDescent="0.25"/>
  <cols>
    <col min="1" max="1" width="33" customWidth="1"/>
    <col min="2" max="2" width="30.28515625" customWidth="1"/>
    <col min="3" max="3" width="26" customWidth="1"/>
    <col min="4" max="4" width="46.140625" customWidth="1"/>
    <col min="5" max="6" width="22.85546875" customWidth="1"/>
    <col min="7" max="7" width="26.85546875" customWidth="1"/>
    <col min="8" max="9" width="23.42578125" customWidth="1"/>
    <col min="10" max="10" width="27.5703125" customWidth="1"/>
    <col min="11" max="11" width="32" customWidth="1"/>
    <col min="12" max="12" width="19.28515625" customWidth="1"/>
    <col min="13" max="13" width="16.7109375" customWidth="1"/>
    <col min="14" max="14" width="19.5703125" customWidth="1"/>
    <col min="16" max="16" width="24.42578125" customWidth="1"/>
    <col min="19" max="19" width="21" customWidth="1"/>
    <col min="22" max="22" width="24.42578125" customWidth="1"/>
  </cols>
  <sheetData>
    <row r="1" spans="1:14" x14ac:dyDescent="0.25">
      <c r="A1" s="5" t="s">
        <v>32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14" x14ac:dyDescent="0.25">
      <c r="A2" s="8" t="s">
        <v>30</v>
      </c>
      <c r="B2" s="8"/>
    </row>
    <row r="3" spans="1:14" x14ac:dyDescent="0.25">
      <c r="B3" t="s">
        <v>17</v>
      </c>
      <c r="C3" t="s">
        <v>7</v>
      </c>
      <c r="D3" t="s">
        <v>66</v>
      </c>
      <c r="H3" s="1"/>
      <c r="K3" s="1"/>
    </row>
    <row r="4" spans="1:14" x14ac:dyDescent="0.25">
      <c r="A4" s="1" t="s">
        <v>13</v>
      </c>
      <c r="B4">
        <v>11</v>
      </c>
      <c r="C4" t="s">
        <v>8</v>
      </c>
      <c r="H4" s="1"/>
      <c r="K4" s="1"/>
    </row>
    <row r="5" spans="1:14" x14ac:dyDescent="0.25">
      <c r="A5" s="1" t="s">
        <v>2</v>
      </c>
      <c r="B5">
        <v>7</v>
      </c>
      <c r="C5" t="s">
        <v>8</v>
      </c>
      <c r="H5" s="1"/>
      <c r="K5" s="1"/>
    </row>
    <row r="6" spans="1:14" x14ac:dyDescent="0.25">
      <c r="A6" s="8" t="s">
        <v>31</v>
      </c>
      <c r="B6" s="8"/>
      <c r="H6" s="1"/>
      <c r="K6" s="1"/>
    </row>
    <row r="7" spans="1:14" x14ac:dyDescent="0.25">
      <c r="A7" s="3"/>
      <c r="B7" s="13" t="s">
        <v>40</v>
      </c>
      <c r="C7" s="9" t="s">
        <v>23</v>
      </c>
      <c r="D7" s="9" t="s">
        <v>17</v>
      </c>
      <c r="E7" s="9" t="s">
        <v>15</v>
      </c>
      <c r="F7" s="9" t="s">
        <v>24</v>
      </c>
      <c r="G7" s="9" t="s">
        <v>17</v>
      </c>
      <c r="H7" s="9" t="s">
        <v>16</v>
      </c>
      <c r="I7" s="9" t="s">
        <v>25</v>
      </c>
      <c r="J7" s="9" t="s">
        <v>17</v>
      </c>
      <c r="K7" s="9" t="s">
        <v>16</v>
      </c>
      <c r="L7" s="9" t="s">
        <v>96</v>
      </c>
      <c r="M7" s="9" t="s">
        <v>17</v>
      </c>
      <c r="N7" s="9" t="s">
        <v>16</v>
      </c>
    </row>
    <row r="8" spans="1:14" x14ac:dyDescent="0.25">
      <c r="A8" s="1" t="s">
        <v>42</v>
      </c>
      <c r="B8" s="1">
        <v>18650</v>
      </c>
      <c r="C8" t="s">
        <v>28</v>
      </c>
      <c r="D8">
        <v>650</v>
      </c>
      <c r="E8" t="s">
        <v>27</v>
      </c>
      <c r="F8" t="s">
        <v>29</v>
      </c>
      <c r="G8">
        <v>18</v>
      </c>
      <c r="H8" t="s">
        <v>27</v>
      </c>
      <c r="I8" t="s">
        <v>33</v>
      </c>
      <c r="J8">
        <v>3000</v>
      </c>
      <c r="K8" t="s">
        <v>34</v>
      </c>
    </row>
    <row r="9" spans="1:14" s="20" customFormat="1" x14ac:dyDescent="0.25">
      <c r="A9" s="21" t="s">
        <v>1</v>
      </c>
      <c r="B9" s="21"/>
    </row>
    <row r="10" spans="1:14" x14ac:dyDescent="0.25">
      <c r="A10" s="1" t="s">
        <v>93</v>
      </c>
      <c r="B10" t="s">
        <v>11</v>
      </c>
      <c r="C10" t="s">
        <v>18</v>
      </c>
      <c r="D10">
        <v>2.5</v>
      </c>
      <c r="E10" t="s">
        <v>19</v>
      </c>
      <c r="F10" t="s">
        <v>60</v>
      </c>
      <c r="G10">
        <v>0.2</v>
      </c>
      <c r="H10" s="1" t="s">
        <v>14</v>
      </c>
      <c r="I10" t="s">
        <v>35</v>
      </c>
      <c r="J10">
        <v>300</v>
      </c>
      <c r="K10" s="1" t="s">
        <v>43</v>
      </c>
      <c r="L10" t="s">
        <v>97</v>
      </c>
      <c r="M10">
        <v>1.5</v>
      </c>
      <c r="N10" t="s">
        <v>98</v>
      </c>
    </row>
    <row r="11" spans="1:14" x14ac:dyDescent="0.25">
      <c r="A11" s="1" t="s">
        <v>52</v>
      </c>
      <c r="B11" t="s">
        <v>53</v>
      </c>
      <c r="C11" t="s">
        <v>91</v>
      </c>
      <c r="H11" s="1"/>
      <c r="K11" s="1"/>
    </row>
    <row r="12" spans="1:14" x14ac:dyDescent="0.25">
      <c r="A12" s="1" t="s">
        <v>54</v>
      </c>
      <c r="C12" t="s">
        <v>91</v>
      </c>
      <c r="E12" t="s">
        <v>90</v>
      </c>
      <c r="H12" s="1"/>
      <c r="K12" s="1"/>
    </row>
    <row r="13" spans="1:14" s="20" customFormat="1" x14ac:dyDescent="0.25">
      <c r="A13" s="21" t="s">
        <v>0</v>
      </c>
      <c r="H13" s="21"/>
      <c r="K13" s="21"/>
    </row>
    <row r="14" spans="1:14" x14ac:dyDescent="0.25">
      <c r="A14" s="1" t="s">
        <v>92</v>
      </c>
      <c r="B14" t="s">
        <v>12</v>
      </c>
      <c r="C14" t="s">
        <v>18</v>
      </c>
      <c r="D14">
        <v>2.7</v>
      </c>
      <c r="E14" t="s">
        <v>77</v>
      </c>
      <c r="F14" t="s">
        <v>60</v>
      </c>
      <c r="G14">
        <v>4.2</v>
      </c>
      <c r="H14" s="1" t="s">
        <v>77</v>
      </c>
      <c r="I14" t="s">
        <v>35</v>
      </c>
      <c r="J14">
        <v>160</v>
      </c>
      <c r="K14" s="1" t="s">
        <v>43</v>
      </c>
      <c r="L14" t="s">
        <v>97</v>
      </c>
      <c r="M14">
        <v>4.2</v>
      </c>
      <c r="N14" t="s">
        <v>98</v>
      </c>
    </row>
    <row r="15" spans="1:14" x14ac:dyDescent="0.25">
      <c r="A15" s="1" t="s">
        <v>51</v>
      </c>
      <c r="C15" t="s">
        <v>89</v>
      </c>
      <c r="H15" s="1"/>
      <c r="K15" s="1"/>
    </row>
    <row r="16" spans="1:14" x14ac:dyDescent="0.25">
      <c r="A16" s="1" t="s">
        <v>57</v>
      </c>
      <c r="C16" t="s">
        <v>89</v>
      </c>
      <c r="E16" t="s">
        <v>90</v>
      </c>
      <c r="H16" s="1"/>
      <c r="K16" s="1"/>
    </row>
    <row r="17" spans="1:13" x14ac:dyDescent="0.25">
      <c r="A17" s="1"/>
      <c r="H17" s="1"/>
      <c r="K17" s="1"/>
    </row>
    <row r="18" spans="1:13" x14ac:dyDescent="0.25">
      <c r="A18" s="4" t="s">
        <v>3</v>
      </c>
      <c r="E18" t="s">
        <v>22</v>
      </c>
      <c r="F18" s="18">
        <v>0.65</v>
      </c>
      <c r="G18" t="s">
        <v>95</v>
      </c>
      <c r="K18" t="s">
        <v>26</v>
      </c>
      <c r="L18">
        <v>15</v>
      </c>
      <c r="M18" t="s">
        <v>86</v>
      </c>
    </row>
    <row r="19" spans="1:13" x14ac:dyDescent="0.25">
      <c r="A19" s="1" t="s">
        <v>4</v>
      </c>
      <c r="E19" t="s">
        <v>22</v>
      </c>
      <c r="F19" s="18">
        <v>0.65</v>
      </c>
      <c r="G19" t="s">
        <v>95</v>
      </c>
      <c r="H19" t="s">
        <v>22</v>
      </c>
      <c r="K19" t="s">
        <v>85</v>
      </c>
      <c r="L19">
        <v>15</v>
      </c>
      <c r="M19" t="s">
        <v>86</v>
      </c>
    </row>
    <row r="20" spans="1:13" s="7" customFormat="1" x14ac:dyDescent="0.25">
      <c r="A20" s="6" t="s">
        <v>39</v>
      </c>
      <c r="B20" s="6"/>
    </row>
    <row r="21" spans="1:13" s="7" customFormat="1" x14ac:dyDescent="0.25">
      <c r="A21" s="6" t="s">
        <v>10</v>
      </c>
      <c r="B21" s="6" t="s">
        <v>41</v>
      </c>
      <c r="C21" s="7" t="s">
        <v>26</v>
      </c>
      <c r="D21" s="22">
        <v>1E-3</v>
      </c>
      <c r="E21" s="7" t="s">
        <v>95</v>
      </c>
    </row>
    <row r="22" spans="1:13" s="7" customFormat="1" x14ac:dyDescent="0.25">
      <c r="A22" s="6"/>
      <c r="B22" s="6"/>
    </row>
    <row r="23" spans="1:13" s="7" customFormat="1" x14ac:dyDescent="0.25">
      <c r="A23" s="10" t="s">
        <v>44</v>
      </c>
      <c r="B23" s="10"/>
    </row>
    <row r="24" spans="1:13" s="7" customFormat="1" x14ac:dyDescent="0.25">
      <c r="A24" s="11"/>
      <c r="B24" s="15" t="s">
        <v>62</v>
      </c>
      <c r="C24" s="16" t="s">
        <v>67</v>
      </c>
      <c r="D24" s="16" t="s">
        <v>63</v>
      </c>
      <c r="E24" s="16" t="s">
        <v>6</v>
      </c>
    </row>
    <row r="25" spans="1:13" s="7" customFormat="1" x14ac:dyDescent="0.25">
      <c r="A25" s="11" t="s">
        <v>45</v>
      </c>
      <c r="B25" s="11">
        <f>G14-G10</f>
        <v>4</v>
      </c>
      <c r="C25" s="7" t="s">
        <v>64</v>
      </c>
      <c r="D25" s="7">
        <f>D14-D10</f>
        <v>0.20000000000000018</v>
      </c>
      <c r="E25" s="7" t="s">
        <v>65</v>
      </c>
    </row>
    <row r="26" spans="1:13" s="7" customFormat="1" x14ac:dyDescent="0.25">
      <c r="A26" s="11" t="s">
        <v>46</v>
      </c>
      <c r="B26" s="11">
        <v>3.7</v>
      </c>
      <c r="C26" s="7" t="s">
        <v>14</v>
      </c>
    </row>
    <row r="27" spans="1:13" s="7" customFormat="1" x14ac:dyDescent="0.25">
      <c r="A27" s="11" t="s">
        <v>61</v>
      </c>
      <c r="B27" s="11">
        <f>B4/B26</f>
        <v>2.9729729729729728</v>
      </c>
      <c r="C27" s="7" t="s">
        <v>68</v>
      </c>
    </row>
    <row r="28" spans="1:13" s="7" customFormat="1" x14ac:dyDescent="0.25">
      <c r="A28" s="11"/>
      <c r="B28" s="11"/>
    </row>
    <row r="29" spans="1:13" s="7" customFormat="1" x14ac:dyDescent="0.25">
      <c r="A29" s="10" t="s">
        <v>75</v>
      </c>
      <c r="B29" s="10"/>
    </row>
    <row r="30" spans="1:13" s="7" customFormat="1" x14ac:dyDescent="0.25">
      <c r="B30" s="11" t="s">
        <v>17</v>
      </c>
      <c r="C30" s="7" t="s">
        <v>67</v>
      </c>
      <c r="D30" s="7" t="s">
        <v>74</v>
      </c>
    </row>
    <row r="31" spans="1:13" s="7" customFormat="1" x14ac:dyDescent="0.25">
      <c r="A31" s="11" t="s">
        <v>59</v>
      </c>
      <c r="B31" s="11">
        <v>3000</v>
      </c>
      <c r="C31" s="7" t="s">
        <v>34</v>
      </c>
    </row>
    <row r="32" spans="1:13" s="7" customFormat="1" x14ac:dyDescent="0.25">
      <c r="A32" s="11" t="s">
        <v>69</v>
      </c>
      <c r="B32" s="11">
        <f>B27*10^6/B31</f>
        <v>990.99099099099089</v>
      </c>
      <c r="C32" s="7" t="s">
        <v>71</v>
      </c>
    </row>
    <row r="33" spans="1:26" s="7" customFormat="1" x14ac:dyDescent="0.25">
      <c r="A33" s="11" t="s">
        <v>70</v>
      </c>
      <c r="B33" s="11">
        <f>PI()*(G8/2)^2*D8</f>
        <v>165404.8532115026</v>
      </c>
      <c r="C33" s="7" t="s">
        <v>73</v>
      </c>
    </row>
    <row r="34" spans="1:26" s="7" customFormat="1" x14ac:dyDescent="0.25">
      <c r="A34" s="11" t="s">
        <v>76</v>
      </c>
      <c r="B34" s="11"/>
    </row>
    <row r="36" spans="1:26" x14ac:dyDescent="0.25">
      <c r="A36" s="8" t="s">
        <v>58</v>
      </c>
      <c r="B36" s="8"/>
    </row>
    <row r="37" spans="1:26" x14ac:dyDescent="0.25">
      <c r="A37" s="1"/>
      <c r="B37" s="14" t="s">
        <v>36</v>
      </c>
      <c r="C37" s="14" t="s">
        <v>17</v>
      </c>
      <c r="D37" s="14" t="s">
        <v>15</v>
      </c>
      <c r="E37" s="14" t="s">
        <v>37</v>
      </c>
      <c r="F37" s="14" t="s">
        <v>17</v>
      </c>
      <c r="G37" s="14" t="s">
        <v>16</v>
      </c>
      <c r="H37" s="14" t="s">
        <v>38</v>
      </c>
      <c r="I37" s="14" t="s">
        <v>17</v>
      </c>
      <c r="J37" s="14" t="s">
        <v>16</v>
      </c>
      <c r="K37" s="14" t="s">
        <v>83</v>
      </c>
      <c r="L37" s="14" t="s">
        <v>17</v>
      </c>
      <c r="M37" s="14" t="s">
        <v>16</v>
      </c>
      <c r="N37" s="14" t="s">
        <v>84</v>
      </c>
      <c r="O37" s="14" t="s">
        <v>17</v>
      </c>
      <c r="P37" s="14" t="s">
        <v>16</v>
      </c>
      <c r="W37" s="7"/>
      <c r="X37" s="7"/>
      <c r="Y37" s="7"/>
      <c r="Z37" s="7"/>
    </row>
    <row r="38" spans="1:26" x14ac:dyDescent="0.25">
      <c r="A38" s="1" t="s">
        <v>1</v>
      </c>
      <c r="B38" t="s">
        <v>82</v>
      </c>
      <c r="C38">
        <f>B31/J10</f>
        <v>10</v>
      </c>
      <c r="D38" t="s">
        <v>87</v>
      </c>
      <c r="E38" t="s">
        <v>106</v>
      </c>
      <c r="F38">
        <f>0.1*C38</f>
        <v>1</v>
      </c>
      <c r="G38" t="s">
        <v>88</v>
      </c>
      <c r="H38" t="s">
        <v>26</v>
      </c>
      <c r="I38" s="18">
        <v>2.0000000000000001E-4</v>
      </c>
      <c r="J38" t="s">
        <v>95</v>
      </c>
      <c r="K38" t="s">
        <v>80</v>
      </c>
      <c r="L38">
        <v>0.5</v>
      </c>
      <c r="M38" t="s">
        <v>94</v>
      </c>
      <c r="N38" t="s">
        <v>81</v>
      </c>
      <c r="O38">
        <v>3</v>
      </c>
    </row>
    <row r="39" spans="1:26" x14ac:dyDescent="0.25">
      <c r="A39" s="1" t="s">
        <v>0</v>
      </c>
      <c r="B39" t="s">
        <v>82</v>
      </c>
      <c r="C39">
        <f>B31/J14</f>
        <v>18.75</v>
      </c>
      <c r="D39" t="s">
        <v>87</v>
      </c>
      <c r="E39" t="s">
        <v>106</v>
      </c>
      <c r="F39">
        <f>0.1*C39</f>
        <v>1.875</v>
      </c>
      <c r="G39" t="s">
        <v>88</v>
      </c>
      <c r="H39" t="s">
        <v>26</v>
      </c>
      <c r="I39" s="18">
        <v>2.0000000000000001E-4</v>
      </c>
      <c r="J39" t="s">
        <v>95</v>
      </c>
      <c r="K39" t="s">
        <v>80</v>
      </c>
      <c r="L39">
        <v>0.6</v>
      </c>
      <c r="M39" t="s">
        <v>94</v>
      </c>
      <c r="N39" t="s">
        <v>81</v>
      </c>
      <c r="O39">
        <v>5</v>
      </c>
    </row>
    <row r="40" spans="1:26" x14ac:dyDescent="0.25">
      <c r="A40" s="4" t="s">
        <v>3</v>
      </c>
      <c r="B40" t="s">
        <v>20</v>
      </c>
      <c r="C40">
        <v>1</v>
      </c>
      <c r="D40" t="s">
        <v>21</v>
      </c>
      <c r="F40" s="18"/>
    </row>
    <row r="41" spans="1:26" x14ac:dyDescent="0.25">
      <c r="A41" s="1" t="s">
        <v>4</v>
      </c>
      <c r="B41" t="s">
        <v>20</v>
      </c>
      <c r="C41">
        <v>1</v>
      </c>
      <c r="D41" t="s">
        <v>21</v>
      </c>
      <c r="F41" s="18"/>
    </row>
    <row r="42" spans="1:26" x14ac:dyDescent="0.25">
      <c r="A42" s="4" t="s">
        <v>9</v>
      </c>
      <c r="B42" t="s">
        <v>26</v>
      </c>
      <c r="C42" s="18">
        <v>1E-4</v>
      </c>
      <c r="D42" t="s">
        <v>95</v>
      </c>
      <c r="E42" t="s">
        <v>80</v>
      </c>
      <c r="F42">
        <v>0.5</v>
      </c>
      <c r="H42" t="s">
        <v>104</v>
      </c>
      <c r="K42" t="s">
        <v>105</v>
      </c>
    </row>
    <row r="43" spans="1:26" x14ac:dyDescent="0.25">
      <c r="A43" s="4" t="s">
        <v>10</v>
      </c>
      <c r="B43" t="s">
        <v>26</v>
      </c>
      <c r="C43" s="18">
        <v>1E-3</v>
      </c>
      <c r="D43" t="s">
        <v>95</v>
      </c>
    </row>
    <row r="44" spans="1:26" x14ac:dyDescent="0.25">
      <c r="A44" s="4" t="s">
        <v>39</v>
      </c>
      <c r="B44" t="s">
        <v>5</v>
      </c>
      <c r="C44" s="18">
        <f>C40*F18*I38*L38+C41*I39*F19*L39+C42*F42</f>
        <v>1.93E-4</v>
      </c>
      <c r="D44" t="s">
        <v>72</v>
      </c>
    </row>
    <row r="45" spans="1:26" x14ac:dyDescent="0.25">
      <c r="A45" s="4"/>
    </row>
    <row r="47" spans="1:26" x14ac:dyDescent="0.25">
      <c r="A47" s="10" t="s">
        <v>48</v>
      </c>
      <c r="B47" s="10"/>
      <c r="G47" s="8" t="s">
        <v>107</v>
      </c>
      <c r="H47" s="8"/>
    </row>
    <row r="48" spans="1:26" x14ac:dyDescent="0.25">
      <c r="A48" s="12" t="s">
        <v>47</v>
      </c>
      <c r="B48" s="17" t="s">
        <v>78</v>
      </c>
      <c r="C48" s="17" t="s">
        <v>6</v>
      </c>
      <c r="D48" s="17" t="s">
        <v>79</v>
      </c>
      <c r="E48" s="17" t="s">
        <v>99</v>
      </c>
      <c r="F48" s="17" t="s">
        <v>102</v>
      </c>
      <c r="G48" s="17" t="s">
        <v>108</v>
      </c>
      <c r="H48" s="17" t="s">
        <v>103</v>
      </c>
    </row>
    <row r="49" spans="1:8" x14ac:dyDescent="0.25">
      <c r="A49" s="19" t="s">
        <v>1</v>
      </c>
      <c r="B49" s="20">
        <f>C38</f>
        <v>10</v>
      </c>
      <c r="C49" s="20" t="s">
        <v>88</v>
      </c>
      <c r="D49" s="20">
        <v>15</v>
      </c>
      <c r="E49" s="20" t="s">
        <v>100</v>
      </c>
      <c r="F49" s="23">
        <f>B49*D49*0.001</f>
        <v>0.15</v>
      </c>
      <c r="G49" s="23"/>
    </row>
    <row r="50" spans="1:8" x14ac:dyDescent="0.25">
      <c r="A50" s="12" t="s">
        <v>55</v>
      </c>
    </row>
    <row r="51" spans="1:8" x14ac:dyDescent="0.25">
      <c r="A51" s="12" t="s">
        <v>49</v>
      </c>
    </row>
    <row r="52" spans="1:8" x14ac:dyDescent="0.25">
      <c r="A52" s="12" t="s">
        <v>50</v>
      </c>
    </row>
    <row r="53" spans="1:8" x14ac:dyDescent="0.25">
      <c r="A53" s="12" t="s">
        <v>54</v>
      </c>
    </row>
    <row r="54" spans="1:8" x14ac:dyDescent="0.25">
      <c r="A54" s="19" t="s">
        <v>0</v>
      </c>
      <c r="B54" s="20">
        <f>C39</f>
        <v>18.75</v>
      </c>
      <c r="C54" s="20" t="s">
        <v>88</v>
      </c>
      <c r="D54" s="20">
        <v>7.6</v>
      </c>
      <c r="E54" s="20" t="s">
        <v>100</v>
      </c>
      <c r="F54" s="23">
        <f>B54*D54*0.001</f>
        <v>0.14250000000000002</v>
      </c>
      <c r="G54" s="23"/>
      <c r="H54" s="7"/>
    </row>
    <row r="55" spans="1:8" x14ac:dyDescent="0.25">
      <c r="A55" s="12" t="s">
        <v>56</v>
      </c>
    </row>
    <row r="56" spans="1:8" x14ac:dyDescent="0.25">
      <c r="A56" s="12" t="s">
        <v>51</v>
      </c>
    </row>
    <row r="57" spans="1:8" x14ac:dyDescent="0.25">
      <c r="A57" s="12" t="s">
        <v>57</v>
      </c>
    </row>
    <row r="58" spans="1:8" x14ac:dyDescent="0.25">
      <c r="A58" s="12"/>
    </row>
    <row r="59" spans="1:8" x14ac:dyDescent="0.25">
      <c r="A59" s="12" t="s">
        <v>3</v>
      </c>
      <c r="B59" s="18">
        <f>C40*F40</f>
        <v>0</v>
      </c>
      <c r="C59" t="s">
        <v>101</v>
      </c>
    </row>
    <row r="60" spans="1:8" x14ac:dyDescent="0.25">
      <c r="A60" s="12" t="s">
        <v>4</v>
      </c>
      <c r="B60" s="18">
        <f>C41*F41</f>
        <v>0</v>
      </c>
      <c r="C60" t="s">
        <v>101</v>
      </c>
    </row>
    <row r="61" spans="1:8" x14ac:dyDescent="0.25">
      <c r="A61" s="12" t="s">
        <v>9</v>
      </c>
    </row>
    <row r="62" spans="1:8" x14ac:dyDescent="0.25">
      <c r="A62" s="12" t="s">
        <v>39</v>
      </c>
    </row>
    <row r="63" spans="1:8" x14ac:dyDescent="0.25">
      <c r="A63" s="12" t="s">
        <v>10</v>
      </c>
    </row>
  </sheetData>
  <mergeCells count="8">
    <mergeCell ref="A36:B36"/>
    <mergeCell ref="A23:B23"/>
    <mergeCell ref="A47:B47"/>
    <mergeCell ref="A29:B29"/>
    <mergeCell ref="G47:H47"/>
    <mergeCell ref="A1:K1"/>
    <mergeCell ref="A2:B2"/>
    <mergeCell ref="A6:B6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Indian Institute Of Technology Bombay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Yugal Sharma</dc:creator>
  <cp:lastModifiedBy>Yugal Sharma</cp:lastModifiedBy>
  <dcterms:created xsi:type="dcterms:W3CDTF">2024-05-10T09:29:35Z</dcterms:created>
  <dcterms:modified xsi:type="dcterms:W3CDTF">2024-05-10T18:16:30Z</dcterms:modified>
</cp:coreProperties>
</file>