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Fitting Tool\Excel Fitting\"/>
    </mc:Choice>
  </mc:AlternateContent>
  <xr:revisionPtr revIDLastSave="0" documentId="13_ncr:1_{B19D34AB-8DDB-406A-9C85-BE941C32E9D9}" xr6:coauthVersionLast="36" xr6:coauthVersionMax="36" xr10:uidLastSave="{00000000-0000-0000-0000-000000000000}"/>
  <bookViews>
    <workbookView xWindow="0" yWindow="0" windowWidth="21570" windowHeight="7980" activeTab="3" xr2:uid="{6A581594-5CD7-44DC-B020-6FA0BFB8B920}"/>
  </bookViews>
  <sheets>
    <sheet name="Experimental" sheetId="2" r:id="rId1"/>
    <sheet name="Uniform" sheetId="3" r:id="rId2"/>
    <sheet name="2 Step" sheetId="4" r:id="rId3"/>
    <sheet name="3 Step" sheetId="5" r:id="rId4"/>
  </sheets>
  <definedNames>
    <definedName name="solver_adj" localSheetId="2" hidden="1">'2 Step'!$E$2:$E$8</definedName>
    <definedName name="solver_adj" localSheetId="3" hidden="1">'3 Step'!$L$2:$L$10</definedName>
    <definedName name="solver_adj" localSheetId="1" hidden="1">Uniform!$C$2,Uniform!$C$3,Uniform!$C$4</definedName>
    <definedName name="solver_cvg" localSheetId="2" hidden="1">0.00001</definedName>
    <definedName name="solver_cvg" localSheetId="3" hidden="1">0.000000000001</definedName>
    <definedName name="solver_cvg" localSheetId="1" hidden="1">0.000000001</definedName>
    <definedName name="solver_drv" localSheetId="2" hidden="1">1</definedName>
    <definedName name="solver_drv" localSheetId="3" hidden="1">1</definedName>
    <definedName name="solver_drv" localSheetId="1" hidden="1">1</definedName>
    <definedName name="solver_eng" localSheetId="2" hidden="1">1</definedName>
    <definedName name="solver_eng" localSheetId="3" hidden="1">1</definedName>
    <definedName name="solver_eng" localSheetId="1" hidden="1">1</definedName>
    <definedName name="solver_est" localSheetId="2" hidden="1">1</definedName>
    <definedName name="solver_est" localSheetId="3" hidden="1">1</definedName>
    <definedName name="solver_est" localSheetId="1" hidden="1">1</definedName>
    <definedName name="solver_itr" localSheetId="2" hidden="1">2147483647</definedName>
    <definedName name="solver_itr" localSheetId="3" hidden="1">2147483647</definedName>
    <definedName name="solver_itr" localSheetId="1" hidden="1">2147483647</definedName>
    <definedName name="solver_lhs1" localSheetId="2" hidden="1">'2 Step'!$E$2</definedName>
    <definedName name="solver_lhs1" localSheetId="3" hidden="1">'3 Step'!$L$10</definedName>
    <definedName name="solver_lhs1" localSheetId="1" hidden="1">Uniform!$C$2</definedName>
    <definedName name="solver_lhs10" localSheetId="2" hidden="1">'2 Step'!$E$6</definedName>
    <definedName name="solver_lhs10" localSheetId="3" hidden="1">'3 Step'!$L$6</definedName>
    <definedName name="solver_lhs11" localSheetId="2" hidden="1">'2 Step'!$E$7</definedName>
    <definedName name="solver_lhs11" localSheetId="3" hidden="1">'3 Step'!$L$6</definedName>
    <definedName name="solver_lhs12" localSheetId="2" hidden="1">'2 Step'!$E$7</definedName>
    <definedName name="solver_lhs12" localSheetId="3" hidden="1">'3 Step'!$L$7</definedName>
    <definedName name="solver_lhs13" localSheetId="2" hidden="1">'2 Step'!$E$8</definedName>
    <definedName name="solver_lhs13" localSheetId="3" hidden="1">'3 Step'!$L$7</definedName>
    <definedName name="solver_lhs14" localSheetId="3" hidden="1">'3 Step'!$L$8</definedName>
    <definedName name="solver_lhs15" localSheetId="3" hidden="1">'3 Step'!$L$8</definedName>
    <definedName name="solver_lhs16" localSheetId="3" hidden="1">'3 Step'!$L$9</definedName>
    <definedName name="solver_lhs17" localSheetId="3" hidden="1">'3 Step'!$L$9</definedName>
    <definedName name="solver_lhs2" localSheetId="2" hidden="1">'2 Step'!$E$2</definedName>
    <definedName name="solver_lhs2" localSheetId="3" hidden="1">'3 Step'!$L$2</definedName>
    <definedName name="solver_lhs2" localSheetId="1" hidden="1">Uniform!$C$2</definedName>
    <definedName name="solver_lhs3" localSheetId="2" hidden="1">'2 Step'!$E$3</definedName>
    <definedName name="solver_lhs3" localSheetId="3" hidden="1">'3 Step'!$L$2</definedName>
    <definedName name="solver_lhs3" localSheetId="1" hidden="1">Uniform!$C$3</definedName>
    <definedName name="solver_lhs4" localSheetId="2" hidden="1">'2 Step'!$E$3</definedName>
    <definedName name="solver_lhs4" localSheetId="3" hidden="1">'3 Step'!$L$3</definedName>
    <definedName name="solver_lhs4" localSheetId="1" hidden="1">Uniform!$C$3</definedName>
    <definedName name="solver_lhs5" localSheetId="2" hidden="1">'2 Step'!$E$4</definedName>
    <definedName name="solver_lhs5" localSheetId="3" hidden="1">'3 Step'!$L$3</definedName>
    <definedName name="solver_lhs5" localSheetId="1" hidden="1">Uniform!$C$4</definedName>
    <definedName name="solver_lhs6" localSheetId="2" hidden="1">'2 Step'!$E$4</definedName>
    <definedName name="solver_lhs6" localSheetId="3" hidden="1">'3 Step'!$L$4</definedName>
    <definedName name="solver_lhs6" localSheetId="1" hidden="1">Uniform!$C$4</definedName>
    <definedName name="solver_lhs7" localSheetId="2" hidden="1">'2 Step'!$E$5</definedName>
    <definedName name="solver_lhs7" localSheetId="3" hidden="1">'3 Step'!$L$4</definedName>
    <definedName name="solver_lhs8" localSheetId="2" hidden="1">'2 Step'!$E$5</definedName>
    <definedName name="solver_lhs8" localSheetId="3" hidden="1">'3 Step'!$L$5</definedName>
    <definedName name="solver_lhs9" localSheetId="2" hidden="1">'2 Step'!$E$6</definedName>
    <definedName name="solver_lhs9" localSheetId="3" hidden="1">'3 Step'!$L$5</definedName>
    <definedName name="solver_mip" localSheetId="2" hidden="1">2147483647</definedName>
    <definedName name="solver_mip" localSheetId="3" hidden="1">2147483647</definedName>
    <definedName name="solver_mip" localSheetId="1" hidden="1">2147483647</definedName>
    <definedName name="solver_mni" localSheetId="2" hidden="1">30</definedName>
    <definedName name="solver_mni" localSheetId="3" hidden="1">30</definedName>
    <definedName name="solver_mni" localSheetId="1" hidden="1">30</definedName>
    <definedName name="solver_mrt" localSheetId="2" hidden="1">0.075</definedName>
    <definedName name="solver_mrt" localSheetId="3" hidden="1">0.075</definedName>
    <definedName name="solver_mrt" localSheetId="1" hidden="1">0.075</definedName>
    <definedName name="solver_msl" localSheetId="2" hidden="1">2</definedName>
    <definedName name="solver_msl" localSheetId="3" hidden="1">2</definedName>
    <definedName name="solver_msl" localSheetId="1" hidden="1">2</definedName>
    <definedName name="solver_neg" localSheetId="2" hidden="1">2</definedName>
    <definedName name="solver_neg" localSheetId="3" hidden="1">1</definedName>
    <definedName name="solver_neg" localSheetId="1" hidden="1">1</definedName>
    <definedName name="solver_nod" localSheetId="2" hidden="1">2147483647</definedName>
    <definedName name="solver_nod" localSheetId="3" hidden="1">2147483647</definedName>
    <definedName name="solver_nod" localSheetId="1" hidden="1">2147483647</definedName>
    <definedName name="solver_num" localSheetId="2" hidden="1">13</definedName>
    <definedName name="solver_num" localSheetId="3" hidden="1">17</definedName>
    <definedName name="solver_num" localSheetId="1" hidden="1">6</definedName>
    <definedName name="solver_nwt" localSheetId="2" hidden="1">1</definedName>
    <definedName name="solver_nwt" localSheetId="3" hidden="1">1</definedName>
    <definedName name="solver_nwt" localSheetId="1" hidden="1">1</definedName>
    <definedName name="solver_opt" localSheetId="2" hidden="1">'2 Step'!$N$3</definedName>
    <definedName name="solver_opt" localSheetId="3" hidden="1">'3 Step'!$S$4</definedName>
    <definedName name="solver_opt" localSheetId="1" hidden="1">Uniform!$F$3</definedName>
    <definedName name="solver_pre" localSheetId="2" hidden="1">0.000001</definedName>
    <definedName name="solver_pre" localSheetId="3" hidden="1">0.0001</definedName>
    <definedName name="solver_pre" localSheetId="1" hidden="1">0.000001</definedName>
    <definedName name="solver_rbv" localSheetId="2" hidden="1">1</definedName>
    <definedName name="solver_rbv" localSheetId="3" hidden="1">1</definedName>
    <definedName name="solver_rbv" localSheetId="1" hidden="1">1</definedName>
    <definedName name="solver_rel1" localSheetId="2" hidden="1">1</definedName>
    <definedName name="solver_rel1" localSheetId="3" hidden="1">2</definedName>
    <definedName name="solver_rel1" localSheetId="1" hidden="1">1</definedName>
    <definedName name="solver_rel10" localSheetId="2" hidden="1">3</definedName>
    <definedName name="solver_rel10" localSheetId="3" hidden="1">1</definedName>
    <definedName name="solver_rel11" localSheetId="2" hidden="1">1</definedName>
    <definedName name="solver_rel11" localSheetId="3" hidden="1">3</definedName>
    <definedName name="solver_rel12" localSheetId="2" hidden="1">3</definedName>
    <definedName name="solver_rel12" localSheetId="3" hidden="1">1</definedName>
    <definedName name="solver_rel13" localSheetId="2" hidden="1">2</definedName>
    <definedName name="solver_rel13" localSheetId="3" hidden="1">3</definedName>
    <definedName name="solver_rel14" localSheetId="3" hidden="1">1</definedName>
    <definedName name="solver_rel15" localSheetId="3" hidden="1">3</definedName>
    <definedName name="solver_rel16" localSheetId="3" hidden="1">1</definedName>
    <definedName name="solver_rel17" localSheetId="3" hidden="1">3</definedName>
    <definedName name="solver_rel2" localSheetId="2" hidden="1">3</definedName>
    <definedName name="solver_rel2" localSheetId="3" hidden="1">1</definedName>
    <definedName name="solver_rel2" localSheetId="1" hidden="1">3</definedName>
    <definedName name="solver_rel3" localSheetId="2" hidden="1">1</definedName>
    <definedName name="solver_rel3" localSheetId="3" hidden="1">3</definedName>
    <definedName name="solver_rel3" localSheetId="1" hidden="1">1</definedName>
    <definedName name="solver_rel4" localSheetId="2" hidden="1">3</definedName>
    <definedName name="solver_rel4" localSheetId="3" hidden="1">1</definedName>
    <definedName name="solver_rel4" localSheetId="1" hidden="1">3</definedName>
    <definedName name="solver_rel5" localSheetId="2" hidden="1">1</definedName>
    <definedName name="solver_rel5" localSheetId="3" hidden="1">3</definedName>
    <definedName name="solver_rel5" localSheetId="1" hidden="1">1</definedName>
    <definedName name="solver_rel6" localSheetId="2" hidden="1">3</definedName>
    <definedName name="solver_rel6" localSheetId="3" hidden="1">1</definedName>
    <definedName name="solver_rel6" localSheetId="1" hidden="1">3</definedName>
    <definedName name="solver_rel7" localSheetId="2" hidden="1">1</definedName>
    <definedName name="solver_rel7" localSheetId="3" hidden="1">3</definedName>
    <definedName name="solver_rel8" localSheetId="2" hidden="1">3</definedName>
    <definedName name="solver_rel8" localSheetId="3" hidden="1">1</definedName>
    <definedName name="solver_rel9" localSheetId="2" hidden="1">1</definedName>
    <definedName name="solver_rel9" localSheetId="3" hidden="1">3</definedName>
    <definedName name="solver_rhs1" localSheetId="2" hidden="1">(Experimental!$B$4-Experimental!$B$103)*3</definedName>
    <definedName name="solver_rhs1" localSheetId="3" hidden="1">1</definedName>
    <definedName name="solver_rhs1" localSheetId="1" hidden="1">3*(Experimental!$B$4-Experimental!$B$103)</definedName>
    <definedName name="solver_rhs10" localSheetId="2" hidden="1">0.01</definedName>
    <definedName name="solver_rhs10" localSheetId="3" hidden="1">1</definedName>
    <definedName name="solver_rhs11" localSheetId="2" hidden="1">1</definedName>
    <definedName name="solver_rhs11" localSheetId="3" hidden="1">0.1</definedName>
    <definedName name="solver_rhs12" localSheetId="2" hidden="1">0.01</definedName>
    <definedName name="solver_rhs12" localSheetId="3" hidden="1">1</definedName>
    <definedName name="solver_rhs13" localSheetId="2" hidden="1">1</definedName>
    <definedName name="solver_rhs13" localSheetId="3" hidden="1">0.01</definedName>
    <definedName name="solver_rhs14" localSheetId="3" hidden="1">1</definedName>
    <definedName name="solver_rhs15" localSheetId="3" hidden="1">0.01</definedName>
    <definedName name="solver_rhs16" localSheetId="3" hidden="1">1</definedName>
    <definedName name="solver_rhs17" localSheetId="3" hidden="1">0.01</definedName>
    <definedName name="solver_rhs2" localSheetId="2" hidden="1">0.001</definedName>
    <definedName name="solver_rhs2" localSheetId="3" hidden="1">(Experimental!$B$4-Experimental!$B$103)*3</definedName>
    <definedName name="solver_rhs2" localSheetId="1" hidden="1">0.001</definedName>
    <definedName name="solver_rhs3" localSheetId="2" hidden="1">(Experimental!$B$4-Experimental!$B$103)*3</definedName>
    <definedName name="solver_rhs3" localSheetId="3" hidden="1">0.1</definedName>
    <definedName name="solver_rhs3" localSheetId="1" hidden="1">1</definedName>
    <definedName name="solver_rhs4" localSheetId="2" hidden="1">0.001</definedName>
    <definedName name="solver_rhs4" localSheetId="3" hidden="1">1</definedName>
    <definedName name="solver_rhs4" localSheetId="1" hidden="1">0.00001</definedName>
    <definedName name="solver_rhs5" localSheetId="2" hidden="1">0.1</definedName>
    <definedName name="solver_rhs5" localSheetId="3" hidden="1">0.00001</definedName>
    <definedName name="solver_rhs5" localSheetId="1" hidden="1">1</definedName>
    <definedName name="solver_rhs6" localSheetId="2" hidden="1">0.000001</definedName>
    <definedName name="solver_rhs6" localSheetId="3" hidden="1">(Experimental!$B$4-Experimental!$B$103)*3</definedName>
    <definedName name="solver_rhs6" localSheetId="1" hidden="1">0.1</definedName>
    <definedName name="solver_rhs7" localSheetId="2" hidden="1">1</definedName>
    <definedName name="solver_rhs7" localSheetId="3" hidden="1">0.1</definedName>
    <definedName name="solver_rhs8" localSheetId="2" hidden="1">0.1</definedName>
    <definedName name="solver_rhs8" localSheetId="3" hidden="1">(Experimental!$B$4-Experimental!$B$103)*3</definedName>
    <definedName name="solver_rhs9" localSheetId="2" hidden="1">1</definedName>
    <definedName name="solver_rhs9" localSheetId="3" hidden="1">0.1</definedName>
    <definedName name="solver_rlx" localSheetId="2" hidden="1">2</definedName>
    <definedName name="solver_rlx" localSheetId="3" hidden="1">2</definedName>
    <definedName name="solver_rlx" localSheetId="1" hidden="1">2</definedName>
    <definedName name="solver_rsd" localSheetId="2" hidden="1">0</definedName>
    <definedName name="solver_rsd" localSheetId="3" hidden="1">0</definedName>
    <definedName name="solver_rsd" localSheetId="1" hidden="1">0</definedName>
    <definedName name="solver_scl" localSheetId="2" hidden="1">1</definedName>
    <definedName name="solver_scl" localSheetId="3" hidden="1">1</definedName>
    <definedName name="solver_scl" localSheetId="1" hidden="1">1</definedName>
    <definedName name="solver_sho" localSheetId="2" hidden="1">2</definedName>
    <definedName name="solver_sho" localSheetId="3" hidden="1">2</definedName>
    <definedName name="solver_sho" localSheetId="1" hidden="1">2</definedName>
    <definedName name="solver_ssz" localSheetId="2" hidden="1">100</definedName>
    <definedName name="solver_ssz" localSheetId="3" hidden="1">100</definedName>
    <definedName name="solver_ssz" localSheetId="1" hidden="1">100</definedName>
    <definedName name="solver_tim" localSheetId="2" hidden="1">2147483647</definedName>
    <definedName name="solver_tim" localSheetId="3" hidden="1">2147483647</definedName>
    <definedName name="solver_tim" localSheetId="1" hidden="1">2147483647</definedName>
    <definedName name="solver_tol" localSheetId="2" hidden="1">0.01</definedName>
    <definedName name="solver_tol" localSheetId="3" hidden="1">0.01</definedName>
    <definedName name="solver_tol" localSheetId="1" hidden="1">0.01</definedName>
    <definedName name="solver_typ" localSheetId="2" hidden="1">2</definedName>
    <definedName name="solver_typ" localSheetId="3" hidden="1">2</definedName>
    <definedName name="solver_typ" localSheetId="1" hidden="1">2</definedName>
    <definedName name="solver_val" localSheetId="2" hidden="1">0</definedName>
    <definedName name="solver_val" localSheetId="3" hidden="1">0</definedName>
    <definedName name="solver_val" localSheetId="1" hidden="1">0</definedName>
    <definedName name="solver_ver" localSheetId="2" hidden="1">3</definedName>
    <definedName name="solver_ver" localSheetId="3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5" l="1"/>
  <c r="Q8" i="5"/>
  <c r="Q7" i="5"/>
  <c r="Q6" i="5"/>
  <c r="Q5" i="5"/>
  <c r="Q4" i="5"/>
  <c r="Q3" i="5"/>
  <c r="Q2" i="5"/>
  <c r="W10" i="5" l="1"/>
  <c r="J7" i="4"/>
  <c r="J6" i="4"/>
  <c r="J5" i="4"/>
  <c r="A12" i="4" s="1"/>
  <c r="J4" i="4"/>
  <c r="J3" i="4"/>
  <c r="J2" i="4"/>
  <c r="B4" i="2"/>
  <c r="C4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B12" i="4" l="1"/>
  <c r="Q10" i="5"/>
  <c r="H15" i="5" l="1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H34" i="5"/>
  <c r="I34" i="5"/>
  <c r="H35" i="5"/>
  <c r="I35" i="5"/>
  <c r="H36" i="5"/>
  <c r="I36" i="5"/>
  <c r="H37" i="5"/>
  <c r="I37" i="5"/>
  <c r="H38" i="5"/>
  <c r="I38" i="5"/>
  <c r="H39" i="5"/>
  <c r="I39" i="5"/>
  <c r="H40" i="5"/>
  <c r="I40" i="5"/>
  <c r="H41" i="5"/>
  <c r="I41" i="5"/>
  <c r="H42" i="5"/>
  <c r="I42" i="5"/>
  <c r="H43" i="5"/>
  <c r="I43" i="5"/>
  <c r="H44" i="5"/>
  <c r="I44" i="5"/>
  <c r="H45" i="5"/>
  <c r="I45" i="5"/>
  <c r="H46" i="5"/>
  <c r="I46" i="5"/>
  <c r="H47" i="5"/>
  <c r="I47" i="5"/>
  <c r="H48" i="5"/>
  <c r="I48" i="5"/>
  <c r="H49" i="5"/>
  <c r="I49" i="5"/>
  <c r="H50" i="5"/>
  <c r="I50" i="5"/>
  <c r="H51" i="5"/>
  <c r="I51" i="5"/>
  <c r="H52" i="5"/>
  <c r="I52" i="5"/>
  <c r="H53" i="5"/>
  <c r="I53" i="5"/>
  <c r="H54" i="5"/>
  <c r="I54" i="5"/>
  <c r="H55" i="5"/>
  <c r="I55" i="5"/>
  <c r="H56" i="5"/>
  <c r="I56" i="5"/>
  <c r="H57" i="5"/>
  <c r="I57" i="5"/>
  <c r="H58" i="5"/>
  <c r="I58" i="5"/>
  <c r="H59" i="5"/>
  <c r="I59" i="5"/>
  <c r="H60" i="5"/>
  <c r="I60" i="5"/>
  <c r="H61" i="5"/>
  <c r="I61" i="5"/>
  <c r="H62" i="5"/>
  <c r="I62" i="5"/>
  <c r="H63" i="5"/>
  <c r="I63" i="5"/>
  <c r="H64" i="5"/>
  <c r="I64" i="5"/>
  <c r="H65" i="5"/>
  <c r="I65" i="5"/>
  <c r="H66" i="5"/>
  <c r="I66" i="5"/>
  <c r="H67" i="5"/>
  <c r="I67" i="5"/>
  <c r="H68" i="5"/>
  <c r="I68" i="5"/>
  <c r="H69" i="5"/>
  <c r="I69" i="5"/>
  <c r="H70" i="5"/>
  <c r="I70" i="5"/>
  <c r="H71" i="5"/>
  <c r="I71" i="5"/>
  <c r="H72" i="5"/>
  <c r="I72" i="5"/>
  <c r="H73" i="5"/>
  <c r="I73" i="5"/>
  <c r="H74" i="5"/>
  <c r="I74" i="5"/>
  <c r="H75" i="5"/>
  <c r="I75" i="5"/>
  <c r="H76" i="5"/>
  <c r="I76" i="5"/>
  <c r="H77" i="5"/>
  <c r="I77" i="5"/>
  <c r="H78" i="5"/>
  <c r="I78" i="5"/>
  <c r="H79" i="5"/>
  <c r="I79" i="5"/>
  <c r="H80" i="5"/>
  <c r="I80" i="5"/>
  <c r="H81" i="5"/>
  <c r="I81" i="5"/>
  <c r="H82" i="5"/>
  <c r="I82" i="5"/>
  <c r="H83" i="5"/>
  <c r="I83" i="5"/>
  <c r="H84" i="5"/>
  <c r="I84" i="5"/>
  <c r="H85" i="5"/>
  <c r="I85" i="5"/>
  <c r="H86" i="5"/>
  <c r="I86" i="5"/>
  <c r="H87" i="5"/>
  <c r="I87" i="5"/>
  <c r="H88" i="5"/>
  <c r="I88" i="5"/>
  <c r="H89" i="5"/>
  <c r="I89" i="5"/>
  <c r="H90" i="5"/>
  <c r="I90" i="5"/>
  <c r="H91" i="5"/>
  <c r="I91" i="5"/>
  <c r="H92" i="5"/>
  <c r="I92" i="5"/>
  <c r="H93" i="5"/>
  <c r="I93" i="5"/>
  <c r="H94" i="5"/>
  <c r="I94" i="5"/>
  <c r="H95" i="5"/>
  <c r="I95" i="5"/>
  <c r="H96" i="5"/>
  <c r="I96" i="5"/>
  <c r="H97" i="5"/>
  <c r="I97" i="5"/>
  <c r="H98" i="5"/>
  <c r="I98" i="5"/>
  <c r="H99" i="5"/>
  <c r="I99" i="5"/>
  <c r="H100" i="5"/>
  <c r="I100" i="5"/>
  <c r="H101" i="5"/>
  <c r="I101" i="5"/>
  <c r="H102" i="5"/>
  <c r="I102" i="5"/>
  <c r="H103" i="5"/>
  <c r="I103" i="5"/>
  <c r="H104" i="5"/>
  <c r="I104" i="5"/>
  <c r="H105" i="5"/>
  <c r="I105" i="5"/>
  <c r="H106" i="5"/>
  <c r="I106" i="5"/>
  <c r="H107" i="5"/>
  <c r="I107" i="5"/>
  <c r="H108" i="5"/>
  <c r="I108" i="5"/>
  <c r="H109" i="5"/>
  <c r="I109" i="5"/>
  <c r="H110" i="5"/>
  <c r="I110" i="5"/>
  <c r="H111" i="5"/>
  <c r="I111" i="5"/>
  <c r="H112" i="5"/>
  <c r="I112" i="5"/>
  <c r="H113" i="5"/>
  <c r="I113" i="5"/>
  <c r="I14" i="5"/>
  <c r="Q11" i="5"/>
  <c r="A21" i="5" s="1"/>
  <c r="B21" i="5" s="1"/>
  <c r="E21" i="5" s="1"/>
  <c r="H14" i="5"/>
  <c r="A9" i="3"/>
  <c r="B9" i="3" s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B22" i="3" s="1"/>
  <c r="A23" i="3"/>
  <c r="A24" i="3"/>
  <c r="A25" i="3"/>
  <c r="B25" i="3" s="1"/>
  <c r="A26" i="3"/>
  <c r="B26" i="3" s="1"/>
  <c r="A27" i="3"/>
  <c r="A28" i="3"/>
  <c r="A29" i="3"/>
  <c r="A30" i="3"/>
  <c r="A31" i="3"/>
  <c r="B31" i="3" s="1"/>
  <c r="A32" i="3"/>
  <c r="A33" i="3"/>
  <c r="B33" i="3" s="1"/>
  <c r="C33" i="3" s="1"/>
  <c r="A34" i="3"/>
  <c r="B34" i="3" s="1"/>
  <c r="A35" i="3"/>
  <c r="B35" i="3" s="1"/>
  <c r="A36" i="3"/>
  <c r="B36" i="3" s="1"/>
  <c r="C36" i="3" s="1"/>
  <c r="A37" i="3"/>
  <c r="A38" i="3"/>
  <c r="A39" i="3"/>
  <c r="A40" i="3"/>
  <c r="A41" i="3"/>
  <c r="A42" i="3"/>
  <c r="A43" i="3"/>
  <c r="A44" i="3"/>
  <c r="A45" i="3"/>
  <c r="B45" i="3" s="1"/>
  <c r="A46" i="3"/>
  <c r="A47" i="3"/>
  <c r="A48" i="3"/>
  <c r="B48" i="3" s="1"/>
  <c r="A49" i="3"/>
  <c r="A50" i="3"/>
  <c r="A51" i="3"/>
  <c r="A52" i="3"/>
  <c r="A53" i="3"/>
  <c r="A54" i="3"/>
  <c r="B54" i="3" s="1"/>
  <c r="C54" i="3" s="1"/>
  <c r="A55" i="3"/>
  <c r="B55" i="3" s="1"/>
  <c r="A56" i="3"/>
  <c r="B56" i="3" s="1"/>
  <c r="A57" i="3"/>
  <c r="B57" i="3" s="1"/>
  <c r="A58" i="3"/>
  <c r="A59" i="3"/>
  <c r="A60" i="3"/>
  <c r="A61" i="3"/>
  <c r="A62" i="3"/>
  <c r="A63" i="3"/>
  <c r="A64" i="3"/>
  <c r="A65" i="3"/>
  <c r="A66" i="3"/>
  <c r="A67" i="3"/>
  <c r="B67" i="3" s="1"/>
  <c r="A68" i="3"/>
  <c r="A69" i="3"/>
  <c r="B69" i="3" s="1"/>
  <c r="C69" i="3" s="1"/>
  <c r="A70" i="3"/>
  <c r="B70" i="3" s="1"/>
  <c r="A71" i="3"/>
  <c r="A72" i="3"/>
  <c r="B72" i="3" s="1"/>
  <c r="C72" i="3" s="1"/>
  <c r="A73" i="3"/>
  <c r="B73" i="3" s="1"/>
  <c r="D73" i="3" s="1"/>
  <c r="A74" i="3"/>
  <c r="A75" i="3"/>
  <c r="B75" i="3" s="1"/>
  <c r="C75" i="3" s="1"/>
  <c r="A76" i="3"/>
  <c r="B76" i="3" s="1"/>
  <c r="C76" i="3" s="1"/>
  <c r="A77" i="3"/>
  <c r="B77" i="3" s="1"/>
  <c r="A78" i="3"/>
  <c r="A79" i="3"/>
  <c r="A80" i="3"/>
  <c r="A81" i="3"/>
  <c r="B81" i="3" s="1"/>
  <c r="A82" i="3"/>
  <c r="B82" i="3" s="1"/>
  <c r="A83" i="3"/>
  <c r="A84" i="3"/>
  <c r="A85" i="3"/>
  <c r="A86" i="3"/>
  <c r="A87" i="3"/>
  <c r="A88" i="3"/>
  <c r="B88" i="3" s="1"/>
  <c r="A89" i="3"/>
  <c r="B89" i="3" s="1"/>
  <c r="A90" i="3"/>
  <c r="A91" i="3"/>
  <c r="B91" i="3" s="1"/>
  <c r="C91" i="3" s="1"/>
  <c r="A92" i="3"/>
  <c r="A93" i="3"/>
  <c r="B93" i="3" s="1"/>
  <c r="C93" i="3" s="1"/>
  <c r="A94" i="3"/>
  <c r="A95" i="3"/>
  <c r="B95" i="3" s="1"/>
  <c r="A96" i="3"/>
  <c r="B96" i="3" s="1"/>
  <c r="C96" i="3" s="1"/>
  <c r="A97" i="3"/>
  <c r="B97" i="3" s="1"/>
  <c r="C97" i="3" s="1"/>
  <c r="A98" i="3"/>
  <c r="B98" i="3" s="1"/>
  <c r="A99" i="3"/>
  <c r="B99" i="3" s="1"/>
  <c r="A100" i="3"/>
  <c r="A101" i="3"/>
  <c r="A102" i="3"/>
  <c r="A103" i="3"/>
  <c r="A104" i="3"/>
  <c r="B104" i="3" s="1"/>
  <c r="C104" i="3" s="1"/>
  <c r="A105" i="3"/>
  <c r="A106" i="3"/>
  <c r="A107" i="3"/>
  <c r="A13" i="4"/>
  <c r="B13" i="4" s="1"/>
  <c r="D13" i="4" s="1"/>
  <c r="A14" i="4"/>
  <c r="B14" i="4" s="1"/>
  <c r="D14" i="4" s="1"/>
  <c r="A15" i="4"/>
  <c r="B15" i="4" s="1"/>
  <c r="D15" i="4" s="1"/>
  <c r="A16" i="4"/>
  <c r="B16" i="4" s="1"/>
  <c r="D16" i="4" s="1"/>
  <c r="A17" i="4"/>
  <c r="B17" i="4" s="1"/>
  <c r="D17" i="4" s="1"/>
  <c r="A18" i="4"/>
  <c r="B18" i="4" s="1"/>
  <c r="D18" i="4" s="1"/>
  <c r="A19" i="4"/>
  <c r="B19" i="4" s="1"/>
  <c r="D19" i="4" s="1"/>
  <c r="A20" i="4"/>
  <c r="B20" i="4" s="1"/>
  <c r="D20" i="4" s="1"/>
  <c r="A21" i="4"/>
  <c r="B21" i="4" s="1"/>
  <c r="D21" i="4" s="1"/>
  <c r="A22" i="4"/>
  <c r="B22" i="4" s="1"/>
  <c r="D22" i="4" s="1"/>
  <c r="A23" i="4"/>
  <c r="B23" i="4" s="1"/>
  <c r="D23" i="4" s="1"/>
  <c r="A24" i="4"/>
  <c r="B24" i="4" s="1"/>
  <c r="D24" i="4" s="1"/>
  <c r="A25" i="4"/>
  <c r="B25" i="4" s="1"/>
  <c r="D25" i="4" s="1"/>
  <c r="A26" i="4"/>
  <c r="B26" i="4" s="1"/>
  <c r="D26" i="4" s="1"/>
  <c r="A27" i="4"/>
  <c r="B27" i="4" s="1"/>
  <c r="D27" i="4" s="1"/>
  <c r="A28" i="4"/>
  <c r="B28" i="4" s="1"/>
  <c r="D28" i="4" s="1"/>
  <c r="A29" i="4"/>
  <c r="B29" i="4" s="1"/>
  <c r="D29" i="4" s="1"/>
  <c r="A30" i="4"/>
  <c r="B30" i="4" s="1"/>
  <c r="D30" i="4" s="1"/>
  <c r="A31" i="4"/>
  <c r="B31" i="4" s="1"/>
  <c r="D31" i="4" s="1"/>
  <c r="A32" i="4"/>
  <c r="B32" i="4" s="1"/>
  <c r="D32" i="4" s="1"/>
  <c r="A33" i="4"/>
  <c r="B33" i="4" s="1"/>
  <c r="D33" i="4" s="1"/>
  <c r="A34" i="4"/>
  <c r="C34" i="4" s="1"/>
  <c r="E34" i="4" s="1"/>
  <c r="A35" i="4"/>
  <c r="B35" i="4" s="1"/>
  <c r="D35" i="4" s="1"/>
  <c r="A36" i="4"/>
  <c r="B36" i="4" s="1"/>
  <c r="D36" i="4" s="1"/>
  <c r="A37" i="4"/>
  <c r="B37" i="4" s="1"/>
  <c r="D37" i="4" s="1"/>
  <c r="A38" i="4"/>
  <c r="B38" i="4" s="1"/>
  <c r="D38" i="4" s="1"/>
  <c r="A39" i="4"/>
  <c r="B39" i="4" s="1"/>
  <c r="D39" i="4" s="1"/>
  <c r="A40" i="4"/>
  <c r="B40" i="4" s="1"/>
  <c r="D40" i="4" s="1"/>
  <c r="A41" i="4"/>
  <c r="B41" i="4" s="1"/>
  <c r="D41" i="4" s="1"/>
  <c r="A42" i="4"/>
  <c r="B42" i="4" s="1"/>
  <c r="D42" i="4" s="1"/>
  <c r="A43" i="4"/>
  <c r="B43" i="4" s="1"/>
  <c r="D43" i="4" s="1"/>
  <c r="A44" i="4"/>
  <c r="B44" i="4" s="1"/>
  <c r="D44" i="4" s="1"/>
  <c r="A45" i="4"/>
  <c r="B45" i="4" s="1"/>
  <c r="D45" i="4" s="1"/>
  <c r="A46" i="4"/>
  <c r="B46" i="4" s="1"/>
  <c r="D46" i="4" s="1"/>
  <c r="A47" i="4"/>
  <c r="B47" i="4" s="1"/>
  <c r="D47" i="4" s="1"/>
  <c r="A48" i="4"/>
  <c r="B48" i="4" s="1"/>
  <c r="D48" i="4" s="1"/>
  <c r="A49" i="4"/>
  <c r="B49" i="4" s="1"/>
  <c r="D49" i="4" s="1"/>
  <c r="A50" i="4"/>
  <c r="B50" i="4" s="1"/>
  <c r="D50" i="4" s="1"/>
  <c r="A51" i="4"/>
  <c r="B51" i="4" s="1"/>
  <c r="D51" i="4" s="1"/>
  <c r="A52" i="4"/>
  <c r="B52" i="4" s="1"/>
  <c r="D52" i="4" s="1"/>
  <c r="A53" i="4"/>
  <c r="B53" i="4" s="1"/>
  <c r="D53" i="4" s="1"/>
  <c r="A54" i="4"/>
  <c r="B54" i="4" s="1"/>
  <c r="D54" i="4" s="1"/>
  <c r="A55" i="4"/>
  <c r="B55" i="4" s="1"/>
  <c r="D55" i="4" s="1"/>
  <c r="A56" i="4"/>
  <c r="B56" i="4" s="1"/>
  <c r="D56" i="4" s="1"/>
  <c r="A57" i="4"/>
  <c r="B57" i="4" s="1"/>
  <c r="D57" i="4" s="1"/>
  <c r="A58" i="4"/>
  <c r="C58" i="4" s="1"/>
  <c r="E58" i="4" s="1"/>
  <c r="A59" i="4"/>
  <c r="B59" i="4" s="1"/>
  <c r="D59" i="4" s="1"/>
  <c r="A60" i="4"/>
  <c r="B60" i="4" s="1"/>
  <c r="D60" i="4" s="1"/>
  <c r="A61" i="4"/>
  <c r="B61" i="4" s="1"/>
  <c r="D61" i="4" s="1"/>
  <c r="A62" i="4"/>
  <c r="B62" i="4" s="1"/>
  <c r="D62" i="4" s="1"/>
  <c r="A63" i="4"/>
  <c r="B63" i="4" s="1"/>
  <c r="D63" i="4" s="1"/>
  <c r="A64" i="4"/>
  <c r="B64" i="4" s="1"/>
  <c r="D64" i="4" s="1"/>
  <c r="A65" i="4"/>
  <c r="B65" i="4" s="1"/>
  <c r="D65" i="4" s="1"/>
  <c r="A66" i="4"/>
  <c r="B66" i="4" s="1"/>
  <c r="D66" i="4" s="1"/>
  <c r="A67" i="4"/>
  <c r="B67" i="4" s="1"/>
  <c r="D67" i="4" s="1"/>
  <c r="A68" i="4"/>
  <c r="B68" i="4" s="1"/>
  <c r="D68" i="4" s="1"/>
  <c r="A69" i="4"/>
  <c r="B69" i="4" s="1"/>
  <c r="D69" i="4" s="1"/>
  <c r="A70" i="4"/>
  <c r="B70" i="4" s="1"/>
  <c r="D70" i="4" s="1"/>
  <c r="A71" i="4"/>
  <c r="B71" i="4" s="1"/>
  <c r="D71" i="4" s="1"/>
  <c r="A72" i="4"/>
  <c r="B72" i="4" s="1"/>
  <c r="D72" i="4" s="1"/>
  <c r="A73" i="4"/>
  <c r="B73" i="4" s="1"/>
  <c r="D73" i="4" s="1"/>
  <c r="A74" i="4"/>
  <c r="C74" i="4" s="1"/>
  <c r="E74" i="4" s="1"/>
  <c r="A75" i="4"/>
  <c r="B75" i="4" s="1"/>
  <c r="D75" i="4" s="1"/>
  <c r="A76" i="4"/>
  <c r="B76" i="4" s="1"/>
  <c r="D76" i="4" s="1"/>
  <c r="A77" i="4"/>
  <c r="B77" i="4" s="1"/>
  <c r="D77" i="4" s="1"/>
  <c r="A78" i="4"/>
  <c r="B78" i="4" s="1"/>
  <c r="D78" i="4" s="1"/>
  <c r="A79" i="4"/>
  <c r="B79" i="4" s="1"/>
  <c r="D79" i="4" s="1"/>
  <c r="A80" i="4"/>
  <c r="B80" i="4" s="1"/>
  <c r="D80" i="4" s="1"/>
  <c r="A81" i="4"/>
  <c r="B81" i="4" s="1"/>
  <c r="D81" i="4" s="1"/>
  <c r="A82" i="4"/>
  <c r="B82" i="4" s="1"/>
  <c r="D82" i="4" s="1"/>
  <c r="A83" i="4"/>
  <c r="B83" i="4" s="1"/>
  <c r="D83" i="4" s="1"/>
  <c r="A84" i="4"/>
  <c r="B84" i="4" s="1"/>
  <c r="D84" i="4" s="1"/>
  <c r="A85" i="4"/>
  <c r="B85" i="4" s="1"/>
  <c r="D85" i="4" s="1"/>
  <c r="A86" i="4"/>
  <c r="B86" i="4" s="1"/>
  <c r="D86" i="4" s="1"/>
  <c r="A87" i="4"/>
  <c r="B87" i="4" s="1"/>
  <c r="D87" i="4" s="1"/>
  <c r="A88" i="4"/>
  <c r="B88" i="4" s="1"/>
  <c r="D88" i="4" s="1"/>
  <c r="A89" i="4"/>
  <c r="B89" i="4" s="1"/>
  <c r="D89" i="4" s="1"/>
  <c r="A90" i="4"/>
  <c r="B90" i="4" s="1"/>
  <c r="D90" i="4" s="1"/>
  <c r="A91" i="4"/>
  <c r="B91" i="4" s="1"/>
  <c r="D91" i="4" s="1"/>
  <c r="A92" i="4"/>
  <c r="B92" i="4" s="1"/>
  <c r="D92" i="4" s="1"/>
  <c r="A93" i="4"/>
  <c r="B93" i="4" s="1"/>
  <c r="D93" i="4" s="1"/>
  <c r="A94" i="4"/>
  <c r="B94" i="4" s="1"/>
  <c r="D94" i="4" s="1"/>
  <c r="A95" i="4"/>
  <c r="B95" i="4" s="1"/>
  <c r="D95" i="4" s="1"/>
  <c r="A96" i="4"/>
  <c r="B96" i="4" s="1"/>
  <c r="D96" i="4" s="1"/>
  <c r="A97" i="4"/>
  <c r="B97" i="4" s="1"/>
  <c r="D97" i="4" s="1"/>
  <c r="A98" i="4"/>
  <c r="C98" i="4" s="1"/>
  <c r="E98" i="4" s="1"/>
  <c r="A99" i="4"/>
  <c r="B99" i="4" s="1"/>
  <c r="D99" i="4" s="1"/>
  <c r="A100" i="4"/>
  <c r="B100" i="4" s="1"/>
  <c r="D100" i="4" s="1"/>
  <c r="A101" i="4"/>
  <c r="B101" i="4" s="1"/>
  <c r="D101" i="4" s="1"/>
  <c r="A102" i="4"/>
  <c r="B102" i="4" s="1"/>
  <c r="D102" i="4" s="1"/>
  <c r="A103" i="4"/>
  <c r="B103" i="4" s="1"/>
  <c r="D103" i="4" s="1"/>
  <c r="A104" i="4"/>
  <c r="B104" i="4" s="1"/>
  <c r="D104" i="4" s="1"/>
  <c r="A105" i="4"/>
  <c r="B105" i="4" s="1"/>
  <c r="D105" i="4" s="1"/>
  <c r="A106" i="4"/>
  <c r="C106" i="4" s="1"/>
  <c r="E106" i="4" s="1"/>
  <c r="A107" i="4"/>
  <c r="B107" i="4" s="1"/>
  <c r="D107" i="4" s="1"/>
  <c r="A108" i="4"/>
  <c r="B108" i="4" s="1"/>
  <c r="D108" i="4" s="1"/>
  <c r="A109" i="4"/>
  <c r="B109" i="4" s="1"/>
  <c r="D109" i="4" s="1"/>
  <c r="A110" i="4"/>
  <c r="B110" i="4" s="1"/>
  <c r="D110" i="4" s="1"/>
  <c r="A111" i="4"/>
  <c r="B111" i="4" s="1"/>
  <c r="D111" i="4" s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A8" i="3"/>
  <c r="A92" i="5" l="1"/>
  <c r="B92" i="5" s="1"/>
  <c r="E92" i="5" s="1"/>
  <c r="A106" i="5"/>
  <c r="B106" i="5" s="1"/>
  <c r="E106" i="5" s="1"/>
  <c r="A104" i="5"/>
  <c r="D104" i="5" s="1"/>
  <c r="G104" i="5" s="1"/>
  <c r="A70" i="5"/>
  <c r="B70" i="5" s="1"/>
  <c r="E70" i="5" s="1"/>
  <c r="A83" i="5"/>
  <c r="B83" i="5" s="1"/>
  <c r="E83" i="5" s="1"/>
  <c r="A82" i="5"/>
  <c r="C82" i="5" s="1"/>
  <c r="F82" i="5" s="1"/>
  <c r="A35" i="5"/>
  <c r="B35" i="5" s="1"/>
  <c r="E35" i="5" s="1"/>
  <c r="A95" i="5"/>
  <c r="C95" i="5" s="1"/>
  <c r="F95" i="5" s="1"/>
  <c r="A94" i="5"/>
  <c r="C94" i="5" s="1"/>
  <c r="F94" i="5" s="1"/>
  <c r="A47" i="5"/>
  <c r="C47" i="5" s="1"/>
  <c r="F47" i="5" s="1"/>
  <c r="A24" i="5"/>
  <c r="C24" i="5" s="1"/>
  <c r="F24" i="5" s="1"/>
  <c r="A23" i="5"/>
  <c r="B23" i="5" s="1"/>
  <c r="E23" i="5" s="1"/>
  <c r="A46" i="5"/>
  <c r="C46" i="5" s="1"/>
  <c r="F46" i="5" s="1"/>
  <c r="A34" i="5"/>
  <c r="B34" i="5" s="1"/>
  <c r="E34" i="5" s="1"/>
  <c r="A69" i="5"/>
  <c r="B69" i="5" s="1"/>
  <c r="E69" i="5" s="1"/>
  <c r="A57" i="5"/>
  <c r="D57" i="5" s="1"/>
  <c r="G57" i="5" s="1"/>
  <c r="A22" i="5"/>
  <c r="B22" i="5" s="1"/>
  <c r="E22" i="5" s="1"/>
  <c r="A80" i="5"/>
  <c r="C80" i="5" s="1"/>
  <c r="F80" i="5" s="1"/>
  <c r="A68" i="5"/>
  <c r="D68" i="5" s="1"/>
  <c r="G68" i="5" s="1"/>
  <c r="A56" i="5"/>
  <c r="C56" i="5" s="1"/>
  <c r="F56" i="5" s="1"/>
  <c r="A103" i="5"/>
  <c r="C103" i="5" s="1"/>
  <c r="F103" i="5" s="1"/>
  <c r="A44" i="5"/>
  <c r="B44" i="5" s="1"/>
  <c r="E44" i="5" s="1"/>
  <c r="A32" i="5"/>
  <c r="B32" i="5" s="1"/>
  <c r="E32" i="5" s="1"/>
  <c r="A20" i="5"/>
  <c r="B20" i="5" s="1"/>
  <c r="E20" i="5" s="1"/>
  <c r="A67" i="5"/>
  <c r="C67" i="5" s="1"/>
  <c r="F67" i="5" s="1"/>
  <c r="A55" i="5"/>
  <c r="B55" i="5" s="1"/>
  <c r="E55" i="5" s="1"/>
  <c r="A102" i="5"/>
  <c r="B102" i="5" s="1"/>
  <c r="E102" i="5" s="1"/>
  <c r="A90" i="5"/>
  <c r="C90" i="5" s="1"/>
  <c r="F90" i="5" s="1"/>
  <c r="A43" i="5"/>
  <c r="B43" i="5" s="1"/>
  <c r="E43" i="5" s="1"/>
  <c r="A66" i="5"/>
  <c r="C66" i="5" s="1"/>
  <c r="F66" i="5" s="1"/>
  <c r="A54" i="5"/>
  <c r="C54" i="5" s="1"/>
  <c r="A30" i="5"/>
  <c r="D30" i="5" s="1"/>
  <c r="G30" i="5" s="1"/>
  <c r="A89" i="5"/>
  <c r="D89" i="5" s="1"/>
  <c r="G89" i="5" s="1"/>
  <c r="A77" i="5"/>
  <c r="B77" i="5" s="1"/>
  <c r="E77" i="5" s="1"/>
  <c r="A42" i="5"/>
  <c r="B42" i="5" s="1"/>
  <c r="E42" i="5" s="1"/>
  <c r="A112" i="5"/>
  <c r="B112" i="5" s="1"/>
  <c r="E112" i="5" s="1"/>
  <c r="A100" i="5"/>
  <c r="D100" i="5" s="1"/>
  <c r="G100" i="5" s="1"/>
  <c r="A29" i="5"/>
  <c r="B29" i="5" s="1"/>
  <c r="E29" i="5" s="1"/>
  <c r="A17" i="5"/>
  <c r="B17" i="5" s="1"/>
  <c r="E17" i="5" s="1"/>
  <c r="A88" i="5"/>
  <c r="C88" i="5" s="1"/>
  <c r="F88" i="5" s="1"/>
  <c r="A76" i="5"/>
  <c r="B76" i="5" s="1"/>
  <c r="E76" i="5" s="1"/>
  <c r="A64" i="5"/>
  <c r="C64" i="5" s="1"/>
  <c r="F64" i="5" s="1"/>
  <c r="A52" i="5"/>
  <c r="C52" i="5" s="1"/>
  <c r="F52" i="5" s="1"/>
  <c r="A99" i="5"/>
  <c r="C99" i="5" s="1"/>
  <c r="F99" i="5" s="1"/>
  <c r="A40" i="5"/>
  <c r="D40" i="5" s="1"/>
  <c r="G40" i="5" s="1"/>
  <c r="A28" i="5"/>
  <c r="B28" i="5" s="1"/>
  <c r="E28" i="5" s="1"/>
  <c r="A16" i="5"/>
  <c r="D16" i="5" s="1"/>
  <c r="G16" i="5" s="1"/>
  <c r="A110" i="5"/>
  <c r="B110" i="5" s="1"/>
  <c r="E110" i="5" s="1"/>
  <c r="A87" i="5"/>
  <c r="B87" i="5" s="1"/>
  <c r="A75" i="5"/>
  <c r="B75" i="5" s="1"/>
  <c r="E75" i="5" s="1"/>
  <c r="A63" i="5"/>
  <c r="B63" i="5" s="1"/>
  <c r="E63" i="5" s="1"/>
  <c r="A27" i="5"/>
  <c r="C27" i="5" s="1"/>
  <c r="F27" i="5" s="1"/>
  <c r="A15" i="5"/>
  <c r="C15" i="5" s="1"/>
  <c r="F15" i="5" s="1"/>
  <c r="A109" i="5"/>
  <c r="B109" i="5" s="1"/>
  <c r="E109" i="5" s="1"/>
  <c r="A86" i="5"/>
  <c r="D86" i="5" s="1"/>
  <c r="G86" i="5" s="1"/>
  <c r="A74" i="5"/>
  <c r="B74" i="5" s="1"/>
  <c r="E74" i="5" s="1"/>
  <c r="A50" i="5"/>
  <c r="D50" i="5" s="1"/>
  <c r="G50" i="5" s="1"/>
  <c r="A97" i="5"/>
  <c r="D97" i="5" s="1"/>
  <c r="G97" i="5" s="1"/>
  <c r="A62" i="5"/>
  <c r="C62" i="5" s="1"/>
  <c r="F62" i="5" s="1"/>
  <c r="A26" i="5"/>
  <c r="B26" i="5" s="1"/>
  <c r="E26" i="5" s="1"/>
  <c r="A108" i="5"/>
  <c r="D108" i="5" s="1"/>
  <c r="G108" i="5" s="1"/>
  <c r="A49" i="5"/>
  <c r="B49" i="5" s="1"/>
  <c r="A37" i="5"/>
  <c r="B37" i="5" s="1"/>
  <c r="E37" i="5" s="1"/>
  <c r="A96" i="5"/>
  <c r="B96" i="5" s="1"/>
  <c r="E96" i="5" s="1"/>
  <c r="A84" i="5"/>
  <c r="B84" i="5" s="1"/>
  <c r="E84" i="5" s="1"/>
  <c r="A72" i="5"/>
  <c r="D72" i="5" s="1"/>
  <c r="G72" i="5" s="1"/>
  <c r="A107" i="5"/>
  <c r="B107" i="5" s="1"/>
  <c r="E107" i="5" s="1"/>
  <c r="A60" i="5"/>
  <c r="B60" i="5" s="1"/>
  <c r="A48" i="5"/>
  <c r="D48" i="5" s="1"/>
  <c r="G48" i="5" s="1"/>
  <c r="A36" i="5"/>
  <c r="B36" i="5" s="1"/>
  <c r="E36" i="5" s="1"/>
  <c r="A113" i="5"/>
  <c r="B113" i="5" s="1"/>
  <c r="E113" i="5" s="1"/>
  <c r="A93" i="5"/>
  <c r="B93" i="5" s="1"/>
  <c r="E93" i="5" s="1"/>
  <c r="A73" i="5"/>
  <c r="B73" i="5" s="1"/>
  <c r="E73" i="5" s="1"/>
  <c r="A53" i="5"/>
  <c r="B53" i="5" s="1"/>
  <c r="E53" i="5" s="1"/>
  <c r="A33" i="5"/>
  <c r="D33" i="5" s="1"/>
  <c r="G33" i="5" s="1"/>
  <c r="A79" i="5"/>
  <c r="B79" i="5" s="1"/>
  <c r="E79" i="5" s="1"/>
  <c r="A59" i="5"/>
  <c r="D59" i="5" s="1"/>
  <c r="G59" i="5" s="1"/>
  <c r="A39" i="5"/>
  <c r="B39" i="5" s="1"/>
  <c r="E39" i="5" s="1"/>
  <c r="A19" i="5"/>
  <c r="B19" i="5" s="1"/>
  <c r="E19" i="5" s="1"/>
  <c r="A105" i="5"/>
  <c r="B105" i="5" s="1"/>
  <c r="E105" i="5" s="1"/>
  <c r="A85" i="5"/>
  <c r="C85" i="5" s="1"/>
  <c r="F85" i="5" s="1"/>
  <c r="A65" i="5"/>
  <c r="D65" i="5" s="1"/>
  <c r="G65" i="5" s="1"/>
  <c r="A45" i="5"/>
  <c r="B45" i="5" s="1"/>
  <c r="E45" i="5" s="1"/>
  <c r="A25" i="5"/>
  <c r="B25" i="5" s="1"/>
  <c r="E25" i="5" s="1"/>
  <c r="A98" i="5"/>
  <c r="C98" i="5" s="1"/>
  <c r="F98" i="5" s="1"/>
  <c r="A78" i="5"/>
  <c r="B78" i="5" s="1"/>
  <c r="E78" i="5" s="1"/>
  <c r="A58" i="5"/>
  <c r="C58" i="5" s="1"/>
  <c r="F58" i="5" s="1"/>
  <c r="A38" i="5"/>
  <c r="C38" i="5" s="1"/>
  <c r="A18" i="5"/>
  <c r="B18" i="5" s="1"/>
  <c r="E18" i="5" s="1"/>
  <c r="A111" i="5"/>
  <c r="B111" i="5" s="1"/>
  <c r="E111" i="5" s="1"/>
  <c r="A91" i="5"/>
  <c r="D91" i="5" s="1"/>
  <c r="G91" i="5" s="1"/>
  <c r="A71" i="5"/>
  <c r="C71" i="5" s="1"/>
  <c r="F71" i="5" s="1"/>
  <c r="A51" i="5"/>
  <c r="B51" i="5" s="1"/>
  <c r="E51" i="5" s="1"/>
  <c r="A31" i="5"/>
  <c r="C31" i="5" s="1"/>
  <c r="F31" i="5" s="1"/>
  <c r="A101" i="5"/>
  <c r="C101" i="5" s="1"/>
  <c r="F101" i="5" s="1"/>
  <c r="A81" i="5"/>
  <c r="B81" i="5" s="1"/>
  <c r="A61" i="5"/>
  <c r="B61" i="5" s="1"/>
  <c r="E61" i="5" s="1"/>
  <c r="A41" i="5"/>
  <c r="B41" i="5" s="1"/>
  <c r="E41" i="5" s="1"/>
  <c r="B95" i="5"/>
  <c r="E95" i="5" s="1"/>
  <c r="D21" i="5"/>
  <c r="G21" i="5" s="1"/>
  <c r="C21" i="5"/>
  <c r="F21" i="5" s="1"/>
  <c r="D82" i="5"/>
  <c r="G82" i="5" s="1"/>
  <c r="D24" i="5"/>
  <c r="G24" i="5" s="1"/>
  <c r="B24" i="5"/>
  <c r="E24" i="5" s="1"/>
  <c r="D80" i="5"/>
  <c r="G80" i="5" s="1"/>
  <c r="D35" i="5"/>
  <c r="G35" i="5" s="1"/>
  <c r="C70" i="5"/>
  <c r="C92" i="5"/>
  <c r="D92" i="5"/>
  <c r="G92" i="5" s="1"/>
  <c r="C106" i="5"/>
  <c r="D106" i="5"/>
  <c r="G106" i="5" s="1"/>
  <c r="D94" i="5"/>
  <c r="G94" i="5" s="1"/>
  <c r="B94" i="5"/>
  <c r="C35" i="5"/>
  <c r="D83" i="5"/>
  <c r="G83" i="5" s="1"/>
  <c r="C83" i="5"/>
  <c r="C22" i="5"/>
  <c r="A14" i="5"/>
  <c r="B19" i="3"/>
  <c r="C19" i="3" s="1"/>
  <c r="B74" i="3"/>
  <c r="D74" i="3" s="1"/>
  <c r="B53" i="3"/>
  <c r="D53" i="3" s="1"/>
  <c r="B32" i="3"/>
  <c r="C32" i="3" s="1"/>
  <c r="C73" i="3"/>
  <c r="E73" i="3" s="1"/>
  <c r="B52" i="3"/>
  <c r="C52" i="3" s="1"/>
  <c r="B94" i="3"/>
  <c r="D94" i="3" s="1"/>
  <c r="B30" i="3"/>
  <c r="C30" i="3" s="1"/>
  <c r="B51" i="3"/>
  <c r="B29" i="3"/>
  <c r="C29" i="3" s="1"/>
  <c r="B92" i="3"/>
  <c r="D92" i="3" s="1"/>
  <c r="B71" i="3"/>
  <c r="D71" i="3" s="1"/>
  <c r="B50" i="3"/>
  <c r="D50" i="3" s="1"/>
  <c r="B28" i="3"/>
  <c r="D28" i="3" s="1"/>
  <c r="B49" i="3"/>
  <c r="D49" i="3" s="1"/>
  <c r="B27" i="3"/>
  <c r="D27" i="3" s="1"/>
  <c r="B90" i="3"/>
  <c r="D90" i="3" s="1"/>
  <c r="B47" i="3"/>
  <c r="C47" i="3" s="1"/>
  <c r="B68" i="3"/>
  <c r="C68" i="3" s="1"/>
  <c r="B24" i="3"/>
  <c r="D24" i="3" s="1"/>
  <c r="B46" i="3"/>
  <c r="D46" i="3" s="1"/>
  <c r="B23" i="3"/>
  <c r="D23" i="3" s="1"/>
  <c r="B87" i="3"/>
  <c r="C87" i="3" s="1"/>
  <c r="B66" i="3"/>
  <c r="C66" i="3" s="1"/>
  <c r="B44" i="3"/>
  <c r="C44" i="3" s="1"/>
  <c r="B21" i="3"/>
  <c r="C21" i="3" s="1"/>
  <c r="B20" i="3"/>
  <c r="C20" i="3" s="1"/>
  <c r="B65" i="3"/>
  <c r="C65" i="3" s="1"/>
  <c r="B85" i="3"/>
  <c r="C85" i="3" s="1"/>
  <c r="B64" i="3"/>
  <c r="C64" i="3" s="1"/>
  <c r="B43" i="3"/>
  <c r="B18" i="3"/>
  <c r="D18" i="3" s="1"/>
  <c r="B107" i="3"/>
  <c r="C107" i="3" s="1"/>
  <c r="B106" i="3"/>
  <c r="C106" i="3" s="1"/>
  <c r="B84" i="3"/>
  <c r="C84" i="3" s="1"/>
  <c r="B17" i="3"/>
  <c r="D17" i="3" s="1"/>
  <c r="B16" i="3"/>
  <c r="C16" i="3" s="1"/>
  <c r="B86" i="3"/>
  <c r="C86" i="3" s="1"/>
  <c r="B105" i="3"/>
  <c r="C105" i="3" s="1"/>
  <c r="B63" i="3"/>
  <c r="C63" i="3" s="1"/>
  <c r="B42" i="3"/>
  <c r="C42" i="3" s="1"/>
  <c r="B83" i="3"/>
  <c r="C83" i="3" s="1"/>
  <c r="B62" i="3"/>
  <c r="C62" i="3" s="1"/>
  <c r="B41" i="3"/>
  <c r="C41" i="3" s="1"/>
  <c r="B15" i="3"/>
  <c r="C15" i="3" s="1"/>
  <c r="B61" i="3"/>
  <c r="C61" i="3" s="1"/>
  <c r="B40" i="3"/>
  <c r="C40" i="3" s="1"/>
  <c r="B14" i="3"/>
  <c r="C14" i="3" s="1"/>
  <c r="B13" i="3"/>
  <c r="D13" i="3" s="1"/>
  <c r="B103" i="3"/>
  <c r="C103" i="3" s="1"/>
  <c r="B60" i="3"/>
  <c r="D60" i="3" s="1"/>
  <c r="B39" i="3"/>
  <c r="C39" i="3" s="1"/>
  <c r="B102" i="3"/>
  <c r="D102" i="3" s="1"/>
  <c r="B80" i="3"/>
  <c r="D80" i="3" s="1"/>
  <c r="B38" i="3"/>
  <c r="D38" i="3" s="1"/>
  <c r="B12" i="3"/>
  <c r="C12" i="3" s="1"/>
  <c r="B101" i="3"/>
  <c r="C101" i="3" s="1"/>
  <c r="B79" i="3"/>
  <c r="C79" i="3" s="1"/>
  <c r="B59" i="3"/>
  <c r="B37" i="3"/>
  <c r="C37" i="3" s="1"/>
  <c r="B11" i="3"/>
  <c r="C11" i="3" s="1"/>
  <c r="B100" i="3"/>
  <c r="C100" i="3" s="1"/>
  <c r="B78" i="3"/>
  <c r="C78" i="3" s="1"/>
  <c r="B58" i="3"/>
  <c r="C58" i="3" s="1"/>
  <c r="B10" i="3"/>
  <c r="D10" i="3" s="1"/>
  <c r="C55" i="3"/>
  <c r="D55" i="3"/>
  <c r="D34" i="3"/>
  <c r="C34" i="3"/>
  <c r="C31" i="3"/>
  <c r="D31" i="3"/>
  <c r="C95" i="3"/>
  <c r="D95" i="3"/>
  <c r="C48" i="3"/>
  <c r="D48" i="3"/>
  <c r="C26" i="3"/>
  <c r="D26" i="3"/>
  <c r="C25" i="3"/>
  <c r="D25" i="3"/>
  <c r="D98" i="3"/>
  <c r="C98" i="3"/>
  <c r="C45" i="3"/>
  <c r="D45" i="3"/>
  <c r="C22" i="3"/>
  <c r="D22" i="3"/>
  <c r="D89" i="3"/>
  <c r="C89" i="3"/>
  <c r="C88" i="3"/>
  <c r="D88" i="3"/>
  <c r="D99" i="3"/>
  <c r="C99" i="3"/>
  <c r="C67" i="3"/>
  <c r="D67" i="3"/>
  <c r="C70" i="3"/>
  <c r="D70" i="3"/>
  <c r="D82" i="3"/>
  <c r="C82" i="3"/>
  <c r="D81" i="3"/>
  <c r="C81" i="3"/>
  <c r="C77" i="3"/>
  <c r="E77" i="3" s="1"/>
  <c r="D77" i="3"/>
  <c r="C57" i="3"/>
  <c r="D57" i="3"/>
  <c r="C56" i="3"/>
  <c r="D56" i="3"/>
  <c r="C35" i="3"/>
  <c r="D35" i="3"/>
  <c r="C9" i="3"/>
  <c r="D9" i="3"/>
  <c r="D104" i="3"/>
  <c r="E104" i="3" s="1"/>
  <c r="D72" i="3"/>
  <c r="E72" i="3" s="1"/>
  <c r="D91" i="3"/>
  <c r="E91" i="3" s="1"/>
  <c r="D97" i="3"/>
  <c r="E97" i="3" s="1"/>
  <c r="D33" i="3"/>
  <c r="E33" i="3" s="1"/>
  <c r="D96" i="3"/>
  <c r="E96" i="3" s="1"/>
  <c r="D76" i="3"/>
  <c r="E76" i="3" s="1"/>
  <c r="D69" i="3"/>
  <c r="E69" i="3" s="1"/>
  <c r="D75" i="3"/>
  <c r="E75" i="3" s="1"/>
  <c r="D36" i="3"/>
  <c r="E36" i="3" s="1"/>
  <c r="D93" i="3"/>
  <c r="E93" i="3" s="1"/>
  <c r="D54" i="3"/>
  <c r="E54" i="3" s="1"/>
  <c r="C90" i="4"/>
  <c r="E90" i="4" s="1"/>
  <c r="C64" i="4"/>
  <c r="E64" i="4" s="1"/>
  <c r="B58" i="4"/>
  <c r="C42" i="4"/>
  <c r="E42" i="4" s="1"/>
  <c r="C88" i="4"/>
  <c r="E88" i="4" s="1"/>
  <c r="C82" i="4"/>
  <c r="E82" i="4" s="1"/>
  <c r="B74" i="4"/>
  <c r="C66" i="4"/>
  <c r="E66" i="4" s="1"/>
  <c r="C40" i="4"/>
  <c r="E40" i="4" s="1"/>
  <c r="C50" i="4"/>
  <c r="E50" i="4" s="1"/>
  <c r="C80" i="4"/>
  <c r="E80" i="4" s="1"/>
  <c r="C26" i="4"/>
  <c r="E26" i="4" s="1"/>
  <c r="B106" i="4"/>
  <c r="C48" i="4"/>
  <c r="E48" i="4" s="1"/>
  <c r="B98" i="4"/>
  <c r="C18" i="4"/>
  <c r="E18" i="4" s="1"/>
  <c r="C96" i="4"/>
  <c r="E96" i="4" s="1"/>
  <c r="C32" i="4"/>
  <c r="E32" i="4" s="1"/>
  <c r="B34" i="4"/>
  <c r="C110" i="4"/>
  <c r="E110" i="4" s="1"/>
  <c r="C24" i="4"/>
  <c r="E24" i="4" s="1"/>
  <c r="C72" i="4"/>
  <c r="E72" i="4" s="1"/>
  <c r="C104" i="4"/>
  <c r="E104" i="4" s="1"/>
  <c r="C102" i="4"/>
  <c r="E102" i="4" s="1"/>
  <c r="C16" i="4"/>
  <c r="E16" i="4" s="1"/>
  <c r="C56" i="4"/>
  <c r="E56" i="4" s="1"/>
  <c r="C95" i="4"/>
  <c r="E95" i="4" s="1"/>
  <c r="C87" i="4"/>
  <c r="E87" i="4" s="1"/>
  <c r="C79" i="4"/>
  <c r="E79" i="4" s="1"/>
  <c r="C71" i="4"/>
  <c r="E71" i="4" s="1"/>
  <c r="C63" i="4"/>
  <c r="E63" i="4" s="1"/>
  <c r="C55" i="4"/>
  <c r="E55" i="4" s="1"/>
  <c r="C47" i="4"/>
  <c r="E47" i="4" s="1"/>
  <c r="C39" i="4"/>
  <c r="E39" i="4" s="1"/>
  <c r="C31" i="4"/>
  <c r="E31" i="4" s="1"/>
  <c r="C23" i="4"/>
  <c r="E23" i="4" s="1"/>
  <c r="C15" i="4"/>
  <c r="E15" i="4" s="1"/>
  <c r="C111" i="4"/>
  <c r="E111" i="4" s="1"/>
  <c r="C103" i="4"/>
  <c r="E103" i="4" s="1"/>
  <c r="C108" i="4"/>
  <c r="E108" i="4" s="1"/>
  <c r="C100" i="4"/>
  <c r="E100" i="4" s="1"/>
  <c r="C92" i="4"/>
  <c r="E92" i="4" s="1"/>
  <c r="C84" i="4"/>
  <c r="E84" i="4" s="1"/>
  <c r="C76" i="4"/>
  <c r="E76" i="4" s="1"/>
  <c r="C68" i="4"/>
  <c r="E68" i="4" s="1"/>
  <c r="C60" i="4"/>
  <c r="E60" i="4" s="1"/>
  <c r="C52" i="4"/>
  <c r="E52" i="4" s="1"/>
  <c r="C44" i="4"/>
  <c r="E44" i="4" s="1"/>
  <c r="C36" i="4"/>
  <c r="E36" i="4" s="1"/>
  <c r="C28" i="4"/>
  <c r="E28" i="4" s="1"/>
  <c r="C20" i="4"/>
  <c r="E20" i="4" s="1"/>
  <c r="C105" i="4"/>
  <c r="E105" i="4" s="1"/>
  <c r="C97" i="4"/>
  <c r="E97" i="4" s="1"/>
  <c r="C89" i="4"/>
  <c r="E89" i="4" s="1"/>
  <c r="C81" i="4"/>
  <c r="E81" i="4" s="1"/>
  <c r="C73" i="4"/>
  <c r="E73" i="4" s="1"/>
  <c r="C65" i="4"/>
  <c r="E65" i="4" s="1"/>
  <c r="C57" i="4"/>
  <c r="E57" i="4" s="1"/>
  <c r="C49" i="4"/>
  <c r="E49" i="4" s="1"/>
  <c r="C41" i="4"/>
  <c r="E41" i="4" s="1"/>
  <c r="C33" i="4"/>
  <c r="E33" i="4" s="1"/>
  <c r="C25" i="4"/>
  <c r="E25" i="4" s="1"/>
  <c r="C17" i="4"/>
  <c r="E17" i="4" s="1"/>
  <c r="C86" i="4"/>
  <c r="E86" i="4" s="1"/>
  <c r="C70" i="4"/>
  <c r="E70" i="4" s="1"/>
  <c r="C62" i="4"/>
  <c r="E62" i="4" s="1"/>
  <c r="C54" i="4"/>
  <c r="E54" i="4" s="1"/>
  <c r="C46" i="4"/>
  <c r="E46" i="4" s="1"/>
  <c r="C38" i="4"/>
  <c r="E38" i="4" s="1"/>
  <c r="C30" i="4"/>
  <c r="E30" i="4" s="1"/>
  <c r="C22" i="4"/>
  <c r="E22" i="4" s="1"/>
  <c r="C14" i="4"/>
  <c r="E14" i="4" s="1"/>
  <c r="C94" i="4"/>
  <c r="E94" i="4" s="1"/>
  <c r="C78" i="4"/>
  <c r="E78" i="4" s="1"/>
  <c r="C107" i="4"/>
  <c r="E107" i="4" s="1"/>
  <c r="C99" i="4"/>
  <c r="E99" i="4" s="1"/>
  <c r="C91" i="4"/>
  <c r="E91" i="4" s="1"/>
  <c r="C83" i="4"/>
  <c r="E83" i="4" s="1"/>
  <c r="C75" i="4"/>
  <c r="E75" i="4" s="1"/>
  <c r="C67" i="4"/>
  <c r="E67" i="4" s="1"/>
  <c r="C59" i="4"/>
  <c r="E59" i="4" s="1"/>
  <c r="C51" i="4"/>
  <c r="E51" i="4" s="1"/>
  <c r="C43" i="4"/>
  <c r="E43" i="4" s="1"/>
  <c r="C35" i="4"/>
  <c r="E35" i="4" s="1"/>
  <c r="C27" i="4"/>
  <c r="E27" i="4" s="1"/>
  <c r="C19" i="4"/>
  <c r="E19" i="4" s="1"/>
  <c r="C109" i="4"/>
  <c r="E109" i="4" s="1"/>
  <c r="C101" i="4"/>
  <c r="E101" i="4" s="1"/>
  <c r="C93" i="4"/>
  <c r="E93" i="4" s="1"/>
  <c r="C85" i="4"/>
  <c r="E85" i="4" s="1"/>
  <c r="C77" i="4"/>
  <c r="E77" i="4" s="1"/>
  <c r="C69" i="4"/>
  <c r="E69" i="4" s="1"/>
  <c r="C61" i="4"/>
  <c r="E61" i="4" s="1"/>
  <c r="C53" i="4"/>
  <c r="E53" i="4" s="1"/>
  <c r="C45" i="4"/>
  <c r="E45" i="4" s="1"/>
  <c r="C37" i="4"/>
  <c r="E37" i="4" s="1"/>
  <c r="C29" i="4"/>
  <c r="E29" i="4" s="1"/>
  <c r="C21" i="4"/>
  <c r="E21" i="4" s="1"/>
  <c r="C13" i="4"/>
  <c r="E13" i="4" s="1"/>
  <c r="B8" i="3"/>
  <c r="D8" i="3" s="1"/>
  <c r="D12" i="4"/>
  <c r="C12" i="4"/>
  <c r="E12" i="4" s="1"/>
  <c r="B57" i="5" l="1"/>
  <c r="M57" i="5" s="1"/>
  <c r="C34" i="5"/>
  <c r="F34" i="5" s="1"/>
  <c r="D34" i="5"/>
  <c r="G34" i="5" s="1"/>
  <c r="B46" i="5"/>
  <c r="E46" i="5" s="1"/>
  <c r="D46" i="5"/>
  <c r="G46" i="5" s="1"/>
  <c r="L46" i="5" s="1"/>
  <c r="D74" i="4"/>
  <c r="F74" i="4" s="1"/>
  <c r="D58" i="4"/>
  <c r="F58" i="4" s="1"/>
  <c r="D98" i="4"/>
  <c r="F98" i="4" s="1"/>
  <c r="D106" i="4"/>
  <c r="F106" i="4" s="1"/>
  <c r="G34" i="4"/>
  <c r="D34" i="4"/>
  <c r="D56" i="5"/>
  <c r="G56" i="5" s="1"/>
  <c r="L56" i="5" s="1"/>
  <c r="G50" i="4"/>
  <c r="H50" i="4" s="1"/>
  <c r="G40" i="4"/>
  <c r="H40" i="4" s="1"/>
  <c r="G66" i="4"/>
  <c r="H66" i="4" s="1"/>
  <c r="F82" i="4"/>
  <c r="G88" i="4"/>
  <c r="H88" i="4" s="1"/>
  <c r="F42" i="4"/>
  <c r="G64" i="4"/>
  <c r="H64" i="4" s="1"/>
  <c r="F90" i="4"/>
  <c r="G56" i="4"/>
  <c r="H56" i="4" s="1"/>
  <c r="G16" i="4"/>
  <c r="H16" i="4" s="1"/>
  <c r="G102" i="4"/>
  <c r="H102" i="4" s="1"/>
  <c r="G104" i="4"/>
  <c r="H104" i="4" s="1"/>
  <c r="G72" i="4"/>
  <c r="H72" i="4" s="1"/>
  <c r="F24" i="4"/>
  <c r="F110" i="4"/>
  <c r="G32" i="4"/>
  <c r="H32" i="4" s="1"/>
  <c r="G96" i="4"/>
  <c r="H96" i="4" s="1"/>
  <c r="G18" i="4"/>
  <c r="H18" i="4" s="1"/>
  <c r="G48" i="4"/>
  <c r="H48" i="4" s="1"/>
  <c r="G26" i="4"/>
  <c r="H26" i="4" s="1"/>
  <c r="G80" i="4"/>
  <c r="H80" i="4" s="1"/>
  <c r="E82" i="3"/>
  <c r="E45" i="3"/>
  <c r="E99" i="3"/>
  <c r="E98" i="3"/>
  <c r="E95" i="3"/>
  <c r="E56" i="3"/>
  <c r="E81" i="3"/>
  <c r="E88" i="3"/>
  <c r="E57" i="3"/>
  <c r="E31" i="3"/>
  <c r="E89" i="3"/>
  <c r="E22" i="3"/>
  <c r="E25" i="3"/>
  <c r="E35" i="3"/>
  <c r="E48" i="3"/>
  <c r="E9" i="3"/>
  <c r="E26" i="3"/>
  <c r="E34" i="3"/>
  <c r="E70" i="3"/>
  <c r="E67" i="3"/>
  <c r="E55" i="3"/>
  <c r="B82" i="5"/>
  <c r="E82" i="5" s="1"/>
  <c r="K82" i="5" s="1"/>
  <c r="C23" i="5"/>
  <c r="F23" i="5" s="1"/>
  <c r="B47" i="5"/>
  <c r="E47" i="5" s="1"/>
  <c r="D102" i="5"/>
  <c r="G102" i="5" s="1"/>
  <c r="B89" i="5"/>
  <c r="E89" i="5" s="1"/>
  <c r="J89" i="5" s="1"/>
  <c r="D47" i="5"/>
  <c r="G47" i="5" s="1"/>
  <c r="L47" i="5" s="1"/>
  <c r="D95" i="5"/>
  <c r="G95" i="5" s="1"/>
  <c r="L95" i="5" s="1"/>
  <c r="D70" i="5"/>
  <c r="M70" i="5" s="1"/>
  <c r="D20" i="5"/>
  <c r="G20" i="5" s="1"/>
  <c r="C68" i="5"/>
  <c r="L68" i="5" s="1"/>
  <c r="D22" i="5"/>
  <c r="G22" i="5" s="1"/>
  <c r="C44" i="5"/>
  <c r="F44" i="5" s="1"/>
  <c r="D44" i="5"/>
  <c r="G44" i="5" s="1"/>
  <c r="D23" i="5"/>
  <c r="G23" i="5" s="1"/>
  <c r="C89" i="5"/>
  <c r="F89" i="5" s="1"/>
  <c r="B90" i="5"/>
  <c r="E90" i="5" s="1"/>
  <c r="B104" i="5"/>
  <c r="E104" i="5" s="1"/>
  <c r="C57" i="5"/>
  <c r="F57" i="5" s="1"/>
  <c r="C43" i="5"/>
  <c r="F43" i="5" s="1"/>
  <c r="C69" i="5"/>
  <c r="F69" i="5" s="1"/>
  <c r="D69" i="5"/>
  <c r="G69" i="5" s="1"/>
  <c r="D43" i="5"/>
  <c r="G43" i="5" s="1"/>
  <c r="C104" i="5"/>
  <c r="F104" i="5" s="1"/>
  <c r="D42" i="5"/>
  <c r="G42" i="5" s="1"/>
  <c r="C42" i="5"/>
  <c r="F42" i="5" s="1"/>
  <c r="D54" i="5"/>
  <c r="G54" i="5" s="1"/>
  <c r="L54" i="5" s="1"/>
  <c r="D52" i="5"/>
  <c r="G52" i="5" s="1"/>
  <c r="L52" i="5" s="1"/>
  <c r="J83" i="5"/>
  <c r="B30" i="5"/>
  <c r="M30" i="5" s="1"/>
  <c r="B54" i="5"/>
  <c r="E54" i="5" s="1"/>
  <c r="C26" i="5"/>
  <c r="F26" i="5" s="1"/>
  <c r="D26" i="5"/>
  <c r="G26" i="5" s="1"/>
  <c r="B64" i="5"/>
  <c r="E64" i="5" s="1"/>
  <c r="D64" i="5"/>
  <c r="L24" i="5"/>
  <c r="D112" i="5"/>
  <c r="J112" i="5" s="1"/>
  <c r="C77" i="5"/>
  <c r="F77" i="5" s="1"/>
  <c r="D77" i="5"/>
  <c r="J77" i="5" s="1"/>
  <c r="D109" i="5"/>
  <c r="G109" i="5" s="1"/>
  <c r="B56" i="5"/>
  <c r="E56" i="5" s="1"/>
  <c r="C102" i="5"/>
  <c r="F102" i="5" s="1"/>
  <c r="D29" i="5"/>
  <c r="G29" i="5" s="1"/>
  <c r="D55" i="5"/>
  <c r="G55" i="5" s="1"/>
  <c r="C55" i="5"/>
  <c r="F55" i="5" s="1"/>
  <c r="D90" i="5"/>
  <c r="C109" i="5"/>
  <c r="F109" i="5" s="1"/>
  <c r="B16" i="5"/>
  <c r="E16" i="5" s="1"/>
  <c r="J16" i="5" s="1"/>
  <c r="C40" i="5"/>
  <c r="F40" i="5" s="1"/>
  <c r="C107" i="5"/>
  <c r="F107" i="5" s="1"/>
  <c r="D107" i="5"/>
  <c r="G107" i="5" s="1"/>
  <c r="B40" i="5"/>
  <c r="E40" i="5" s="1"/>
  <c r="J40" i="5" s="1"/>
  <c r="D37" i="5"/>
  <c r="M37" i="5" s="1"/>
  <c r="C87" i="5"/>
  <c r="F87" i="5" s="1"/>
  <c r="D60" i="5"/>
  <c r="G60" i="5" s="1"/>
  <c r="C51" i="5"/>
  <c r="F51" i="5" s="1"/>
  <c r="C60" i="5"/>
  <c r="F60" i="5" s="1"/>
  <c r="C36" i="5"/>
  <c r="F36" i="5" s="1"/>
  <c r="D87" i="5"/>
  <c r="B66" i="5"/>
  <c r="E66" i="5" s="1"/>
  <c r="B68" i="5"/>
  <c r="E68" i="5" s="1"/>
  <c r="J68" i="5" s="1"/>
  <c r="C63" i="5"/>
  <c r="F63" i="5" s="1"/>
  <c r="C37" i="5"/>
  <c r="F37" i="5" s="1"/>
  <c r="D67" i="5"/>
  <c r="D62" i="5"/>
  <c r="G62" i="5" s="1"/>
  <c r="C112" i="5"/>
  <c r="F112" i="5" s="1"/>
  <c r="D99" i="5"/>
  <c r="C74" i="5"/>
  <c r="F74" i="5" s="1"/>
  <c r="B97" i="5"/>
  <c r="M97" i="5" s="1"/>
  <c r="C108" i="5"/>
  <c r="F108" i="5" s="1"/>
  <c r="D61" i="5"/>
  <c r="G61" i="5" s="1"/>
  <c r="D85" i="5"/>
  <c r="D88" i="5"/>
  <c r="D93" i="5"/>
  <c r="B48" i="5"/>
  <c r="E48" i="5" s="1"/>
  <c r="B88" i="5"/>
  <c r="E88" i="5" s="1"/>
  <c r="C100" i="5"/>
  <c r="F100" i="5" s="1"/>
  <c r="D28" i="5"/>
  <c r="B85" i="5"/>
  <c r="E85" i="5" s="1"/>
  <c r="C76" i="5"/>
  <c r="F76" i="5" s="1"/>
  <c r="B52" i="5"/>
  <c r="E52" i="5" s="1"/>
  <c r="D63" i="5"/>
  <c r="G63" i="5" s="1"/>
  <c r="B67" i="5"/>
  <c r="E67" i="5" s="1"/>
  <c r="C16" i="5"/>
  <c r="F16" i="5" s="1"/>
  <c r="C110" i="5"/>
  <c r="F110" i="5" s="1"/>
  <c r="D110" i="5"/>
  <c r="G110" i="5" s="1"/>
  <c r="B108" i="5"/>
  <c r="E108" i="5" s="1"/>
  <c r="B33" i="5"/>
  <c r="E33" i="5" s="1"/>
  <c r="J33" i="5" s="1"/>
  <c r="D27" i="5"/>
  <c r="G27" i="5" s="1"/>
  <c r="B38" i="5"/>
  <c r="E38" i="5" s="1"/>
  <c r="C33" i="5"/>
  <c r="F33" i="5" s="1"/>
  <c r="C17" i="5"/>
  <c r="F17" i="5" s="1"/>
  <c r="B62" i="5"/>
  <c r="E62" i="5" s="1"/>
  <c r="C20" i="5"/>
  <c r="F20" i="5" s="1"/>
  <c r="C30" i="5"/>
  <c r="F30" i="5" s="1"/>
  <c r="B27" i="5"/>
  <c r="E27" i="5" s="1"/>
  <c r="D17" i="5"/>
  <c r="G17" i="5" s="1"/>
  <c r="C84" i="5"/>
  <c r="F84" i="5" s="1"/>
  <c r="D78" i="5"/>
  <c r="G78" i="5" s="1"/>
  <c r="D15" i="5"/>
  <c r="G15" i="5" s="1"/>
  <c r="C61" i="5"/>
  <c r="F61" i="5" s="1"/>
  <c r="D96" i="5"/>
  <c r="B99" i="5"/>
  <c r="E99" i="5" s="1"/>
  <c r="C78" i="5"/>
  <c r="F78" i="5" s="1"/>
  <c r="D19" i="5"/>
  <c r="D51" i="5"/>
  <c r="B100" i="5"/>
  <c r="E100" i="5" s="1"/>
  <c r="D58" i="5"/>
  <c r="B31" i="5"/>
  <c r="E31" i="5" s="1"/>
  <c r="D53" i="5"/>
  <c r="C72" i="5"/>
  <c r="F72" i="5" s="1"/>
  <c r="D31" i="5"/>
  <c r="B86" i="5"/>
  <c r="E86" i="5" s="1"/>
  <c r="C86" i="5"/>
  <c r="L86" i="5" s="1"/>
  <c r="C32" i="5"/>
  <c r="F32" i="5" s="1"/>
  <c r="D32" i="5"/>
  <c r="G32" i="5" s="1"/>
  <c r="B103" i="5"/>
  <c r="E103" i="5" s="1"/>
  <c r="D73" i="5"/>
  <c r="G73" i="5" s="1"/>
  <c r="D76" i="5"/>
  <c r="C59" i="5"/>
  <c r="F59" i="5" s="1"/>
  <c r="C39" i="5"/>
  <c r="F39" i="5" s="1"/>
  <c r="D74" i="5"/>
  <c r="C53" i="5"/>
  <c r="F53" i="5" s="1"/>
  <c r="C48" i="5"/>
  <c r="F48" i="5" s="1"/>
  <c r="D103" i="5"/>
  <c r="D84" i="5"/>
  <c r="C28" i="5"/>
  <c r="F28" i="5" s="1"/>
  <c r="C75" i="5"/>
  <c r="F75" i="5" s="1"/>
  <c r="D45" i="5"/>
  <c r="G45" i="5" s="1"/>
  <c r="C96" i="5"/>
  <c r="F96" i="5" s="1"/>
  <c r="C18" i="5"/>
  <c r="F18" i="5" s="1"/>
  <c r="B71" i="5"/>
  <c r="E71" i="5" s="1"/>
  <c r="D49" i="5"/>
  <c r="C49" i="5"/>
  <c r="F49" i="5" s="1"/>
  <c r="B58" i="5"/>
  <c r="E58" i="5" s="1"/>
  <c r="B72" i="5"/>
  <c r="E72" i="5" s="1"/>
  <c r="C93" i="5"/>
  <c r="F93" i="5" s="1"/>
  <c r="B15" i="5"/>
  <c r="E15" i="5" s="1"/>
  <c r="B50" i="5"/>
  <c r="E50" i="5" s="1"/>
  <c r="C50" i="5"/>
  <c r="D75" i="5"/>
  <c r="D41" i="5"/>
  <c r="G41" i="5" s="1"/>
  <c r="C73" i="5"/>
  <c r="F73" i="5" s="1"/>
  <c r="C111" i="5"/>
  <c r="F111" i="5" s="1"/>
  <c r="D38" i="5"/>
  <c r="D36" i="5"/>
  <c r="C29" i="5"/>
  <c r="F29" i="5" s="1"/>
  <c r="D71" i="5"/>
  <c r="G71" i="5" s="1"/>
  <c r="B80" i="5"/>
  <c r="E80" i="5" s="1"/>
  <c r="J80" i="5" s="1"/>
  <c r="C97" i="5"/>
  <c r="L97" i="5" s="1"/>
  <c r="D66" i="5"/>
  <c r="C41" i="5"/>
  <c r="F41" i="5" s="1"/>
  <c r="C105" i="5"/>
  <c r="F105" i="5" s="1"/>
  <c r="B59" i="5"/>
  <c r="M59" i="5" s="1"/>
  <c r="D39" i="5"/>
  <c r="G39" i="5" s="1"/>
  <c r="D81" i="5"/>
  <c r="G81" i="5" s="1"/>
  <c r="C81" i="5"/>
  <c r="F81" i="5" s="1"/>
  <c r="D105" i="5"/>
  <c r="G105" i="5" s="1"/>
  <c r="B101" i="5"/>
  <c r="E101" i="5" s="1"/>
  <c r="C113" i="5"/>
  <c r="F113" i="5" s="1"/>
  <c r="D101" i="5"/>
  <c r="C19" i="5"/>
  <c r="F19" i="5" s="1"/>
  <c r="D79" i="5"/>
  <c r="D18" i="5"/>
  <c r="G18" i="5" s="1"/>
  <c r="C79" i="5"/>
  <c r="D113" i="5"/>
  <c r="G113" i="5" s="1"/>
  <c r="C45" i="5"/>
  <c r="F45" i="5" s="1"/>
  <c r="B98" i="5"/>
  <c r="E98" i="5" s="1"/>
  <c r="B65" i="5"/>
  <c r="E65" i="5" s="1"/>
  <c r="C91" i="5"/>
  <c r="F91" i="5" s="1"/>
  <c r="D111" i="5"/>
  <c r="B91" i="5"/>
  <c r="M91" i="5" s="1"/>
  <c r="C25" i="5"/>
  <c r="F25" i="5" s="1"/>
  <c r="D98" i="5"/>
  <c r="C65" i="5"/>
  <c r="F65" i="5" s="1"/>
  <c r="D25" i="5"/>
  <c r="G58" i="4"/>
  <c r="E57" i="5"/>
  <c r="N21" i="5"/>
  <c r="M21" i="5"/>
  <c r="J35" i="5"/>
  <c r="J21" i="5"/>
  <c r="L21" i="5"/>
  <c r="M24" i="5"/>
  <c r="J42" i="5"/>
  <c r="O24" i="5"/>
  <c r="K24" i="5"/>
  <c r="M46" i="5"/>
  <c r="O21" i="5"/>
  <c r="J24" i="5"/>
  <c r="M35" i="5"/>
  <c r="L82" i="5"/>
  <c r="K21" i="5"/>
  <c r="E81" i="5"/>
  <c r="N24" i="5"/>
  <c r="E49" i="5"/>
  <c r="F35" i="5"/>
  <c r="N35" i="5" s="1"/>
  <c r="L35" i="5"/>
  <c r="O35" i="5"/>
  <c r="F38" i="5"/>
  <c r="F70" i="5"/>
  <c r="F83" i="5"/>
  <c r="E60" i="5"/>
  <c r="E94" i="5"/>
  <c r="M92" i="5"/>
  <c r="F22" i="5"/>
  <c r="J92" i="5"/>
  <c r="M94" i="5"/>
  <c r="L94" i="5"/>
  <c r="F54" i="5"/>
  <c r="M83" i="5"/>
  <c r="M106" i="5"/>
  <c r="L106" i="5"/>
  <c r="F92" i="5"/>
  <c r="J106" i="5"/>
  <c r="F106" i="5"/>
  <c r="E87" i="5"/>
  <c r="D14" i="5"/>
  <c r="G14" i="5" s="1"/>
  <c r="B14" i="5"/>
  <c r="G98" i="4"/>
  <c r="G74" i="4"/>
  <c r="C74" i="3"/>
  <c r="E74" i="3" s="1"/>
  <c r="C14" i="5"/>
  <c r="D19" i="3"/>
  <c r="E19" i="3" s="1"/>
  <c r="C46" i="3"/>
  <c r="E46" i="3" s="1"/>
  <c r="D66" i="3"/>
  <c r="E66" i="3" s="1"/>
  <c r="D40" i="3"/>
  <c r="E40" i="3" s="1"/>
  <c r="C28" i="3"/>
  <c r="E28" i="3" s="1"/>
  <c r="C94" i="3"/>
  <c r="E94" i="3" s="1"/>
  <c r="C92" i="3"/>
  <c r="E92" i="3" s="1"/>
  <c r="D12" i="3"/>
  <c r="E12" i="3" s="1"/>
  <c r="D47" i="3"/>
  <c r="E47" i="3" s="1"/>
  <c r="D86" i="3"/>
  <c r="E86" i="3" s="1"/>
  <c r="D78" i="3"/>
  <c r="E78" i="3" s="1"/>
  <c r="D41" i="3"/>
  <c r="E41" i="3" s="1"/>
  <c r="C49" i="3"/>
  <c r="E49" i="3" s="1"/>
  <c r="D61" i="3"/>
  <c r="E61" i="3" s="1"/>
  <c r="D105" i="3"/>
  <c r="E105" i="3" s="1"/>
  <c r="D14" i="3"/>
  <c r="E14" i="3" s="1"/>
  <c r="D32" i="3"/>
  <c r="E32" i="3" s="1"/>
  <c r="D64" i="3"/>
  <c r="E64" i="3" s="1"/>
  <c r="C17" i="3"/>
  <c r="E17" i="3" s="1"/>
  <c r="D85" i="3"/>
  <c r="E85" i="3" s="1"/>
  <c r="D87" i="3"/>
  <c r="E87" i="3" s="1"/>
  <c r="D83" i="3"/>
  <c r="E83" i="3" s="1"/>
  <c r="C24" i="3"/>
  <c r="E24" i="3" s="1"/>
  <c r="D16" i="3"/>
  <c r="E16" i="3" s="1"/>
  <c r="C27" i="3"/>
  <c r="E27" i="3" s="1"/>
  <c r="C50" i="3"/>
  <c r="E50" i="3" s="1"/>
  <c r="D15" i="3"/>
  <c r="E15" i="3" s="1"/>
  <c r="D20" i="3"/>
  <c r="E20" i="3" s="1"/>
  <c r="D39" i="3"/>
  <c r="E39" i="3" s="1"/>
  <c r="D29" i="3"/>
  <c r="E29" i="3" s="1"/>
  <c r="C60" i="3"/>
  <c r="E60" i="3" s="1"/>
  <c r="D100" i="3"/>
  <c r="E100" i="3" s="1"/>
  <c r="C71" i="3"/>
  <c r="E71" i="3" s="1"/>
  <c r="C18" i="3"/>
  <c r="E18" i="3" s="1"/>
  <c r="C43" i="3"/>
  <c r="D43" i="3"/>
  <c r="D59" i="3"/>
  <c r="C59" i="3"/>
  <c r="D79" i="3"/>
  <c r="E79" i="3" s="1"/>
  <c r="D107" i="3"/>
  <c r="E107" i="3" s="1"/>
  <c r="D11" i="3"/>
  <c r="E11" i="3" s="1"/>
  <c r="D62" i="3"/>
  <c r="E62" i="3" s="1"/>
  <c r="D37" i="3"/>
  <c r="E37" i="3" s="1"/>
  <c r="D58" i="3"/>
  <c r="E58" i="3" s="1"/>
  <c r="D101" i="3"/>
  <c r="E101" i="3" s="1"/>
  <c r="C13" i="3"/>
  <c r="E13" i="3" s="1"/>
  <c r="C102" i="3"/>
  <c r="E102" i="3" s="1"/>
  <c r="D63" i="3"/>
  <c r="E63" i="3" s="1"/>
  <c r="D30" i="3"/>
  <c r="E30" i="3" s="1"/>
  <c r="D106" i="3"/>
  <c r="E106" i="3" s="1"/>
  <c r="C10" i="3"/>
  <c r="E10" i="3" s="1"/>
  <c r="D44" i="3"/>
  <c r="E44" i="3" s="1"/>
  <c r="D21" i="3"/>
  <c r="E21" i="3" s="1"/>
  <c r="D68" i="3"/>
  <c r="E68" i="3" s="1"/>
  <c r="D103" i="3"/>
  <c r="E103" i="3" s="1"/>
  <c r="C90" i="3"/>
  <c r="E90" i="3" s="1"/>
  <c r="C80" i="3"/>
  <c r="E80" i="3" s="1"/>
  <c r="C23" i="3"/>
  <c r="E23" i="3" s="1"/>
  <c r="D51" i="3"/>
  <c r="C51" i="3"/>
  <c r="D65" i="3"/>
  <c r="E65" i="3" s="1"/>
  <c r="C53" i="3"/>
  <c r="E53" i="3" s="1"/>
  <c r="D52" i="3"/>
  <c r="E52" i="3" s="1"/>
  <c r="D42" i="3"/>
  <c r="E42" i="3" s="1"/>
  <c r="C38" i="3"/>
  <c r="E38" i="3" s="1"/>
  <c r="D84" i="3"/>
  <c r="E84" i="3" s="1"/>
  <c r="G106" i="4"/>
  <c r="G23" i="4"/>
  <c r="H23" i="4" s="1"/>
  <c r="G35" i="4"/>
  <c r="H35" i="4" s="1"/>
  <c r="G31" i="4"/>
  <c r="H31" i="4" s="1"/>
  <c r="G43" i="4"/>
  <c r="H43" i="4" s="1"/>
  <c r="G39" i="4"/>
  <c r="H39" i="4" s="1"/>
  <c r="G55" i="4"/>
  <c r="H55" i="4" s="1"/>
  <c r="G67" i="4"/>
  <c r="H67" i="4" s="1"/>
  <c r="G33" i="4"/>
  <c r="H33" i="4" s="1"/>
  <c r="G71" i="4"/>
  <c r="H71" i="4" s="1"/>
  <c r="G19" i="4"/>
  <c r="H19" i="4" s="1"/>
  <c r="G51" i="4"/>
  <c r="H51" i="4" s="1"/>
  <c r="G69" i="4"/>
  <c r="H69" i="4" s="1"/>
  <c r="G111" i="4"/>
  <c r="H111" i="4" s="1"/>
  <c r="G79" i="4"/>
  <c r="H79" i="4" s="1"/>
  <c r="G65" i="4"/>
  <c r="H65" i="4" s="1"/>
  <c r="G95" i="4"/>
  <c r="H95" i="4" s="1"/>
  <c r="G45" i="4"/>
  <c r="H45" i="4" s="1"/>
  <c r="G73" i="4"/>
  <c r="H73" i="4" s="1"/>
  <c r="G107" i="4"/>
  <c r="H107" i="4" s="1"/>
  <c r="G81" i="4"/>
  <c r="H81" i="4" s="1"/>
  <c r="G97" i="4"/>
  <c r="H97" i="4" s="1"/>
  <c r="G93" i="4"/>
  <c r="H93" i="4" s="1"/>
  <c r="G101" i="4"/>
  <c r="H101" i="4" s="1"/>
  <c r="G28" i="4"/>
  <c r="H28" i="4" s="1"/>
  <c r="G36" i="4"/>
  <c r="H36" i="4" s="1"/>
  <c r="G83" i="4"/>
  <c r="H83" i="4" s="1"/>
  <c r="G20" i="4"/>
  <c r="H20" i="4" s="1"/>
  <c r="G52" i="4"/>
  <c r="H52" i="4" s="1"/>
  <c r="G68" i="4"/>
  <c r="H68" i="4" s="1"/>
  <c r="G105" i="4"/>
  <c r="H105" i="4" s="1"/>
  <c r="G76" i="4"/>
  <c r="H76" i="4" s="1"/>
  <c r="G46" i="4"/>
  <c r="H46" i="4" s="1"/>
  <c r="G49" i="4"/>
  <c r="H49" i="4" s="1"/>
  <c r="G44" i="4"/>
  <c r="H44" i="4" s="1"/>
  <c r="G94" i="4"/>
  <c r="H94" i="4" s="1"/>
  <c r="G84" i="4"/>
  <c r="H84" i="4" s="1"/>
  <c r="G15" i="4"/>
  <c r="H15" i="4" s="1"/>
  <c r="G13" i="4"/>
  <c r="H13" i="4" s="1"/>
  <c r="G92" i="4"/>
  <c r="H92" i="4" s="1"/>
  <c r="G85" i="4"/>
  <c r="H85" i="4" s="1"/>
  <c r="G22" i="4"/>
  <c r="H22" i="4" s="1"/>
  <c r="G54" i="4"/>
  <c r="H54" i="4" s="1"/>
  <c r="G21" i="4"/>
  <c r="H21" i="4" s="1"/>
  <c r="G38" i="4"/>
  <c r="H38" i="4" s="1"/>
  <c r="G103" i="4"/>
  <c r="H103" i="4" s="1"/>
  <c r="C8" i="3"/>
  <c r="E8" i="3" s="1"/>
  <c r="G12" i="4"/>
  <c r="M34" i="5" l="1"/>
  <c r="J46" i="5"/>
  <c r="J34" i="5"/>
  <c r="L104" i="5"/>
  <c r="M95" i="5"/>
  <c r="J102" i="5"/>
  <c r="J70" i="5"/>
  <c r="J95" i="5"/>
  <c r="N46" i="5"/>
  <c r="M20" i="5"/>
  <c r="K46" i="5"/>
  <c r="M82" i="5"/>
  <c r="O46" i="5"/>
  <c r="M22" i="5"/>
  <c r="F68" i="5"/>
  <c r="K68" i="5" s="1"/>
  <c r="J44" i="5"/>
  <c r="J23" i="5"/>
  <c r="M23" i="5"/>
  <c r="J20" i="5"/>
  <c r="M102" i="5"/>
  <c r="J22" i="5"/>
  <c r="H98" i="4"/>
  <c r="I98" i="4" s="1"/>
  <c r="H74" i="4"/>
  <c r="I74" i="4" s="1"/>
  <c r="J74" i="4" s="1"/>
  <c r="H34" i="4"/>
  <c r="H106" i="4"/>
  <c r="I106" i="4" s="1"/>
  <c r="K106" i="4" s="1"/>
  <c r="H58" i="4"/>
  <c r="I58" i="4" s="1"/>
  <c r="J58" i="4" s="1"/>
  <c r="M89" i="5"/>
  <c r="M47" i="5"/>
  <c r="N82" i="5"/>
  <c r="M44" i="5"/>
  <c r="O57" i="5"/>
  <c r="L89" i="5"/>
  <c r="J43" i="5"/>
  <c r="M43" i="5"/>
  <c r="J69" i="5"/>
  <c r="L69" i="5"/>
  <c r="G70" i="5"/>
  <c r="L70" i="5" s="1"/>
  <c r="M69" i="5"/>
  <c r="F66" i="4"/>
  <c r="I66" i="4" s="1"/>
  <c r="K66" i="4" s="1"/>
  <c r="F50" i="4"/>
  <c r="I50" i="4" s="1"/>
  <c r="J50" i="4" s="1"/>
  <c r="G82" i="4"/>
  <c r="H82" i="4" s="1"/>
  <c r="I82" i="4" s="1"/>
  <c r="K82" i="4" s="1"/>
  <c r="F96" i="4"/>
  <c r="I96" i="4" s="1"/>
  <c r="J96" i="4" s="1"/>
  <c r="G90" i="4"/>
  <c r="H90" i="4" s="1"/>
  <c r="I90" i="4" s="1"/>
  <c r="K90" i="4" s="1"/>
  <c r="F16" i="4"/>
  <c r="I16" i="4" s="1"/>
  <c r="K16" i="4" s="1"/>
  <c r="F56" i="4"/>
  <c r="I56" i="4" s="1"/>
  <c r="J56" i="4" s="1"/>
  <c r="F72" i="4"/>
  <c r="I72" i="4" s="1"/>
  <c r="J72" i="4" s="1"/>
  <c r="F40" i="4"/>
  <c r="I40" i="4" s="1"/>
  <c r="K40" i="4" s="1"/>
  <c r="F102" i="4"/>
  <c r="I102" i="4" s="1"/>
  <c r="J102" i="4" s="1"/>
  <c r="F32" i="4"/>
  <c r="I32" i="4" s="1"/>
  <c r="K32" i="4" s="1"/>
  <c r="F18" i="4"/>
  <c r="I18" i="4" s="1"/>
  <c r="G24" i="4"/>
  <c r="H24" i="4" s="1"/>
  <c r="I24" i="4" s="1"/>
  <c r="J24" i="4" s="1"/>
  <c r="F80" i="4"/>
  <c r="I80" i="4" s="1"/>
  <c r="J80" i="4" s="1"/>
  <c r="F104" i="4"/>
  <c r="I104" i="4" s="1"/>
  <c r="J104" i="4" s="1"/>
  <c r="G110" i="4"/>
  <c r="H110" i="4" s="1"/>
  <c r="I110" i="4" s="1"/>
  <c r="J110" i="4" s="1"/>
  <c r="F26" i="4"/>
  <c r="I26" i="4" s="1"/>
  <c r="J26" i="4" s="1"/>
  <c r="F48" i="4"/>
  <c r="I48" i="4" s="1"/>
  <c r="J48" i="4" s="1"/>
  <c r="F88" i="4"/>
  <c r="I88" i="4" s="1"/>
  <c r="J88" i="4" s="1"/>
  <c r="G42" i="4"/>
  <c r="H42" i="4" s="1"/>
  <c r="I42" i="4" s="1"/>
  <c r="K42" i="4" s="1"/>
  <c r="F64" i="4"/>
  <c r="I64" i="4" s="1"/>
  <c r="J64" i="4" s="1"/>
  <c r="E51" i="3"/>
  <c r="E43" i="3"/>
  <c r="E59" i="3"/>
  <c r="J47" i="5"/>
  <c r="J82" i="5"/>
  <c r="K23" i="5"/>
  <c r="O82" i="5"/>
  <c r="N44" i="5"/>
  <c r="L44" i="5"/>
  <c r="N89" i="5"/>
  <c r="O44" i="5"/>
  <c r="K89" i="5"/>
  <c r="K47" i="5"/>
  <c r="M104" i="5"/>
  <c r="O47" i="5"/>
  <c r="O89" i="5"/>
  <c r="L26" i="5"/>
  <c r="M26" i="5"/>
  <c r="J26" i="5"/>
  <c r="N69" i="5"/>
  <c r="O104" i="5"/>
  <c r="O69" i="5"/>
  <c r="M90" i="5"/>
  <c r="K69" i="5"/>
  <c r="J104" i="5"/>
  <c r="M42" i="5"/>
  <c r="J109" i="5"/>
  <c r="N104" i="5"/>
  <c r="K104" i="5"/>
  <c r="M109" i="5"/>
  <c r="M56" i="5"/>
  <c r="L57" i="5"/>
  <c r="M29" i="5"/>
  <c r="J55" i="5"/>
  <c r="M55" i="5"/>
  <c r="J29" i="5"/>
  <c r="J60" i="5"/>
  <c r="K95" i="5"/>
  <c r="M64" i="5"/>
  <c r="M60" i="5"/>
  <c r="J90" i="5"/>
  <c r="O42" i="5"/>
  <c r="L42" i="5"/>
  <c r="M108" i="5"/>
  <c r="M54" i="5"/>
  <c r="E30" i="5"/>
  <c r="J30" i="5" s="1"/>
  <c r="N95" i="5"/>
  <c r="N42" i="5"/>
  <c r="O95" i="5"/>
  <c r="M16" i="5"/>
  <c r="L40" i="5"/>
  <c r="L107" i="5"/>
  <c r="M107" i="5"/>
  <c r="N47" i="5"/>
  <c r="J107" i="5"/>
  <c r="N56" i="5"/>
  <c r="M40" i="5"/>
  <c r="J64" i="5"/>
  <c r="J56" i="5"/>
  <c r="O56" i="5"/>
  <c r="M53" i="5"/>
  <c r="G53" i="5"/>
  <c r="K53" i="5" s="1"/>
  <c r="M75" i="5"/>
  <c r="G75" i="5"/>
  <c r="O75" i="5" s="1"/>
  <c r="J79" i="5"/>
  <c r="G79" i="5"/>
  <c r="G101" i="5"/>
  <c r="L101" i="5" s="1"/>
  <c r="M51" i="5"/>
  <c r="G51" i="5"/>
  <c r="L51" i="5" s="1"/>
  <c r="M28" i="5"/>
  <c r="G28" i="5"/>
  <c r="O28" i="5" s="1"/>
  <c r="J19" i="5"/>
  <c r="G19" i="5"/>
  <c r="L19" i="5" s="1"/>
  <c r="G58" i="5"/>
  <c r="L58" i="5" s="1"/>
  <c r="G90" i="5"/>
  <c r="K90" i="5" s="1"/>
  <c r="M49" i="5"/>
  <c r="G49" i="5"/>
  <c r="K49" i="5" s="1"/>
  <c r="J93" i="5"/>
  <c r="G93" i="5"/>
  <c r="N93" i="5" s="1"/>
  <c r="G88" i="5"/>
  <c r="N88" i="5" s="1"/>
  <c r="M96" i="5"/>
  <c r="G96" i="5"/>
  <c r="N96" i="5" s="1"/>
  <c r="G85" i="5"/>
  <c r="L85" i="5" s="1"/>
  <c r="J25" i="5"/>
  <c r="G25" i="5"/>
  <c r="M77" i="5"/>
  <c r="G77" i="5"/>
  <c r="O77" i="5" s="1"/>
  <c r="M112" i="5"/>
  <c r="G112" i="5"/>
  <c r="N112" i="5" s="1"/>
  <c r="G98" i="5"/>
  <c r="L98" i="5" s="1"/>
  <c r="J84" i="5"/>
  <c r="G84" i="5"/>
  <c r="L84" i="5" s="1"/>
  <c r="G99" i="5"/>
  <c r="L99" i="5" s="1"/>
  <c r="G103" i="5"/>
  <c r="N103" i="5" s="1"/>
  <c r="G64" i="5"/>
  <c r="N64" i="5" s="1"/>
  <c r="G67" i="5"/>
  <c r="K67" i="5" s="1"/>
  <c r="J74" i="5"/>
  <c r="G74" i="5"/>
  <c r="O74" i="5" s="1"/>
  <c r="M111" i="5"/>
  <c r="G111" i="5"/>
  <c r="G66" i="5"/>
  <c r="O66" i="5" s="1"/>
  <c r="J76" i="5"/>
  <c r="G76" i="5"/>
  <c r="N76" i="5" s="1"/>
  <c r="M87" i="5"/>
  <c r="G87" i="5"/>
  <c r="L87" i="5" s="1"/>
  <c r="J36" i="5"/>
  <c r="G36" i="5"/>
  <c r="K36" i="5" s="1"/>
  <c r="G38" i="5"/>
  <c r="L38" i="5" s="1"/>
  <c r="K56" i="5"/>
  <c r="G31" i="5"/>
  <c r="K31" i="5" s="1"/>
  <c r="J37" i="5"/>
  <c r="G37" i="5"/>
  <c r="N37" i="5" s="1"/>
  <c r="L60" i="5"/>
  <c r="M68" i="5"/>
  <c r="K40" i="5"/>
  <c r="M62" i="5"/>
  <c r="L62" i="5"/>
  <c r="J62" i="5"/>
  <c r="E97" i="5"/>
  <c r="J97" i="5" s="1"/>
  <c r="L20" i="5"/>
  <c r="L108" i="5"/>
  <c r="J61" i="5"/>
  <c r="M61" i="5"/>
  <c r="J87" i="5"/>
  <c r="N40" i="5"/>
  <c r="M38" i="5"/>
  <c r="M93" i="5"/>
  <c r="K16" i="5"/>
  <c r="M88" i="5"/>
  <c r="O40" i="5"/>
  <c r="O68" i="5"/>
  <c r="M76" i="5"/>
  <c r="M84" i="5"/>
  <c r="J28" i="5"/>
  <c r="M52" i="5"/>
  <c r="L100" i="5"/>
  <c r="O63" i="5"/>
  <c r="M85" i="5"/>
  <c r="F86" i="5"/>
  <c r="K86" i="5" s="1"/>
  <c r="M100" i="5"/>
  <c r="L63" i="5"/>
  <c r="O48" i="5"/>
  <c r="M63" i="5"/>
  <c r="J51" i="5"/>
  <c r="J49" i="5"/>
  <c r="J63" i="5"/>
  <c r="E59" i="5"/>
  <c r="J59" i="5" s="1"/>
  <c r="J53" i="5"/>
  <c r="L48" i="5"/>
  <c r="O16" i="5"/>
  <c r="M33" i="5"/>
  <c r="L16" i="5"/>
  <c r="O72" i="5"/>
  <c r="L110" i="5"/>
  <c r="M48" i="5"/>
  <c r="M67" i="5"/>
  <c r="N48" i="5"/>
  <c r="J110" i="5"/>
  <c r="M19" i="5"/>
  <c r="J45" i="5"/>
  <c r="M45" i="5"/>
  <c r="N16" i="5"/>
  <c r="M86" i="5"/>
  <c r="K72" i="5"/>
  <c r="K63" i="5"/>
  <c r="K33" i="5"/>
  <c r="J88" i="5"/>
  <c r="J75" i="5"/>
  <c r="L72" i="5"/>
  <c r="J27" i="5"/>
  <c r="M31" i="5"/>
  <c r="J85" i="5"/>
  <c r="M99" i="5"/>
  <c r="O33" i="5"/>
  <c r="K110" i="5"/>
  <c r="N27" i="5"/>
  <c r="M27" i="5"/>
  <c r="L33" i="5"/>
  <c r="O110" i="5"/>
  <c r="N100" i="5"/>
  <c r="J67" i="5"/>
  <c r="N33" i="5"/>
  <c r="K100" i="5"/>
  <c r="N63" i="5"/>
  <c r="M50" i="5"/>
  <c r="J31" i="5"/>
  <c r="J73" i="5"/>
  <c r="J17" i="5"/>
  <c r="L59" i="5"/>
  <c r="F97" i="5"/>
  <c r="M17" i="5"/>
  <c r="M74" i="5"/>
  <c r="M78" i="5"/>
  <c r="N110" i="5"/>
  <c r="M110" i="5"/>
  <c r="J78" i="5"/>
  <c r="J100" i="5"/>
  <c r="O78" i="5"/>
  <c r="N15" i="5"/>
  <c r="M80" i="5"/>
  <c r="N72" i="5"/>
  <c r="L81" i="5"/>
  <c r="J99" i="5"/>
  <c r="K48" i="5"/>
  <c r="J48" i="5"/>
  <c r="O45" i="5"/>
  <c r="L105" i="5"/>
  <c r="O105" i="5"/>
  <c r="K39" i="5"/>
  <c r="M103" i="5"/>
  <c r="J81" i="5"/>
  <c r="E91" i="5"/>
  <c r="J91" i="5" s="1"/>
  <c r="M72" i="5"/>
  <c r="M81" i="5"/>
  <c r="J113" i="5"/>
  <c r="M15" i="5"/>
  <c r="M73" i="5"/>
  <c r="M36" i="5"/>
  <c r="J96" i="5"/>
  <c r="N61" i="5"/>
  <c r="J15" i="5"/>
  <c r="J105" i="5"/>
  <c r="O18" i="5"/>
  <c r="L30" i="5"/>
  <c r="N78" i="5"/>
  <c r="O100" i="5"/>
  <c r="M113" i="5"/>
  <c r="J65" i="5"/>
  <c r="O39" i="5"/>
  <c r="M58" i="5"/>
  <c r="K78" i="5"/>
  <c r="N39" i="5"/>
  <c r="K105" i="5"/>
  <c r="N41" i="5"/>
  <c r="L78" i="5"/>
  <c r="M105" i="5"/>
  <c r="J41" i="5"/>
  <c r="M101" i="5"/>
  <c r="L18" i="5"/>
  <c r="K18" i="5"/>
  <c r="J71" i="5"/>
  <c r="J39" i="5"/>
  <c r="K80" i="5"/>
  <c r="O73" i="5"/>
  <c r="L41" i="5"/>
  <c r="N29" i="5"/>
  <c r="L39" i="5"/>
  <c r="M71" i="5"/>
  <c r="O50" i="5"/>
  <c r="J72" i="5"/>
  <c r="J98" i="5"/>
  <c r="K57" i="5"/>
  <c r="J58" i="5"/>
  <c r="J50" i="5"/>
  <c r="J103" i="5"/>
  <c r="K41" i="5"/>
  <c r="J57" i="5"/>
  <c r="N57" i="5"/>
  <c r="M41" i="5"/>
  <c r="J66" i="5"/>
  <c r="O41" i="5"/>
  <c r="N18" i="5"/>
  <c r="J32" i="5"/>
  <c r="M32" i="5"/>
  <c r="K73" i="5"/>
  <c r="L91" i="5"/>
  <c r="M18" i="5"/>
  <c r="M66" i="5"/>
  <c r="M39" i="5"/>
  <c r="F50" i="5"/>
  <c r="L50" i="5"/>
  <c r="J101" i="5"/>
  <c r="O65" i="5"/>
  <c r="J18" i="5"/>
  <c r="M98" i="5"/>
  <c r="N73" i="5"/>
  <c r="N45" i="5"/>
  <c r="L73" i="5"/>
  <c r="F79" i="5"/>
  <c r="M79" i="5"/>
  <c r="M65" i="5"/>
  <c r="N65" i="5"/>
  <c r="K65" i="5"/>
  <c r="L45" i="5"/>
  <c r="J111" i="5"/>
  <c r="K45" i="5"/>
  <c r="L65" i="5"/>
  <c r="M25" i="5"/>
  <c r="O80" i="5"/>
  <c r="L80" i="5"/>
  <c r="N80" i="5"/>
  <c r="P21" i="5"/>
  <c r="Q21" i="5" s="1"/>
  <c r="P24" i="5"/>
  <c r="Q24" i="5" s="1"/>
  <c r="P46" i="5"/>
  <c r="Q46" i="5" s="1"/>
  <c r="K83" i="5"/>
  <c r="K102" i="5"/>
  <c r="K92" i="5"/>
  <c r="L71" i="5"/>
  <c r="K71" i="5"/>
  <c r="N71" i="5"/>
  <c r="O71" i="5"/>
  <c r="M14" i="5"/>
  <c r="L34" i="5"/>
  <c r="N34" i="5"/>
  <c r="K34" i="5"/>
  <c r="O34" i="5"/>
  <c r="K44" i="5"/>
  <c r="K22" i="5"/>
  <c r="K109" i="5"/>
  <c r="N92" i="5"/>
  <c r="K55" i="5"/>
  <c r="N109" i="5"/>
  <c r="O29" i="5"/>
  <c r="N20" i="5"/>
  <c r="O52" i="5"/>
  <c r="O107" i="5"/>
  <c r="N107" i="5"/>
  <c r="O26" i="5"/>
  <c r="N108" i="5"/>
  <c r="N83" i="5"/>
  <c r="O83" i="5"/>
  <c r="N54" i="5"/>
  <c r="L83" i="5"/>
  <c r="N22" i="5"/>
  <c r="N113" i="5"/>
  <c r="O94" i="5"/>
  <c r="N102" i="5"/>
  <c r="K35" i="5"/>
  <c r="P35" i="5" s="1"/>
  <c r="Q35" i="5" s="1"/>
  <c r="K43" i="5"/>
  <c r="K113" i="5"/>
  <c r="K107" i="5"/>
  <c r="N105" i="5"/>
  <c r="K17" i="5"/>
  <c r="K106" i="5"/>
  <c r="K62" i="5"/>
  <c r="K108" i="5"/>
  <c r="J108" i="5"/>
  <c r="O86" i="5"/>
  <c r="N62" i="5"/>
  <c r="J86" i="5"/>
  <c r="K54" i="5"/>
  <c r="O106" i="5"/>
  <c r="J54" i="5"/>
  <c r="N17" i="5"/>
  <c r="K52" i="5"/>
  <c r="N106" i="5"/>
  <c r="N94" i="5"/>
  <c r="J52" i="5"/>
  <c r="N81" i="5"/>
  <c r="K42" i="5"/>
  <c r="O108" i="5"/>
  <c r="O17" i="5"/>
  <c r="L17" i="5"/>
  <c r="K94" i="5"/>
  <c r="J94" i="5"/>
  <c r="O15" i="5"/>
  <c r="K15" i="5"/>
  <c r="L15" i="5"/>
  <c r="K26" i="5"/>
  <c r="O60" i="5"/>
  <c r="N26" i="5"/>
  <c r="J38" i="5"/>
  <c r="L27" i="5"/>
  <c r="O27" i="5"/>
  <c r="K27" i="5"/>
  <c r="N43" i="5"/>
  <c r="N52" i="5"/>
  <c r="L61" i="5"/>
  <c r="O61" i="5"/>
  <c r="K61" i="5"/>
  <c r="L109" i="5"/>
  <c r="O55" i="5"/>
  <c r="O22" i="5"/>
  <c r="L43" i="5"/>
  <c r="O81" i="5"/>
  <c r="O62" i="5"/>
  <c r="O109" i="5"/>
  <c r="L22" i="5"/>
  <c r="N60" i="5"/>
  <c r="L55" i="5"/>
  <c r="O20" i="5"/>
  <c r="O43" i="5"/>
  <c r="O92" i="5"/>
  <c r="L92" i="5"/>
  <c r="O54" i="5"/>
  <c r="N55" i="5"/>
  <c r="K81" i="5"/>
  <c r="O113" i="5"/>
  <c r="L23" i="5"/>
  <c r="O23" i="5"/>
  <c r="K60" i="5"/>
  <c r="L113" i="5"/>
  <c r="N23" i="5"/>
  <c r="K20" i="5"/>
  <c r="O102" i="5"/>
  <c r="L102" i="5"/>
  <c r="L29" i="5"/>
  <c r="K29" i="5"/>
  <c r="E14" i="5"/>
  <c r="J14" i="5" s="1"/>
  <c r="F14" i="5"/>
  <c r="L14" i="5"/>
  <c r="F23" i="4"/>
  <c r="I23" i="4" s="1"/>
  <c r="F43" i="4"/>
  <c r="I43" i="4" s="1"/>
  <c r="F35" i="4"/>
  <c r="I35" i="4" s="1"/>
  <c r="F34" i="4"/>
  <c r="F54" i="4"/>
  <c r="I54" i="4" s="1"/>
  <c r="F33" i="4"/>
  <c r="I33" i="4" s="1"/>
  <c r="F17" i="4"/>
  <c r="G17" i="4"/>
  <c r="H17" i="4" s="1"/>
  <c r="F78" i="4"/>
  <c r="G78" i="4"/>
  <c r="H78" i="4" s="1"/>
  <c r="F25" i="4"/>
  <c r="G25" i="4"/>
  <c r="H25" i="4" s="1"/>
  <c r="F38" i="4"/>
  <c r="I38" i="4" s="1"/>
  <c r="F79" i="4"/>
  <c r="I79" i="4" s="1"/>
  <c r="G47" i="4"/>
  <c r="H47" i="4" s="1"/>
  <c r="F47" i="4"/>
  <c r="F19" i="4"/>
  <c r="I19" i="4" s="1"/>
  <c r="F55" i="4"/>
  <c r="I55" i="4" s="1"/>
  <c r="F15" i="4"/>
  <c r="I15" i="4" s="1"/>
  <c r="F87" i="4"/>
  <c r="G87" i="4"/>
  <c r="H87" i="4" s="1"/>
  <c r="F92" i="4"/>
  <c r="I92" i="4" s="1"/>
  <c r="F53" i="4"/>
  <c r="G53" i="4"/>
  <c r="H53" i="4" s="1"/>
  <c r="F52" i="4"/>
  <c r="I52" i="4" s="1"/>
  <c r="F67" i="4"/>
  <c r="I67" i="4" s="1"/>
  <c r="F60" i="4"/>
  <c r="G60" i="4"/>
  <c r="H60" i="4" s="1"/>
  <c r="F91" i="4"/>
  <c r="G91" i="4"/>
  <c r="H91" i="4" s="1"/>
  <c r="F86" i="4"/>
  <c r="G86" i="4"/>
  <c r="H86" i="4" s="1"/>
  <c r="F69" i="4"/>
  <c r="I69" i="4" s="1"/>
  <c r="F30" i="4"/>
  <c r="G30" i="4"/>
  <c r="H30" i="4" s="1"/>
  <c r="F85" i="4"/>
  <c r="I85" i="4" s="1"/>
  <c r="F28" i="4"/>
  <c r="I28" i="4" s="1"/>
  <c r="F95" i="4"/>
  <c r="I95" i="4" s="1"/>
  <c r="F46" i="4"/>
  <c r="I46" i="4" s="1"/>
  <c r="F13" i="4"/>
  <c r="I13" i="4" s="1"/>
  <c r="F39" i="4"/>
  <c r="I39" i="4" s="1"/>
  <c r="F100" i="4"/>
  <c r="G100" i="4"/>
  <c r="H100" i="4" s="1"/>
  <c r="F51" i="4"/>
  <c r="I51" i="4" s="1"/>
  <c r="G14" i="4"/>
  <c r="H14" i="4" s="1"/>
  <c r="F14" i="4"/>
  <c r="F36" i="4"/>
  <c r="I36" i="4" s="1"/>
  <c r="F31" i="4"/>
  <c r="I31" i="4" s="1"/>
  <c r="F71" i="4"/>
  <c r="I71" i="4" s="1"/>
  <c r="F41" i="4"/>
  <c r="G41" i="4"/>
  <c r="H41" i="4" s="1"/>
  <c r="G70" i="4"/>
  <c r="H70" i="4" s="1"/>
  <c r="F70" i="4"/>
  <c r="F93" i="4"/>
  <c r="I93" i="4" s="1"/>
  <c r="F65" i="4"/>
  <c r="I65" i="4" s="1"/>
  <c r="F89" i="4"/>
  <c r="G89" i="4"/>
  <c r="H89" i="4" s="1"/>
  <c r="F59" i="4"/>
  <c r="G59" i="4"/>
  <c r="H59" i="4" s="1"/>
  <c r="F75" i="4"/>
  <c r="G75" i="4"/>
  <c r="H75" i="4" s="1"/>
  <c r="F105" i="4"/>
  <c r="I105" i="4" s="1"/>
  <c r="F76" i="4"/>
  <c r="I76" i="4" s="1"/>
  <c r="F22" i="4"/>
  <c r="I22" i="4" s="1"/>
  <c r="F29" i="4"/>
  <c r="G29" i="4"/>
  <c r="H29" i="4" s="1"/>
  <c r="F61" i="4"/>
  <c r="G61" i="4"/>
  <c r="H61" i="4" s="1"/>
  <c r="F45" i="4"/>
  <c r="I45" i="4" s="1"/>
  <c r="F21" i="4"/>
  <c r="I21" i="4" s="1"/>
  <c r="F108" i="4"/>
  <c r="G108" i="4"/>
  <c r="H108" i="4" s="1"/>
  <c r="F103" i="4"/>
  <c r="I103" i="4" s="1"/>
  <c r="F81" i="4"/>
  <c r="I81" i="4" s="1"/>
  <c r="F62" i="4"/>
  <c r="G62" i="4"/>
  <c r="H62" i="4" s="1"/>
  <c r="F94" i="4"/>
  <c r="I94" i="4" s="1"/>
  <c r="F84" i="4"/>
  <c r="I84" i="4" s="1"/>
  <c r="F63" i="4"/>
  <c r="G63" i="4"/>
  <c r="H63" i="4" s="1"/>
  <c r="F44" i="4"/>
  <c r="I44" i="4" s="1"/>
  <c r="F101" i="4"/>
  <c r="I101" i="4" s="1"/>
  <c r="F109" i="4"/>
  <c r="G109" i="4"/>
  <c r="H109" i="4" s="1"/>
  <c r="F27" i="4"/>
  <c r="G27" i="4"/>
  <c r="H27" i="4" s="1"/>
  <c r="F111" i="4"/>
  <c r="I111" i="4" s="1"/>
  <c r="F57" i="4"/>
  <c r="G57" i="4"/>
  <c r="H57" i="4" s="1"/>
  <c r="F107" i="4"/>
  <c r="I107" i="4" s="1"/>
  <c r="F37" i="4"/>
  <c r="G37" i="4"/>
  <c r="H37" i="4" s="1"/>
  <c r="F73" i="4"/>
  <c r="I73" i="4" s="1"/>
  <c r="F49" i="4"/>
  <c r="I49" i="4" s="1"/>
  <c r="F77" i="4"/>
  <c r="G77" i="4"/>
  <c r="H77" i="4" s="1"/>
  <c r="F97" i="4"/>
  <c r="I97" i="4" s="1"/>
  <c r="F20" i="4"/>
  <c r="I20" i="4" s="1"/>
  <c r="F99" i="4"/>
  <c r="G99" i="4"/>
  <c r="H99" i="4" s="1"/>
  <c r="F83" i="4"/>
  <c r="I83" i="4" s="1"/>
  <c r="F68" i="4"/>
  <c r="I68" i="4" s="1"/>
  <c r="F12" i="4"/>
  <c r="H12" i="4"/>
  <c r="N68" i="5" l="1"/>
  <c r="P68" i="5" s="1"/>
  <c r="R68" i="5" s="1"/>
  <c r="N70" i="5"/>
  <c r="P44" i="5"/>
  <c r="Q44" i="5" s="1"/>
  <c r="K58" i="4"/>
  <c r="L58" i="4" s="1"/>
  <c r="I34" i="4"/>
  <c r="J34" i="4" s="1"/>
  <c r="J98" i="4"/>
  <c r="K98" i="4"/>
  <c r="J106" i="4"/>
  <c r="L106" i="4" s="1"/>
  <c r="K74" i="4"/>
  <c r="L74" i="4" s="1"/>
  <c r="P69" i="5"/>
  <c r="Q69" i="5" s="1"/>
  <c r="P89" i="5"/>
  <c r="Q89" i="5" s="1"/>
  <c r="O70" i="5"/>
  <c r="K70" i="5"/>
  <c r="P82" i="5"/>
  <c r="R82" i="5" s="1"/>
  <c r="K50" i="4"/>
  <c r="L50" i="4" s="1"/>
  <c r="J90" i="4"/>
  <c r="L90" i="4" s="1"/>
  <c r="J82" i="4"/>
  <c r="L82" i="4" s="1"/>
  <c r="J42" i="4"/>
  <c r="L42" i="4" s="1"/>
  <c r="J66" i="4"/>
  <c r="L66" i="4" s="1"/>
  <c r="K26" i="4"/>
  <c r="L26" i="4" s="1"/>
  <c r="J18" i="4"/>
  <c r="K18" i="4"/>
  <c r="F3" i="3"/>
  <c r="P47" i="5"/>
  <c r="R47" i="5" s="1"/>
  <c r="P104" i="5"/>
  <c r="R104" i="5" s="1"/>
  <c r="O30" i="5"/>
  <c r="N30" i="5"/>
  <c r="K30" i="5"/>
  <c r="K38" i="5"/>
  <c r="P42" i="5"/>
  <c r="R42" i="5" s="1"/>
  <c r="O97" i="5"/>
  <c r="P95" i="5"/>
  <c r="Q95" i="5" s="1"/>
  <c r="K101" i="5"/>
  <c r="O51" i="5"/>
  <c r="K51" i="5"/>
  <c r="N77" i="5"/>
  <c r="K77" i="5"/>
  <c r="O101" i="5"/>
  <c r="K112" i="5"/>
  <c r="N101" i="5"/>
  <c r="P56" i="5"/>
  <c r="Q56" i="5" s="1"/>
  <c r="L77" i="5"/>
  <c r="O112" i="5"/>
  <c r="K98" i="5"/>
  <c r="O99" i="5"/>
  <c r="N98" i="5"/>
  <c r="O38" i="5"/>
  <c r="N87" i="5"/>
  <c r="K93" i="5"/>
  <c r="L93" i="5"/>
  <c r="O93" i="5"/>
  <c r="N38" i="5"/>
  <c r="O98" i="5"/>
  <c r="O87" i="5"/>
  <c r="O58" i="5"/>
  <c r="K58" i="5"/>
  <c r="K85" i="5"/>
  <c r="N66" i="5"/>
  <c r="O85" i="5"/>
  <c r="N84" i="5"/>
  <c r="O37" i="5"/>
  <c r="N67" i="5"/>
  <c r="N58" i="5"/>
  <c r="P40" i="5"/>
  <c r="Q40" i="5" s="1"/>
  <c r="L37" i="5"/>
  <c r="N85" i="5"/>
  <c r="K37" i="5"/>
  <c r="O31" i="5"/>
  <c r="K64" i="5"/>
  <c r="O64" i="5"/>
  <c r="L31" i="5"/>
  <c r="L112" i="5"/>
  <c r="O103" i="5"/>
  <c r="O90" i="5"/>
  <c r="N31" i="5"/>
  <c r="K103" i="5"/>
  <c r="L103" i="5"/>
  <c r="O88" i="5"/>
  <c r="K66" i="5"/>
  <c r="N99" i="5"/>
  <c r="K99" i="5"/>
  <c r="K88" i="5"/>
  <c r="L88" i="5"/>
  <c r="L66" i="5"/>
  <c r="L67" i="5"/>
  <c r="O67" i="5"/>
  <c r="L64" i="5"/>
  <c r="N90" i="5"/>
  <c r="L90" i="5"/>
  <c r="K87" i="5"/>
  <c r="K84" i="5"/>
  <c r="K97" i="5"/>
  <c r="K28" i="5"/>
  <c r="O19" i="5"/>
  <c r="L49" i="5"/>
  <c r="N49" i="5"/>
  <c r="N86" i="5"/>
  <c r="P86" i="5" s="1"/>
  <c r="Q86" i="5" s="1"/>
  <c r="N19" i="5"/>
  <c r="O84" i="5"/>
  <c r="K76" i="5"/>
  <c r="L76" i="5"/>
  <c r="O76" i="5"/>
  <c r="N51" i="5"/>
  <c r="O49" i="5"/>
  <c r="K19" i="5"/>
  <c r="L28" i="5"/>
  <c r="N59" i="5"/>
  <c r="O59" i="5"/>
  <c r="K59" i="5"/>
  <c r="N28" i="5"/>
  <c r="N75" i="5"/>
  <c r="N36" i="5"/>
  <c r="P16" i="5"/>
  <c r="Q16" i="5" s="1"/>
  <c r="P63" i="5"/>
  <c r="Q63" i="5" s="1"/>
  <c r="O36" i="5"/>
  <c r="N97" i="5"/>
  <c r="P33" i="5"/>
  <c r="R33" i="5" s="1"/>
  <c r="L36" i="5"/>
  <c r="P110" i="5"/>
  <c r="R110" i="5" s="1"/>
  <c r="K75" i="5"/>
  <c r="P100" i="5"/>
  <c r="R100" i="5" s="1"/>
  <c r="N74" i="5"/>
  <c r="O96" i="5"/>
  <c r="P48" i="5"/>
  <c r="R48" i="5" s="1"/>
  <c r="P78" i="5"/>
  <c r="Q78" i="5" s="1"/>
  <c r="K91" i="5"/>
  <c r="O91" i="5"/>
  <c r="L74" i="5"/>
  <c r="N91" i="5"/>
  <c r="P72" i="5"/>
  <c r="R72" i="5" s="1"/>
  <c r="L96" i="5"/>
  <c r="K74" i="5"/>
  <c r="K96" i="5"/>
  <c r="P57" i="5"/>
  <c r="R57" i="5" s="1"/>
  <c r="P105" i="5"/>
  <c r="Q105" i="5" s="1"/>
  <c r="P41" i="5"/>
  <c r="Q41" i="5" s="1"/>
  <c r="L75" i="5"/>
  <c r="P39" i="5"/>
  <c r="Q39" i="5" s="1"/>
  <c r="P45" i="5"/>
  <c r="R45" i="5" s="1"/>
  <c r="P18" i="5"/>
  <c r="Q18" i="5" s="1"/>
  <c r="P80" i="5"/>
  <c r="Q80" i="5" s="1"/>
  <c r="O53" i="5"/>
  <c r="L53" i="5"/>
  <c r="P73" i="5"/>
  <c r="Q73" i="5" s="1"/>
  <c r="N53" i="5"/>
  <c r="O32" i="5"/>
  <c r="N32" i="5"/>
  <c r="K32" i="5"/>
  <c r="L32" i="5"/>
  <c r="N50" i="5"/>
  <c r="K50" i="5"/>
  <c r="P65" i="5"/>
  <c r="R65" i="5" s="1"/>
  <c r="K79" i="5"/>
  <c r="L79" i="5"/>
  <c r="N79" i="5"/>
  <c r="O79" i="5"/>
  <c r="N25" i="5"/>
  <c r="K25" i="5"/>
  <c r="O25" i="5"/>
  <c r="L25" i="5"/>
  <c r="L111" i="5"/>
  <c r="O111" i="5"/>
  <c r="N111" i="5"/>
  <c r="K111" i="5"/>
  <c r="K64" i="4"/>
  <c r="L64" i="4" s="1"/>
  <c r="R24" i="5"/>
  <c r="S24" i="5" s="1"/>
  <c r="R21" i="5"/>
  <c r="S21" i="5" s="1"/>
  <c r="R46" i="5"/>
  <c r="S46" i="5" s="1"/>
  <c r="P34" i="5"/>
  <c r="Q34" i="5" s="1"/>
  <c r="P71" i="5"/>
  <c r="P107" i="5"/>
  <c r="Q107" i="5" s="1"/>
  <c r="P83" i="5"/>
  <c r="R83" i="5" s="1"/>
  <c r="P113" i="5"/>
  <c r="Q113" i="5" s="1"/>
  <c r="P62" i="5"/>
  <c r="Q62" i="5" s="1"/>
  <c r="P60" i="5"/>
  <c r="R60" i="5" s="1"/>
  <c r="P109" i="5"/>
  <c r="R109" i="5" s="1"/>
  <c r="P26" i="5"/>
  <c r="Q26" i="5" s="1"/>
  <c r="P106" i="5"/>
  <c r="R106" i="5" s="1"/>
  <c r="P22" i="5"/>
  <c r="Q22" i="5" s="1"/>
  <c r="P102" i="5"/>
  <c r="Q102" i="5" s="1"/>
  <c r="P108" i="5"/>
  <c r="R108" i="5" s="1"/>
  <c r="R35" i="5"/>
  <c r="S35" i="5" s="1"/>
  <c r="P92" i="5"/>
  <c r="R92" i="5" s="1"/>
  <c r="P15" i="5"/>
  <c r="R15" i="5" s="1"/>
  <c r="P55" i="5"/>
  <c r="R55" i="5" s="1"/>
  <c r="P20" i="5"/>
  <c r="Q20" i="5" s="1"/>
  <c r="P43" i="5"/>
  <c r="Q43" i="5" s="1"/>
  <c r="P27" i="5"/>
  <c r="Q27" i="5" s="1"/>
  <c r="P23" i="5"/>
  <c r="Q23" i="5" s="1"/>
  <c r="P61" i="5"/>
  <c r="R61" i="5" s="1"/>
  <c r="P81" i="5"/>
  <c r="R81" i="5" s="1"/>
  <c r="P17" i="5"/>
  <c r="R17" i="5" s="1"/>
  <c r="P54" i="5"/>
  <c r="R54" i="5" s="1"/>
  <c r="P94" i="5"/>
  <c r="Q94" i="5" s="1"/>
  <c r="P29" i="5"/>
  <c r="P52" i="5"/>
  <c r="K14" i="5"/>
  <c r="O14" i="5"/>
  <c r="J40" i="4"/>
  <c r="L40" i="4" s="1"/>
  <c r="K48" i="4"/>
  <c r="L48" i="4" s="1"/>
  <c r="N14" i="5"/>
  <c r="E108" i="3"/>
  <c r="K110" i="4"/>
  <c r="L110" i="4" s="1"/>
  <c r="K88" i="4"/>
  <c r="L88" i="4" s="1"/>
  <c r="J16" i="4"/>
  <c r="L16" i="4" s="1"/>
  <c r="K80" i="4"/>
  <c r="L80" i="4" s="1"/>
  <c r="K72" i="4"/>
  <c r="L72" i="4" s="1"/>
  <c r="K24" i="4"/>
  <c r="L24" i="4" s="1"/>
  <c r="K96" i="4"/>
  <c r="L96" i="4" s="1"/>
  <c r="K104" i="4"/>
  <c r="L104" i="4" s="1"/>
  <c r="J32" i="4"/>
  <c r="L32" i="4" s="1"/>
  <c r="K102" i="4"/>
  <c r="L102" i="4" s="1"/>
  <c r="K56" i="4"/>
  <c r="L56" i="4" s="1"/>
  <c r="I59" i="4"/>
  <c r="J59" i="4" s="1"/>
  <c r="I89" i="4"/>
  <c r="K89" i="4" s="1"/>
  <c r="I14" i="4"/>
  <c r="J14" i="4" s="1"/>
  <c r="I60" i="4"/>
  <c r="K60" i="4" s="1"/>
  <c r="I108" i="4"/>
  <c r="K108" i="4" s="1"/>
  <c r="J45" i="4"/>
  <c r="K45" i="4"/>
  <c r="J39" i="4"/>
  <c r="K39" i="4"/>
  <c r="J13" i="4"/>
  <c r="K13" i="4"/>
  <c r="I61" i="4"/>
  <c r="J67" i="4"/>
  <c r="K67" i="4"/>
  <c r="J49" i="4"/>
  <c r="K49" i="4"/>
  <c r="I37" i="4"/>
  <c r="I29" i="4"/>
  <c r="J46" i="4"/>
  <c r="K46" i="4"/>
  <c r="K52" i="4"/>
  <c r="J52" i="4"/>
  <c r="K76" i="4"/>
  <c r="J76" i="4"/>
  <c r="J35" i="4"/>
  <c r="K35" i="4"/>
  <c r="J105" i="4"/>
  <c r="K105" i="4"/>
  <c r="J95" i="4"/>
  <c r="K95" i="4"/>
  <c r="I53" i="4"/>
  <c r="K92" i="4"/>
  <c r="J92" i="4"/>
  <c r="I75" i="4"/>
  <c r="K28" i="4"/>
  <c r="J28" i="4"/>
  <c r="I57" i="4"/>
  <c r="J85" i="4"/>
  <c r="K85" i="4"/>
  <c r="I87" i="4"/>
  <c r="J15" i="4"/>
  <c r="K15" i="4"/>
  <c r="I100" i="4"/>
  <c r="J55" i="4"/>
  <c r="K55" i="4"/>
  <c r="J65" i="4"/>
  <c r="K65" i="4"/>
  <c r="I30" i="4"/>
  <c r="J19" i="4"/>
  <c r="K19" i="4"/>
  <c r="J93" i="4"/>
  <c r="K93" i="4"/>
  <c r="J69" i="4"/>
  <c r="K69" i="4"/>
  <c r="I47" i="4"/>
  <c r="J21" i="4"/>
  <c r="K21" i="4"/>
  <c r="K44" i="4"/>
  <c r="J44" i="4"/>
  <c r="I70" i="4"/>
  <c r="J79" i="4"/>
  <c r="K79" i="4"/>
  <c r="J73" i="4"/>
  <c r="K73" i="4"/>
  <c r="J54" i="4"/>
  <c r="K54" i="4"/>
  <c r="I86" i="4"/>
  <c r="J38" i="4"/>
  <c r="K38" i="4"/>
  <c r="J101" i="4"/>
  <c r="K101" i="4"/>
  <c r="J84" i="4"/>
  <c r="K84" i="4"/>
  <c r="I41" i="4"/>
  <c r="J33" i="4"/>
  <c r="K33" i="4"/>
  <c r="J107" i="4"/>
  <c r="K107" i="4"/>
  <c r="I63" i="4"/>
  <c r="J71" i="4"/>
  <c r="K71" i="4"/>
  <c r="J22" i="4"/>
  <c r="K22" i="4"/>
  <c r="J83" i="4"/>
  <c r="K83" i="4"/>
  <c r="J31" i="4"/>
  <c r="K31" i="4"/>
  <c r="I25" i="4"/>
  <c r="I77" i="4"/>
  <c r="I109" i="4"/>
  <c r="I62" i="4"/>
  <c r="J111" i="4"/>
  <c r="K111" i="4"/>
  <c r="J94" i="4"/>
  <c r="K94" i="4"/>
  <c r="I99" i="4"/>
  <c r="J23" i="4"/>
  <c r="K23" i="4"/>
  <c r="I78" i="4"/>
  <c r="K36" i="4"/>
  <c r="J36" i="4"/>
  <c r="I91" i="4"/>
  <c r="I17" i="4"/>
  <c r="K20" i="4"/>
  <c r="J20" i="4"/>
  <c r="J81" i="4"/>
  <c r="K81" i="4"/>
  <c r="J43" i="4"/>
  <c r="K43" i="4"/>
  <c r="I27" i="4"/>
  <c r="J97" i="4"/>
  <c r="K97" i="4"/>
  <c r="J103" i="4"/>
  <c r="K103" i="4"/>
  <c r="K68" i="4"/>
  <c r="J68" i="4"/>
  <c r="J51" i="4"/>
  <c r="K51" i="4"/>
  <c r="I12" i="4"/>
  <c r="K12" i="4" s="1"/>
  <c r="R44" i="5" l="1"/>
  <c r="R69" i="5"/>
  <c r="S69" i="5" s="1"/>
  <c r="R89" i="5"/>
  <c r="S89" i="5" s="1"/>
  <c r="L84" i="4"/>
  <c r="L92" i="4"/>
  <c r="L76" i="4"/>
  <c r="L49" i="4"/>
  <c r="L36" i="4"/>
  <c r="L21" i="4"/>
  <c r="L52" i="4"/>
  <c r="L18" i="4"/>
  <c r="L35" i="4"/>
  <c r="L45" i="4"/>
  <c r="L85" i="4"/>
  <c r="L95" i="4"/>
  <c r="L105" i="4"/>
  <c r="L93" i="4"/>
  <c r="L46" i="4"/>
  <c r="L101" i="4"/>
  <c r="L103" i="4"/>
  <c r="L13" i="4"/>
  <c r="L69" i="4"/>
  <c r="L51" i="4"/>
  <c r="L68" i="4"/>
  <c r="L83" i="4"/>
  <c r="L19" i="4"/>
  <c r="L67" i="4"/>
  <c r="L97" i="4"/>
  <c r="L98" i="4"/>
  <c r="L107" i="4"/>
  <c r="L43" i="4"/>
  <c r="L20" i="4"/>
  <c r="L15" i="4"/>
  <c r="L22" i="4"/>
  <c r="L71" i="4"/>
  <c r="L55" i="4"/>
  <c r="L33" i="4"/>
  <c r="L39" i="4"/>
  <c r="L65" i="4"/>
  <c r="L81" i="4"/>
  <c r="L38" i="4"/>
  <c r="L28" i="4"/>
  <c r="L23" i="4"/>
  <c r="L73" i="4"/>
  <c r="L94" i="4"/>
  <c r="L111" i="4"/>
  <c r="L31" i="4"/>
  <c r="L54" i="4"/>
  <c r="L79" i="4"/>
  <c r="L44" i="4"/>
  <c r="K34" i="4"/>
  <c r="L34" i="4" s="1"/>
  <c r="P70" i="5"/>
  <c r="Q70" i="5" s="1"/>
  <c r="Q82" i="5"/>
  <c r="S82" i="5" s="1"/>
  <c r="Q47" i="5"/>
  <c r="S47" i="5" s="1"/>
  <c r="P30" i="5"/>
  <c r="Q30" i="5" s="1"/>
  <c r="Q104" i="5"/>
  <c r="S104" i="5" s="1"/>
  <c r="P38" i="5"/>
  <c r="R38" i="5" s="1"/>
  <c r="Q42" i="5"/>
  <c r="S42" i="5" s="1"/>
  <c r="R95" i="5"/>
  <c r="S95" i="5" s="1"/>
  <c r="P101" i="5"/>
  <c r="Q101" i="5" s="1"/>
  <c r="P51" i="5"/>
  <c r="Q51" i="5" s="1"/>
  <c r="P93" i="5"/>
  <c r="Q93" i="5" s="1"/>
  <c r="P77" i="5"/>
  <c r="Q77" i="5" s="1"/>
  <c r="R56" i="5"/>
  <c r="S56" i="5" s="1"/>
  <c r="P37" i="5"/>
  <c r="Q37" i="5" s="1"/>
  <c r="P112" i="5"/>
  <c r="R112" i="5" s="1"/>
  <c r="P98" i="5"/>
  <c r="Q98" i="5" s="1"/>
  <c r="P87" i="5"/>
  <c r="Q87" i="5" s="1"/>
  <c r="P31" i="5"/>
  <c r="R31" i="5" s="1"/>
  <c r="P58" i="5"/>
  <c r="Q58" i="5" s="1"/>
  <c r="R40" i="5"/>
  <c r="S40" i="5" s="1"/>
  <c r="P99" i="5"/>
  <c r="R99" i="5" s="1"/>
  <c r="P88" i="5"/>
  <c r="R88" i="5" s="1"/>
  <c r="P85" i="5"/>
  <c r="Q85" i="5" s="1"/>
  <c r="P67" i="5"/>
  <c r="R67" i="5" s="1"/>
  <c r="P97" i="5"/>
  <c r="R97" i="5" s="1"/>
  <c r="P103" i="5"/>
  <c r="R103" i="5" s="1"/>
  <c r="P28" i="5"/>
  <c r="Q28" i="5" s="1"/>
  <c r="P64" i="5"/>
  <c r="Q64" i="5" s="1"/>
  <c r="P66" i="5"/>
  <c r="Q66" i="5" s="1"/>
  <c r="P90" i="5"/>
  <c r="P84" i="5"/>
  <c r="Q84" i="5" s="1"/>
  <c r="Q68" i="5"/>
  <c r="S68" i="5" s="1"/>
  <c r="P49" i="5"/>
  <c r="Q49" i="5" s="1"/>
  <c r="P19" i="5"/>
  <c r="Q19" i="5" s="1"/>
  <c r="P59" i="5"/>
  <c r="Q59" i="5" s="1"/>
  <c r="S44" i="5"/>
  <c r="P76" i="5"/>
  <c r="R76" i="5" s="1"/>
  <c r="R63" i="5"/>
  <c r="S63" i="5" s="1"/>
  <c r="P36" i="5"/>
  <c r="R36" i="5" s="1"/>
  <c r="P74" i="5"/>
  <c r="Q74" i="5" s="1"/>
  <c r="R16" i="5"/>
  <c r="S16" i="5" s="1"/>
  <c r="P96" i="5"/>
  <c r="Q96" i="5" s="1"/>
  <c r="Q33" i="5"/>
  <c r="S33" i="5" s="1"/>
  <c r="Q100" i="5"/>
  <c r="S100" i="5" s="1"/>
  <c r="P91" i="5"/>
  <c r="R91" i="5" s="1"/>
  <c r="R105" i="5"/>
  <c r="S105" i="5" s="1"/>
  <c r="Q48" i="5"/>
  <c r="S48" i="5" s="1"/>
  <c r="Q72" i="5"/>
  <c r="S72" i="5" s="1"/>
  <c r="Q110" i="5"/>
  <c r="S110" i="5" s="1"/>
  <c r="P75" i="5"/>
  <c r="R75" i="5" s="1"/>
  <c r="R78" i="5"/>
  <c r="S78" i="5" s="1"/>
  <c r="Q57" i="5"/>
  <c r="S57" i="5" s="1"/>
  <c r="R41" i="5"/>
  <c r="S41" i="5" s="1"/>
  <c r="P50" i="5"/>
  <c r="Q50" i="5" s="1"/>
  <c r="R39" i="5"/>
  <c r="S39" i="5" s="1"/>
  <c r="R80" i="5"/>
  <c r="S80" i="5" s="1"/>
  <c r="P25" i="5"/>
  <c r="R25" i="5" s="1"/>
  <c r="Q45" i="5"/>
  <c r="S45" i="5" s="1"/>
  <c r="R18" i="5"/>
  <c r="S18" i="5" s="1"/>
  <c r="P32" i="5"/>
  <c r="R32" i="5" s="1"/>
  <c r="R73" i="5"/>
  <c r="S73" i="5" s="1"/>
  <c r="P53" i="5"/>
  <c r="Q53" i="5" s="1"/>
  <c r="Q65" i="5"/>
  <c r="S65" i="5" s="1"/>
  <c r="P111" i="5"/>
  <c r="Q111" i="5" s="1"/>
  <c r="P79" i="5"/>
  <c r="R34" i="5"/>
  <c r="S34" i="5" s="1"/>
  <c r="R71" i="5"/>
  <c r="Q71" i="5"/>
  <c r="Q83" i="5"/>
  <c r="S83" i="5" s="1"/>
  <c r="Q60" i="5"/>
  <c r="S60" i="5" s="1"/>
  <c r="R86" i="5"/>
  <c r="S86" i="5" s="1"/>
  <c r="R107" i="5"/>
  <c r="S107" i="5" s="1"/>
  <c r="R113" i="5"/>
  <c r="S113" i="5" s="1"/>
  <c r="Q106" i="5"/>
  <c r="S106" i="5" s="1"/>
  <c r="R62" i="5"/>
  <c r="S62" i="5" s="1"/>
  <c r="R26" i="5"/>
  <c r="S26" i="5" s="1"/>
  <c r="Q109" i="5"/>
  <c r="S109" i="5" s="1"/>
  <c r="R94" i="5"/>
  <c r="S94" i="5" s="1"/>
  <c r="R22" i="5"/>
  <c r="S22" i="5" s="1"/>
  <c r="R102" i="5"/>
  <c r="S102" i="5" s="1"/>
  <c r="Q55" i="5"/>
  <c r="S55" i="5" s="1"/>
  <c r="Q15" i="5"/>
  <c r="S15" i="5" s="1"/>
  <c r="R20" i="5"/>
  <c r="S20" i="5" s="1"/>
  <c r="Q81" i="5"/>
  <c r="S81" i="5" s="1"/>
  <c r="Q92" i="5"/>
  <c r="S92" i="5" s="1"/>
  <c r="P14" i="5"/>
  <c r="Q14" i="5" s="1"/>
  <c r="R43" i="5"/>
  <c r="S43" i="5" s="1"/>
  <c r="R27" i="5"/>
  <c r="S27" i="5" s="1"/>
  <c r="Q108" i="5"/>
  <c r="S108" i="5" s="1"/>
  <c r="Q17" i="5"/>
  <c r="S17" i="5" s="1"/>
  <c r="Q54" i="5"/>
  <c r="S54" i="5" s="1"/>
  <c r="Q61" i="5"/>
  <c r="S61" i="5" s="1"/>
  <c r="R23" i="5"/>
  <c r="S23" i="5" s="1"/>
  <c r="Q29" i="5"/>
  <c r="R29" i="5"/>
  <c r="Q52" i="5"/>
  <c r="R52" i="5"/>
  <c r="J108" i="4"/>
  <c r="L108" i="4" s="1"/>
  <c r="J89" i="4"/>
  <c r="L89" i="4" s="1"/>
  <c r="J60" i="4"/>
  <c r="L60" i="4" s="1"/>
  <c r="K59" i="4"/>
  <c r="L59" i="4" s="1"/>
  <c r="K14" i="4"/>
  <c r="L14" i="4" s="1"/>
  <c r="J109" i="4"/>
  <c r="K109" i="4"/>
  <c r="J27" i="4"/>
  <c r="K27" i="4"/>
  <c r="J77" i="4"/>
  <c r="K77" i="4"/>
  <c r="J53" i="4"/>
  <c r="K53" i="4"/>
  <c r="K100" i="4"/>
  <c r="J100" i="4"/>
  <c r="J29" i="4"/>
  <c r="K29" i="4"/>
  <c r="J37" i="4"/>
  <c r="K37" i="4"/>
  <c r="J87" i="4"/>
  <c r="K87" i="4"/>
  <c r="J62" i="4"/>
  <c r="K62" i="4"/>
  <c r="J47" i="4"/>
  <c r="K47" i="4"/>
  <c r="J17" i="4"/>
  <c r="K17" i="4"/>
  <c r="J61" i="4"/>
  <c r="K61" i="4"/>
  <c r="J91" i="4"/>
  <c r="K91" i="4"/>
  <c r="J99" i="4"/>
  <c r="K99" i="4"/>
  <c r="J78" i="4"/>
  <c r="K78" i="4"/>
  <c r="J63" i="4"/>
  <c r="K63" i="4"/>
  <c r="J57" i="4"/>
  <c r="K57" i="4"/>
  <c r="J86" i="4"/>
  <c r="K86" i="4"/>
  <c r="J25" i="4"/>
  <c r="K25" i="4"/>
  <c r="J41" i="4"/>
  <c r="K41" i="4"/>
  <c r="J75" i="4"/>
  <c r="K75" i="4"/>
  <c r="J30" i="4"/>
  <c r="K30" i="4"/>
  <c r="J70" i="4"/>
  <c r="K70" i="4"/>
  <c r="J12" i="4"/>
  <c r="L12" i="4" s="1"/>
  <c r="R70" i="5" l="1"/>
  <c r="S70" i="5" s="1"/>
  <c r="L70" i="4"/>
  <c r="L61" i="4"/>
  <c r="L37" i="4"/>
  <c r="L29" i="4"/>
  <c r="L75" i="4"/>
  <c r="L100" i="4"/>
  <c r="L109" i="4"/>
  <c r="L91" i="4"/>
  <c r="L86" i="4"/>
  <c r="L17" i="4"/>
  <c r="L57" i="4"/>
  <c r="L47" i="4"/>
  <c r="L87" i="4"/>
  <c r="L77" i="4"/>
  <c r="L41" i="4"/>
  <c r="L27" i="4"/>
  <c r="L62" i="4"/>
  <c r="L53" i="4"/>
  <c r="L78" i="4"/>
  <c r="L99" i="4"/>
  <c r="L30" i="4"/>
  <c r="L25" i="4"/>
  <c r="L63" i="4"/>
  <c r="Q38" i="5"/>
  <c r="S38" i="5" s="1"/>
  <c r="R30" i="5"/>
  <c r="S30" i="5" s="1"/>
  <c r="R93" i="5"/>
  <c r="S93" i="5" s="1"/>
  <c r="R101" i="5"/>
  <c r="S101" i="5" s="1"/>
  <c r="R77" i="5"/>
  <c r="S77" i="5" s="1"/>
  <c r="R51" i="5"/>
  <c r="S51" i="5" s="1"/>
  <c r="R37" i="5"/>
  <c r="S37" i="5" s="1"/>
  <c r="R98" i="5"/>
  <c r="S98" i="5" s="1"/>
  <c r="Q112" i="5"/>
  <c r="S112" i="5" s="1"/>
  <c r="R87" i="5"/>
  <c r="S87" i="5" s="1"/>
  <c r="Q31" i="5"/>
  <c r="S31" i="5" s="1"/>
  <c r="Q88" i="5"/>
  <c r="S88" i="5" s="1"/>
  <c r="R58" i="5"/>
  <c r="S58" i="5" s="1"/>
  <c r="Q67" i="5"/>
  <c r="S67" i="5" s="1"/>
  <c r="R85" i="5"/>
  <c r="S85" i="5" s="1"/>
  <c r="Q99" i="5"/>
  <c r="S99" i="5" s="1"/>
  <c r="R28" i="5"/>
  <c r="S28" i="5" s="1"/>
  <c r="Q103" i="5"/>
  <c r="S103" i="5" s="1"/>
  <c r="Q97" i="5"/>
  <c r="S97" i="5" s="1"/>
  <c r="R66" i="5"/>
  <c r="S66" i="5" s="1"/>
  <c r="R64" i="5"/>
  <c r="S64" i="5" s="1"/>
  <c r="R84" i="5"/>
  <c r="S84" i="5" s="1"/>
  <c r="Q90" i="5"/>
  <c r="R90" i="5"/>
  <c r="R49" i="5"/>
  <c r="S49" i="5" s="1"/>
  <c r="R19" i="5"/>
  <c r="S19" i="5" s="1"/>
  <c r="R59" i="5"/>
  <c r="S59" i="5" s="1"/>
  <c r="S29" i="5"/>
  <c r="S52" i="5"/>
  <c r="S71" i="5"/>
  <c r="Q76" i="5"/>
  <c r="S76" i="5" s="1"/>
  <c r="Q36" i="5"/>
  <c r="S36" i="5" s="1"/>
  <c r="R96" i="5"/>
  <c r="S96" i="5" s="1"/>
  <c r="R74" i="5"/>
  <c r="S74" i="5" s="1"/>
  <c r="Q91" i="5"/>
  <c r="S91" i="5" s="1"/>
  <c r="Q75" i="5"/>
  <c r="S75" i="5" s="1"/>
  <c r="R50" i="5"/>
  <c r="S50" i="5" s="1"/>
  <c r="Q25" i="5"/>
  <c r="S25" i="5" s="1"/>
  <c r="Q32" i="5"/>
  <c r="S32" i="5" s="1"/>
  <c r="R53" i="5"/>
  <c r="S53" i="5" s="1"/>
  <c r="R111" i="5"/>
  <c r="S111" i="5" s="1"/>
  <c r="Q79" i="5"/>
  <c r="R79" i="5"/>
  <c r="R14" i="5"/>
  <c r="S14" i="5" s="1"/>
  <c r="N3" i="4" l="1"/>
  <c r="L3" i="4"/>
  <c r="S90" i="5"/>
  <c r="S79" i="5"/>
  <c r="L112" i="4"/>
  <c r="S4" i="5" l="1"/>
  <c r="S114" i="5"/>
</calcChain>
</file>

<file path=xl/sharedStrings.xml><?xml version="1.0" encoding="utf-8"?>
<sst xmlns="http://schemas.openxmlformats.org/spreadsheetml/2006/main" count="303" uniqueCount="151">
  <si>
    <t>Freq</t>
  </si>
  <si>
    <t>Zreal</t>
  </si>
  <si>
    <t>Zimag</t>
  </si>
  <si>
    <t>Hz</t>
  </si>
  <si>
    <t>ohm</t>
  </si>
  <si>
    <t>R1</t>
  </si>
  <si>
    <t>R2</t>
  </si>
  <si>
    <t>alpha</t>
  </si>
  <si>
    <t>Real</t>
  </si>
  <si>
    <t>Imag</t>
  </si>
  <si>
    <t>Fittiing</t>
  </si>
  <si>
    <t>Error</t>
  </si>
  <si>
    <t>Exp Data</t>
  </si>
  <si>
    <t>Calculations</t>
  </si>
  <si>
    <t>Parameters</t>
  </si>
  <si>
    <t>R1Q</t>
  </si>
  <si>
    <t>R2Q</t>
  </si>
  <si>
    <t>Alpha</t>
  </si>
  <si>
    <t>Delta</t>
  </si>
  <si>
    <t>Impedance</t>
  </si>
  <si>
    <t>IW</t>
  </si>
  <si>
    <t>complex</t>
  </si>
  <si>
    <t>i</t>
  </si>
  <si>
    <t>SUM ERROR</t>
  </si>
  <si>
    <t>S1</t>
  </si>
  <si>
    <t>S2</t>
  </si>
  <si>
    <t>C1</t>
  </si>
  <si>
    <t>C2</t>
  </si>
  <si>
    <t>P1</t>
  </si>
  <si>
    <t>P2</t>
  </si>
  <si>
    <t>P21</t>
  </si>
  <si>
    <t>Sum</t>
  </si>
  <si>
    <t>R3Q</t>
  </si>
  <si>
    <t>Delta1</t>
  </si>
  <si>
    <t>Delta2</t>
  </si>
  <si>
    <t>S3</t>
  </si>
  <si>
    <t>C3</t>
  </si>
  <si>
    <t>P3</t>
  </si>
  <si>
    <t>P4</t>
  </si>
  <si>
    <t>P5</t>
  </si>
  <si>
    <t>P6</t>
  </si>
  <si>
    <t>k12</t>
  </si>
  <si>
    <t>k13</t>
  </si>
  <si>
    <t>Delta3</t>
  </si>
  <si>
    <t>Q1</t>
  </si>
  <si>
    <t>666.666499562276 - 318310.165436366i</t>
  </si>
  <si>
    <t>666.666445764582 - 276850.027104295i</t>
  </si>
  <si>
    <t>666.666374647169 - 240790.124851492i</t>
  </si>
  <si>
    <t>666.666280634143 - 209427.074296160i</t>
  </si>
  <si>
    <t>666.666156354534 - 182149.107836387i</t>
  </si>
  <si>
    <t>666.665992064348 - 158424.141512510i</t>
  </si>
  <si>
    <t>666.665774882581 - 137789.396178451i</t>
  </si>
  <si>
    <t>666.665487781396 - 119842.370532604i</t>
  </si>
  <si>
    <t>666.665108251123 - 104232.989928230i</t>
  </si>
  <si>
    <t>666.664606535493 - 90656.7778180733i</t>
  </si>
  <si>
    <t>666.663943298806 - 78848.9166354101i</t>
  </si>
  <si>
    <t>666.663066542149 - 68579.0822630693i</t>
  </si>
  <si>
    <t>666.661907527106 - 59646.9513315956i</t>
  </si>
  <si>
    <t>666.660375387235 - 51878.2937119010i</t>
  </si>
  <si>
    <t>666.658350005709 - 45121.5739825590i</t>
  </si>
  <si>
    <t>666.655672600576 - 39244.9955799409i</t>
  </si>
  <si>
    <t>666.652133281057 - 34133.9299743529i</t>
  </si>
  <si>
    <t>666.647454600727 - 29688.6807256232i</t>
  </si>
  <si>
    <t>666.641269821004 - 25822.5388037180i</t>
  </si>
  <si>
    <t>666.633094186401 - 22460.0912413281i</t>
  </si>
  <si>
    <t>666.622286968213 - 19535.7501267839i</t>
  </si>
  <si>
    <t>666.608001317343 - 16992.4732435039i</t>
  </si>
  <si>
    <t>666.589118022565 - 14780.6514002587i</t>
  </si>
  <si>
    <t>666.564158030265 - 12857.1407477440i</t>
  </si>
  <si>
    <t>666.531166953209 - 11184.4212046519i</t>
  </si>
  <si>
    <t>666.487562664387 - 9729.86457571733i</t>
  </si>
  <si>
    <t>666.429934290073 - 8465.09808294012i</t>
  </si>
  <si>
    <t>666.353777302184 - 7365.45089092089i</t>
  </si>
  <si>
    <t>666.253144741862 - 6409.47282401831i</t>
  </si>
  <si>
    <t>666.120188626200 - 5578.51587802780i</t>
  </si>
  <si>
    <t>665.944558015602 - 4856.37034916190i</t>
  </si>
  <si>
    <t>665.712610779395 - 4228.94846129638i</t>
  </si>
  <si>
    <t>665.406384606559 - 3684.00928822581i</t>
  </si>
  <si>
    <t>665.002259316926 - 3210.91955726399i</t>
  </si>
  <si>
    <t>664.469227594855 - 2800.44559701066i</t>
  </si>
  <si>
    <t>663.766676446867 - 2444.57226552658i</t>
  </si>
  <si>
    <t>662.841570351249 - 2136.34517260850i</t>
  </si>
  <si>
    <t>661.624925752615 - 1869.73289578913i</t>
  </si>
  <si>
    <t>660.027486997779 - 1639.50618679067i</t>
  </si>
  <si>
    <t>657.934575855313 - 1441.13137654482i</t>
  </si>
  <si>
    <t>655.200221889089 - 1270.67532086820i</t>
  </si>
  <si>
    <t>651.640935276853 - 1124.71930835849i</t>
  </si>
  <si>
    <t>647.029917035991 - 1000.27943108217i</t>
  </si>
  <si>
    <t>641.093175391070 - 894.731107615107i</t>
  </si>
  <si>
    <t>633.509956741112 - 805.735944405655i</t>
  </si>
  <si>
    <t>623.921013780282 - 731.170227349850i</t>
  </si>
  <si>
    <t>611.949175374457 - 669.056415075219i</t>
  </si>
  <si>
    <t>597.236688578152 - 617.502296099593i</t>
  </si>
  <si>
    <t>579.501645885681 - 574.656657369914i</t>
  </si>
  <si>
    <t>558.610185270849 - 538.693900247932i</t>
  </si>
  <si>
    <t>534.651837383473 - 507.839998032022i</t>
  </si>
  <si>
    <t>507.995041927814 - 480.444822551196i</t>
  </si>
  <si>
    <t>479.294883599564 - 455.089820492241i</t>
  </si>
  <si>
    <t>449.433117982826 - 430.700238318870i</t>
  </si>
  <si>
    <t>419.393602573252 - 406.619342551248i</t>
  </si>
  <si>
    <t>390.104935112736 - 382.609841181481i</t>
  </si>
  <si>
    <t>362.299149027129 - 358.775060434023i</t>
  </si>
  <si>
    <t>336.428914701192 - 335.424723458914i</t>
  </si>
  <si>
    <t>312.660069486186 - 312.928823858312i</t>
  </si>
  <si>
    <t>290.927590729934 - 291.600263666538i</t>
  </si>
  <si>
    <t>271.025575865474 - 271.629100924257i</t>
  </si>
  <si>
    <t>252.699135103591 - 253.070461059822i</t>
  </si>
  <si>
    <t>235.713996490973 - 235.872668540854i</t>
  </si>
  <si>
    <t>219.892262316591 - 219.924511238520i</t>
  </si>
  <si>
    <t>205.115891995573 - 205.100614268145i</t>
  </si>
  <si>
    <t>191.309552225801 - 191.290650170763i</t>
  </si>
  <si>
    <t>178.418159647930 - 178.408719165988i</t>
  </si>
  <si>
    <t>166.390765609767 - 166.388683439562i</t>
  </si>
  <si>
    <t>155.174512293068 - 155.175009104363i</t>
  </si>
  <si>
    <t>144.715623720792 - 144.716171178665i</t>
  </si>
  <si>
    <t>134.962307367557 - 134.962461044380i</t>
  </si>
  <si>
    <t>125.866403988215 - 125.866392545751i</t>
  </si>
  <si>
    <t>117.383460149646 - 117.383441978215i</t>
  </si>
  <si>
    <t>109.472204935848 - 109.472202144067i</t>
  </si>
  <si>
    <t>102.094141465920 - 102.094142321535i</t>
  </si>
  <si>
    <t>95.2133377914619 - 95.2133380308967i</t>
  </si>
  <si>
    <t>88.7962776674626 - 88.7962776376705i</t>
  </si>
  <si>
    <t>82.8117057605956 - 82.8117057516580i</t>
  </si>
  <si>
    <t>77.2304739465133 - 77.2304739477239i</t>
  </si>
  <si>
    <t>72.0253984836998 - 72.0253984838217i</t>
  </si>
  <si>
    <t>67.1711276866699 - 67.1711276866385i</t>
  </si>
  <si>
    <t>62.6440184944955 - 62.6440184944972i</t>
  </si>
  <si>
    <t>58.4220213101800 - 58.4220213101801i</t>
  </si>
  <si>
    <t>54.4845726055569 - 54.4845726055569i</t>
  </si>
  <si>
    <t>50.8124947654442 - 50.8124947654442i</t>
  </si>
  <si>
    <t>47.3879026817393 - 47.3879026817393i</t>
  </si>
  <si>
    <t>44.1941166427664 - 44.1941166427664i</t>
  </si>
  <si>
    <t>41.2155810935913 - 41.2155810935913i</t>
  </si>
  <si>
    <t>38.4377888716200 - 38.4377888716200i</t>
  </si>
  <si>
    <t>35.8472105484634 - 35.8472105484634i</t>
  </si>
  <si>
    <t>33.4312285339245 - 33.4312285339245i</t>
  </si>
  <si>
    <t>31.1780756211558 - 31.1780756211558i</t>
  </si>
  <si>
    <t>29.0767776736680 - 29.0767776736680i</t>
  </si>
  <si>
    <t>27.1171001750420 - 27.1171001750421i</t>
  </si>
  <si>
    <t>25.2894983810117 - 25.2894983810117i</t>
  </si>
  <si>
    <t>23.5850708311293 - 23.5850708311293i</t>
  </si>
  <si>
    <t>21.9955159935890 - 21.9955159935890i</t>
  </si>
  <si>
    <t>20.5130918320445 - 20.5130918320445i</t>
  </si>
  <si>
    <t>19.1305780974876 - 19.1305780974876i</t>
  </si>
  <si>
    <t>17.8412411615277 - 17.8412411615277i</t>
  </si>
  <si>
    <t>R3</t>
  </si>
  <si>
    <t>delta1</t>
  </si>
  <si>
    <t>delta2</t>
  </si>
  <si>
    <t>delta3</t>
  </si>
  <si>
    <t>delta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</si>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</sst>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"/>
    <numFmt numFmtId="165" formatCode="0.00000E+00"/>
  </numFmts>
  <fonts count="2">
    <font>
      <sz val="11"/>
      <color theme="1"/>
      <name val="Calibri"/>
      <family val="2"/>
      <scheme val="minor"/>
    </font>
    <font>
      <sz val="12"/>
      <color rgb="FF000118"/>
      <name val="Nunito Sans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0" fillId="2" borderId="1" xfId="0" applyFill="1" applyBorder="1"/>
    <xf numFmtId="11" fontId="0" fillId="2" borderId="1" xfId="0" applyNumberFormat="1" applyFill="1" applyBorder="1"/>
    <xf numFmtId="0" fontId="0" fillId="3" borderId="1" xfId="0" applyFill="1" applyBorder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Experimental!$B$4:$B$103</c:f>
              <c:numCache>
                <c:formatCode>0.00E+00</c:formatCode>
                <c:ptCount val="100"/>
                <c:pt idx="0">
                  <c:v>666.66649956227604</c:v>
                </c:pt>
                <c:pt idx="1">
                  <c:v>666.66644576458202</c:v>
                </c:pt>
                <c:pt idx="2">
                  <c:v>666.66637464716905</c:v>
                </c:pt>
                <c:pt idx="3">
                  <c:v>666.66628063414305</c:v>
                </c:pt>
                <c:pt idx="4">
                  <c:v>666.666156354534</c:v>
                </c:pt>
                <c:pt idx="5">
                  <c:v>666.66599206434796</c:v>
                </c:pt>
                <c:pt idx="6">
                  <c:v>666.66577488258099</c:v>
                </c:pt>
                <c:pt idx="7">
                  <c:v>666.665487781396</c:v>
                </c:pt>
                <c:pt idx="8">
                  <c:v>666.665108251123</c:v>
                </c:pt>
                <c:pt idx="9">
                  <c:v>666.66460653549302</c:v>
                </c:pt>
                <c:pt idx="10">
                  <c:v>666.66394329880598</c:v>
                </c:pt>
                <c:pt idx="11">
                  <c:v>666.66306654214895</c:v>
                </c:pt>
                <c:pt idx="12">
                  <c:v>666.661907527106</c:v>
                </c:pt>
                <c:pt idx="13">
                  <c:v>666.66037538723504</c:v>
                </c:pt>
                <c:pt idx="14">
                  <c:v>666.65835000570905</c:v>
                </c:pt>
                <c:pt idx="15">
                  <c:v>666.65567260057605</c:v>
                </c:pt>
                <c:pt idx="16">
                  <c:v>666.65213328105699</c:v>
                </c:pt>
                <c:pt idx="17">
                  <c:v>666.64745460072697</c:v>
                </c:pt>
                <c:pt idx="18">
                  <c:v>666.64126982100402</c:v>
                </c:pt>
                <c:pt idx="19">
                  <c:v>666.63309418640097</c:v>
                </c:pt>
                <c:pt idx="20">
                  <c:v>666.62228696821296</c:v>
                </c:pt>
                <c:pt idx="21">
                  <c:v>666.608001317343</c:v>
                </c:pt>
                <c:pt idx="22">
                  <c:v>666.589118022565</c:v>
                </c:pt>
                <c:pt idx="23">
                  <c:v>666.56415803026505</c:v>
                </c:pt>
                <c:pt idx="24">
                  <c:v>666.53116695320898</c:v>
                </c:pt>
                <c:pt idx="25">
                  <c:v>666.48756266438704</c:v>
                </c:pt>
                <c:pt idx="26">
                  <c:v>666.42993429007299</c:v>
                </c:pt>
                <c:pt idx="27">
                  <c:v>666.35377730218397</c:v>
                </c:pt>
                <c:pt idx="28">
                  <c:v>666.253144741862</c:v>
                </c:pt>
                <c:pt idx="29">
                  <c:v>666.12018862620005</c:v>
                </c:pt>
                <c:pt idx="30">
                  <c:v>665.94455801560196</c:v>
                </c:pt>
                <c:pt idx="31">
                  <c:v>665.71261077939505</c:v>
                </c:pt>
                <c:pt idx="32">
                  <c:v>665.40638460655896</c:v>
                </c:pt>
                <c:pt idx="33">
                  <c:v>665.00225931692603</c:v>
                </c:pt>
                <c:pt idx="34">
                  <c:v>664.46922759485506</c:v>
                </c:pt>
                <c:pt idx="35">
                  <c:v>663.766676446867</c:v>
                </c:pt>
                <c:pt idx="36">
                  <c:v>662.84157035124895</c:v>
                </c:pt>
                <c:pt idx="37">
                  <c:v>661.62492575261501</c:v>
                </c:pt>
                <c:pt idx="38">
                  <c:v>660.02748699777896</c:v>
                </c:pt>
                <c:pt idx="39">
                  <c:v>657.93457585531303</c:v>
                </c:pt>
                <c:pt idx="40">
                  <c:v>655.20022188908899</c:v>
                </c:pt>
                <c:pt idx="41">
                  <c:v>651.64093527685304</c:v>
                </c:pt>
                <c:pt idx="42">
                  <c:v>647.02991703599105</c:v>
                </c:pt>
                <c:pt idx="43">
                  <c:v>641.09317539106996</c:v>
                </c:pt>
                <c:pt idx="44">
                  <c:v>633.50995674111198</c:v>
                </c:pt>
                <c:pt idx="45">
                  <c:v>623.92101378028201</c:v>
                </c:pt>
                <c:pt idx="46">
                  <c:v>611.94917537445701</c:v>
                </c:pt>
                <c:pt idx="47">
                  <c:v>597.23668857815198</c:v>
                </c:pt>
                <c:pt idx="48">
                  <c:v>579.501645885681</c:v>
                </c:pt>
                <c:pt idx="49">
                  <c:v>558.610185270849</c:v>
                </c:pt>
                <c:pt idx="50">
                  <c:v>534.65183738347298</c:v>
                </c:pt>
                <c:pt idx="51">
                  <c:v>507.99504192781399</c:v>
                </c:pt>
                <c:pt idx="52">
                  <c:v>479.294883599564</c:v>
                </c:pt>
                <c:pt idx="53">
                  <c:v>449.43311798282599</c:v>
                </c:pt>
                <c:pt idx="54">
                  <c:v>419.393602573252</c:v>
                </c:pt>
                <c:pt idx="55">
                  <c:v>390.10493511273597</c:v>
                </c:pt>
                <c:pt idx="56">
                  <c:v>362.29914902712898</c:v>
                </c:pt>
                <c:pt idx="57">
                  <c:v>336.42891470119201</c:v>
                </c:pt>
                <c:pt idx="58">
                  <c:v>312.66006948618599</c:v>
                </c:pt>
                <c:pt idx="59">
                  <c:v>290.92759072993402</c:v>
                </c:pt>
                <c:pt idx="60">
                  <c:v>271.02557586547402</c:v>
                </c:pt>
                <c:pt idx="61">
                  <c:v>252.699135103591</c:v>
                </c:pt>
                <c:pt idx="62">
                  <c:v>235.71399649097299</c:v>
                </c:pt>
                <c:pt idx="63">
                  <c:v>219.892262316591</c:v>
                </c:pt>
                <c:pt idx="64">
                  <c:v>205.11589199557301</c:v>
                </c:pt>
                <c:pt idx="65">
                  <c:v>191.30955222580101</c:v>
                </c:pt>
                <c:pt idx="66">
                  <c:v>178.41815964793</c:v>
                </c:pt>
                <c:pt idx="67">
                  <c:v>166.39076560976699</c:v>
                </c:pt>
                <c:pt idx="68">
                  <c:v>155.17451229306801</c:v>
                </c:pt>
                <c:pt idx="69">
                  <c:v>144.715623720792</c:v>
                </c:pt>
                <c:pt idx="70">
                  <c:v>134.962307367557</c:v>
                </c:pt>
                <c:pt idx="71">
                  <c:v>125.866403988215</c:v>
                </c:pt>
                <c:pt idx="72">
                  <c:v>117.383460149646</c:v>
                </c:pt>
                <c:pt idx="73">
                  <c:v>109.472204935848</c:v>
                </c:pt>
                <c:pt idx="74">
                  <c:v>102.09414146592</c:v>
                </c:pt>
                <c:pt idx="75">
                  <c:v>95.213337791461896</c:v>
                </c:pt>
                <c:pt idx="76">
                  <c:v>88.796277667462604</c:v>
                </c:pt>
                <c:pt idx="77">
                  <c:v>82.811705760595601</c:v>
                </c:pt>
                <c:pt idx="78">
                  <c:v>77.2304739465133</c:v>
                </c:pt>
                <c:pt idx="79">
                  <c:v>72.025398483699803</c:v>
                </c:pt>
                <c:pt idx="80">
                  <c:v>67.171127686669905</c:v>
                </c:pt>
                <c:pt idx="81">
                  <c:v>62.644018494495498</c:v>
                </c:pt>
                <c:pt idx="82">
                  <c:v>58.42202131018</c:v>
                </c:pt>
                <c:pt idx="83">
                  <c:v>54.484572605556899</c:v>
                </c:pt>
                <c:pt idx="84">
                  <c:v>50.8124947654442</c:v>
                </c:pt>
                <c:pt idx="85">
                  <c:v>47.387902681739298</c:v>
                </c:pt>
                <c:pt idx="86">
                  <c:v>44.194116642766403</c:v>
                </c:pt>
                <c:pt idx="87">
                  <c:v>41.215581093591297</c:v>
                </c:pt>
                <c:pt idx="88">
                  <c:v>38.43778887162</c:v>
                </c:pt>
                <c:pt idx="89">
                  <c:v>35.847210548463401</c:v>
                </c:pt>
                <c:pt idx="90">
                  <c:v>33.431228533924497</c:v>
                </c:pt>
                <c:pt idx="91">
                  <c:v>31.178075621155799</c:v>
                </c:pt>
                <c:pt idx="92">
                  <c:v>29.076777673668001</c:v>
                </c:pt>
                <c:pt idx="93">
                  <c:v>27.117100175042001</c:v>
                </c:pt>
                <c:pt idx="94">
                  <c:v>25.2894983810117</c:v>
                </c:pt>
                <c:pt idx="95">
                  <c:v>23.5850708311293</c:v>
                </c:pt>
                <c:pt idx="96">
                  <c:v>21.995515993588999</c:v>
                </c:pt>
                <c:pt idx="97">
                  <c:v>20.513091832044498</c:v>
                </c:pt>
                <c:pt idx="98">
                  <c:v>19.1305780974876</c:v>
                </c:pt>
                <c:pt idx="99">
                  <c:v>17.841241161527702</c:v>
                </c:pt>
              </c:numCache>
            </c:numRef>
          </c:xVal>
          <c:yVal>
            <c:numRef>
              <c:f>Experimental!$D$4:$D$103</c:f>
              <c:numCache>
                <c:formatCode>General</c:formatCode>
                <c:ptCount val="100"/>
                <c:pt idx="0">
                  <c:v>318310.16543636599</c:v>
                </c:pt>
                <c:pt idx="1">
                  <c:v>276850.02710429498</c:v>
                </c:pt>
                <c:pt idx="2">
                  <c:v>240790.124851492</c:v>
                </c:pt>
                <c:pt idx="3">
                  <c:v>209427.07429615999</c:v>
                </c:pt>
                <c:pt idx="4">
                  <c:v>182149.107836387</c:v>
                </c:pt>
                <c:pt idx="5">
                  <c:v>158424.14151250999</c:v>
                </c:pt>
                <c:pt idx="6">
                  <c:v>137789.39617845099</c:v>
                </c:pt>
                <c:pt idx="7">
                  <c:v>119842.37053260401</c:v>
                </c:pt>
                <c:pt idx="8">
                  <c:v>104232.98992823</c:v>
                </c:pt>
                <c:pt idx="9">
                  <c:v>90656.7778180733</c:v>
                </c:pt>
                <c:pt idx="10">
                  <c:v>78848.916635410103</c:v>
                </c:pt>
                <c:pt idx="11">
                  <c:v>68579.0822630693</c:v>
                </c:pt>
                <c:pt idx="12">
                  <c:v>59646.951331595599</c:v>
                </c:pt>
                <c:pt idx="13">
                  <c:v>51878.293711901002</c:v>
                </c:pt>
                <c:pt idx="14">
                  <c:v>45121.573982558999</c:v>
                </c:pt>
                <c:pt idx="15">
                  <c:v>39244.9955799409</c:v>
                </c:pt>
                <c:pt idx="16">
                  <c:v>34133.929974352897</c:v>
                </c:pt>
                <c:pt idx="17">
                  <c:v>29688.680725623199</c:v>
                </c:pt>
                <c:pt idx="18">
                  <c:v>25822.538803717998</c:v>
                </c:pt>
                <c:pt idx="19">
                  <c:v>22460.0912413281</c:v>
                </c:pt>
                <c:pt idx="20">
                  <c:v>19535.7501267839</c:v>
                </c:pt>
                <c:pt idx="21">
                  <c:v>16992.4732435039</c:v>
                </c:pt>
                <c:pt idx="22">
                  <c:v>14780.651400258699</c:v>
                </c:pt>
                <c:pt idx="23">
                  <c:v>12857.140747744001</c:v>
                </c:pt>
                <c:pt idx="24">
                  <c:v>11184.421204651901</c:v>
                </c:pt>
                <c:pt idx="25">
                  <c:v>9729.8645757173308</c:v>
                </c:pt>
                <c:pt idx="26">
                  <c:v>8465.0980829401196</c:v>
                </c:pt>
                <c:pt idx="27">
                  <c:v>7365.4508909208898</c:v>
                </c:pt>
                <c:pt idx="28">
                  <c:v>6409.4728240183103</c:v>
                </c:pt>
                <c:pt idx="29">
                  <c:v>5578.5158780277998</c:v>
                </c:pt>
                <c:pt idx="30">
                  <c:v>4856.3703491618999</c:v>
                </c:pt>
                <c:pt idx="31">
                  <c:v>4228.9484612963797</c:v>
                </c:pt>
                <c:pt idx="32">
                  <c:v>3684.00928822581</c:v>
                </c:pt>
                <c:pt idx="33">
                  <c:v>3210.9195572639901</c:v>
                </c:pt>
                <c:pt idx="34">
                  <c:v>2800.4455970106601</c:v>
                </c:pt>
                <c:pt idx="35">
                  <c:v>2444.5722655265799</c:v>
                </c:pt>
                <c:pt idx="36">
                  <c:v>2136.3451726085</c:v>
                </c:pt>
                <c:pt idx="37">
                  <c:v>1869.73289578913</c:v>
                </c:pt>
                <c:pt idx="38">
                  <c:v>1639.50618679067</c:v>
                </c:pt>
                <c:pt idx="39">
                  <c:v>1441.1313765448199</c:v>
                </c:pt>
                <c:pt idx="40">
                  <c:v>1270.6753208682001</c:v>
                </c:pt>
                <c:pt idx="41">
                  <c:v>1124.71930835849</c:v>
                </c:pt>
                <c:pt idx="42">
                  <c:v>1000.27943108217</c:v>
                </c:pt>
                <c:pt idx="43">
                  <c:v>894.73110761510702</c:v>
                </c:pt>
                <c:pt idx="44">
                  <c:v>805.735944405655</c:v>
                </c:pt>
                <c:pt idx="45">
                  <c:v>731.17022734985005</c:v>
                </c:pt>
                <c:pt idx="46">
                  <c:v>669.05641507521898</c:v>
                </c:pt>
                <c:pt idx="47">
                  <c:v>617.50229609959297</c:v>
                </c:pt>
                <c:pt idx="48">
                  <c:v>574.656657369914</c:v>
                </c:pt>
                <c:pt idx="49">
                  <c:v>538.69390024793199</c:v>
                </c:pt>
                <c:pt idx="50">
                  <c:v>507.83999803202198</c:v>
                </c:pt>
                <c:pt idx="51">
                  <c:v>480.44482255119601</c:v>
                </c:pt>
                <c:pt idx="52">
                  <c:v>455.08982049224102</c:v>
                </c:pt>
                <c:pt idx="53">
                  <c:v>430.70023831886999</c:v>
                </c:pt>
                <c:pt idx="54">
                  <c:v>406.619342551248</c:v>
                </c:pt>
                <c:pt idx="55">
                  <c:v>382.60984118148099</c:v>
                </c:pt>
                <c:pt idx="56">
                  <c:v>358.77506043402298</c:v>
                </c:pt>
                <c:pt idx="57">
                  <c:v>335.424723458914</c:v>
                </c:pt>
                <c:pt idx="58">
                  <c:v>312.928823858312</c:v>
                </c:pt>
                <c:pt idx="59">
                  <c:v>291.60026366653801</c:v>
                </c:pt>
                <c:pt idx="60">
                  <c:v>271.62910092425699</c:v>
                </c:pt>
                <c:pt idx="61">
                  <c:v>253.07046105982201</c:v>
                </c:pt>
                <c:pt idx="62">
                  <c:v>235.87266854085399</c:v>
                </c:pt>
                <c:pt idx="63">
                  <c:v>219.92451123852001</c:v>
                </c:pt>
                <c:pt idx="64">
                  <c:v>205.10061426814499</c:v>
                </c:pt>
                <c:pt idx="65">
                  <c:v>191.290650170763</c:v>
                </c:pt>
                <c:pt idx="66">
                  <c:v>178.408719165988</c:v>
                </c:pt>
                <c:pt idx="67">
                  <c:v>166.38868343956199</c:v>
                </c:pt>
                <c:pt idx="68">
                  <c:v>155.175009104363</c:v>
                </c:pt>
                <c:pt idx="69">
                  <c:v>144.71617117866501</c:v>
                </c:pt>
                <c:pt idx="70">
                  <c:v>134.96246104438001</c:v>
                </c:pt>
                <c:pt idx="71">
                  <c:v>125.866392545751</c:v>
                </c:pt>
                <c:pt idx="72">
                  <c:v>117.383441978215</c:v>
                </c:pt>
                <c:pt idx="73">
                  <c:v>109.472202144067</c:v>
                </c:pt>
                <c:pt idx="74">
                  <c:v>102.094142321535</c:v>
                </c:pt>
                <c:pt idx="75">
                  <c:v>95.213338030896693</c:v>
                </c:pt>
                <c:pt idx="76">
                  <c:v>88.796277637670499</c:v>
                </c:pt>
                <c:pt idx="77">
                  <c:v>82.811705751657996</c:v>
                </c:pt>
                <c:pt idx="78">
                  <c:v>77.230473947723894</c:v>
                </c:pt>
                <c:pt idx="79">
                  <c:v>72.025398483821704</c:v>
                </c:pt>
                <c:pt idx="80">
                  <c:v>67.171127686638499</c:v>
                </c:pt>
                <c:pt idx="81">
                  <c:v>62.644018494497203</c:v>
                </c:pt>
                <c:pt idx="82">
                  <c:v>58.422021310180099</c:v>
                </c:pt>
                <c:pt idx="83">
                  <c:v>54.484572605556899</c:v>
                </c:pt>
                <c:pt idx="84">
                  <c:v>50.8124947654442</c:v>
                </c:pt>
                <c:pt idx="85">
                  <c:v>47.387902681739298</c:v>
                </c:pt>
                <c:pt idx="86">
                  <c:v>44.194116642766403</c:v>
                </c:pt>
                <c:pt idx="87">
                  <c:v>41.215581093591297</c:v>
                </c:pt>
                <c:pt idx="88">
                  <c:v>38.43778887162</c:v>
                </c:pt>
                <c:pt idx="89">
                  <c:v>35.847210548463401</c:v>
                </c:pt>
                <c:pt idx="90">
                  <c:v>33.431228533924497</c:v>
                </c:pt>
                <c:pt idx="91">
                  <c:v>31.178075621155799</c:v>
                </c:pt>
                <c:pt idx="92">
                  <c:v>29.076777673668001</c:v>
                </c:pt>
                <c:pt idx="93">
                  <c:v>27.117100175042101</c:v>
                </c:pt>
                <c:pt idx="94">
                  <c:v>25.2894983810117</c:v>
                </c:pt>
                <c:pt idx="95">
                  <c:v>23.5850708311293</c:v>
                </c:pt>
                <c:pt idx="96">
                  <c:v>21.995515993588999</c:v>
                </c:pt>
                <c:pt idx="97">
                  <c:v>20.513091832044498</c:v>
                </c:pt>
                <c:pt idx="98">
                  <c:v>19.1305780974876</c:v>
                </c:pt>
                <c:pt idx="99">
                  <c:v>17.841241161527702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83-4624-BB67-509CD91208D8}"/>
            </c:ext>
          </c:extLst>
        </c:ser>
        <c:ser>
          <c:idx val="1"/>
          <c:order val="1"/>
          <c:tx>
            <c:v>Uniform 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Uniform!$C$8:$C$107</c:f>
              <c:numCache>
                <c:formatCode>General</c:formatCode>
                <c:ptCount val="100"/>
                <c:pt idx="0">
                  <c:v>391.18185816283602</c:v>
                </c:pt>
                <c:pt idx="1">
                  <c:v>391.18185817010999</c:v>
                </c:pt>
                <c:pt idx="2">
                  <c:v>391.18185805103701</c:v>
                </c:pt>
                <c:pt idx="3">
                  <c:v>391.181858010952</c:v>
                </c:pt>
                <c:pt idx="4">
                  <c:v>391.18185807639401</c:v>
                </c:pt>
                <c:pt idx="5">
                  <c:v>391.18185815792799</c:v>
                </c:pt>
                <c:pt idx="6">
                  <c:v>391.181858098661</c:v>
                </c:pt>
                <c:pt idx="7">
                  <c:v>391.18185806140002</c:v>
                </c:pt>
                <c:pt idx="8">
                  <c:v>391.18185807007399</c:v>
                </c:pt>
                <c:pt idx="9">
                  <c:v>391.18185806073899</c:v>
                </c:pt>
                <c:pt idx="10">
                  <c:v>391.18185811108498</c:v>
                </c:pt>
                <c:pt idx="11">
                  <c:v>391.18185810554201</c:v>
                </c:pt>
                <c:pt idx="12">
                  <c:v>391.18185804759099</c:v>
                </c:pt>
                <c:pt idx="13">
                  <c:v>391.18185805207901</c:v>
                </c:pt>
                <c:pt idx="14">
                  <c:v>391.18185806692702</c:v>
                </c:pt>
                <c:pt idx="15">
                  <c:v>391.18185805172601</c:v>
                </c:pt>
                <c:pt idx="16">
                  <c:v>391.18185803060499</c:v>
                </c:pt>
                <c:pt idx="17">
                  <c:v>391.18185802167801</c:v>
                </c:pt>
                <c:pt idx="18">
                  <c:v>391.18185800376199</c:v>
                </c:pt>
                <c:pt idx="19">
                  <c:v>391.181857980242</c:v>
                </c:pt>
                <c:pt idx="20">
                  <c:v>391.181857989793</c:v>
                </c:pt>
                <c:pt idx="21">
                  <c:v>391.18185792578601</c:v>
                </c:pt>
                <c:pt idx="22">
                  <c:v>391.18185787386</c:v>
                </c:pt>
                <c:pt idx="23">
                  <c:v>391.18185780213997</c:v>
                </c:pt>
                <c:pt idx="24">
                  <c:v>391.18185770553202</c:v>
                </c:pt>
                <c:pt idx="25">
                  <c:v>391.18185758016699</c:v>
                </c:pt>
                <c:pt idx="26">
                  <c:v>391.18185742499202</c:v>
                </c:pt>
                <c:pt idx="27">
                  <c:v>391.18185721097399</c:v>
                </c:pt>
                <c:pt idx="28">
                  <c:v>391.18185693589101</c:v>
                </c:pt>
                <c:pt idx="29">
                  <c:v>391.181856572676</c:v>
                </c:pt>
                <c:pt idx="30">
                  <c:v>391.18185608759001</c:v>
                </c:pt>
                <c:pt idx="31">
                  <c:v>391.18185544407402</c:v>
                </c:pt>
                <c:pt idx="32">
                  <c:v>391.181854598965</c:v>
                </c:pt>
                <c:pt idx="33">
                  <c:v>391.181853482093</c:v>
                </c:pt>
                <c:pt idx="34">
                  <c:v>391.18185200218198</c:v>
                </c:pt>
                <c:pt idx="35">
                  <c:v>391.18185004575503</c:v>
                </c:pt>
                <c:pt idx="36">
                  <c:v>391.18184745831701</c:v>
                </c:pt>
                <c:pt idx="37">
                  <c:v>391.18184404205402</c:v>
                </c:pt>
                <c:pt idx="38">
                  <c:v>391.18183952496997</c:v>
                </c:pt>
                <c:pt idx="39">
                  <c:v>391.18183355188398</c:v>
                </c:pt>
                <c:pt idx="40">
                  <c:v>391.18182565805199</c:v>
                </c:pt>
                <c:pt idx="41">
                  <c:v>391.18181522134898</c:v>
                </c:pt>
                <c:pt idx="42">
                  <c:v>391.181801424843</c:v>
                </c:pt>
                <c:pt idx="43">
                  <c:v>391.18178318639798</c:v>
                </c:pt>
                <c:pt idx="44">
                  <c:v>391.18175907723003</c:v>
                </c:pt>
                <c:pt idx="45">
                  <c:v>391.18172720579901</c:v>
                </c:pt>
                <c:pt idx="46">
                  <c:v>391.181685073827</c:v>
                </c:pt>
                <c:pt idx="47">
                  <c:v>391.18162937780102</c:v>
                </c:pt>
                <c:pt idx="48">
                  <c:v>391.18155575099001</c:v>
                </c:pt>
                <c:pt idx="49">
                  <c:v>391.18145842066502</c:v>
                </c:pt>
                <c:pt idx="50">
                  <c:v>391.18132975580397</c:v>
                </c:pt>
                <c:pt idx="51">
                  <c:v>391.18115966878401</c:v>
                </c:pt>
                <c:pt idx="52">
                  <c:v>391.18093482403401</c:v>
                </c:pt>
                <c:pt idx="53">
                  <c:v>391.18063759315999</c:v>
                </c:pt>
                <c:pt idx="54">
                  <c:v>391.18024467237001</c:v>
                </c:pt>
                <c:pt idx="55">
                  <c:v>391.179725256219</c:v>
                </c:pt>
                <c:pt idx="56">
                  <c:v>391.17903862199501</c:v>
                </c:pt>
                <c:pt idx="57">
                  <c:v>391.178130938045</c:v>
                </c:pt>
                <c:pt idx="58">
                  <c:v>391.17693104326901</c:v>
                </c:pt>
                <c:pt idx="59">
                  <c:v>391.175344871145</c:v>
                </c:pt>
                <c:pt idx="60">
                  <c:v>391.17324807635998</c:v>
                </c:pt>
                <c:pt idx="61">
                  <c:v>391.17047629190398</c:v>
                </c:pt>
                <c:pt idx="62">
                  <c:v>391.16681225187699</c:v>
                </c:pt>
                <c:pt idx="63">
                  <c:v>391.161968774233</c:v>
                </c:pt>
                <c:pt idx="64">
                  <c:v>391.15556627465003</c:v>
                </c:pt>
                <c:pt idx="65">
                  <c:v>391.147103058715</c:v>
                </c:pt>
                <c:pt idx="66">
                  <c:v>391.135916079553</c:v>
                </c:pt>
                <c:pt idx="67">
                  <c:v>391.12112911386299</c:v>
                </c:pt>
                <c:pt idx="68">
                  <c:v>391.101584345167</c:v>
                </c:pt>
                <c:pt idx="69">
                  <c:v>391.075752080462</c:v>
                </c:pt>
                <c:pt idx="70">
                  <c:v>391.04161167836702</c:v>
                </c:pt>
                <c:pt idx="71">
                  <c:v>390.99649462935901</c:v>
                </c:pt>
                <c:pt idx="72">
                  <c:v>390.93687796360598</c:v>
                </c:pt>
                <c:pt idx="73">
                  <c:v>390.85811262467303</c:v>
                </c:pt>
                <c:pt idx="74">
                  <c:v>390.75406696785598</c:v>
                </c:pt>
                <c:pt idx="75">
                  <c:v>390.61665996216198</c:v>
                </c:pt>
                <c:pt idx="76">
                  <c:v>390.43525189125302</c:v>
                </c:pt>
                <c:pt idx="77">
                  <c:v>390.19585239469097</c:v>
                </c:pt>
                <c:pt idx="78">
                  <c:v>389.880096911512</c:v>
                </c:pt>
                <c:pt idx="79">
                  <c:v>389.46393392098202</c:v>
                </c:pt>
                <c:pt idx="80">
                  <c:v>388.91595885033001</c:v>
                </c:pt>
                <c:pt idx="81">
                  <c:v>388.195330050302</c:v>
                </c:pt>
                <c:pt idx="82">
                  <c:v>387.249214847693</c:v>
                </c:pt>
                <c:pt idx="83">
                  <c:v>386.009751213382</c:v>
                </c:pt>
                <c:pt idx="84">
                  <c:v>384.39059177648397</c:v>
                </c:pt>
                <c:pt idx="85">
                  <c:v>382.283249135944</c:v>
                </c:pt>
                <c:pt idx="86">
                  <c:v>379.553719998254</c:v>
                </c:pt>
                <c:pt idx="87">
                  <c:v>376.04026635931302</c:v>
                </c:pt>
                <c:pt idx="88">
                  <c:v>371.55378835217601</c:v>
                </c:pt>
                <c:pt idx="89">
                  <c:v>365.882878150247</c:v>
                </c:pt>
                <c:pt idx="90">
                  <c:v>358.80618728184902</c:v>
                </c:pt>
                <c:pt idx="91">
                  <c:v>350.11471274500002</c:v>
                </c:pt>
                <c:pt idx="92">
                  <c:v>339.64528310902898</c:v>
                </c:pt>
                <c:pt idx="93">
                  <c:v>327.32314609612803</c:v>
                </c:pt>
                <c:pt idx="94">
                  <c:v>313.20603506245902</c:v>
                </c:pt>
                <c:pt idx="95">
                  <c:v>297.51605187986598</c:v>
                </c:pt>
                <c:pt idx="96">
                  <c:v>280.642979890692</c:v>
                </c:pt>
                <c:pt idx="97">
                  <c:v>263.10766213226702</c:v>
                </c:pt>
                <c:pt idx="98">
                  <c:v>245.48784809132701</c:v>
                </c:pt>
                <c:pt idx="99">
                  <c:v>228.32568602440301</c:v>
                </c:pt>
              </c:numCache>
            </c:numRef>
          </c:xVal>
          <c:yVal>
            <c:numRef>
              <c:f>Uniform!$D$8:$D$107</c:f>
              <c:numCache>
                <c:formatCode>General</c:formatCode>
                <c:ptCount val="100"/>
                <c:pt idx="0">
                  <c:v>86278687.823707804</c:v>
                </c:pt>
                <c:pt idx="1">
                  <c:v>75040802.681940004</c:v>
                </c:pt>
                <c:pt idx="2">
                  <c:v>65266663.2883697</c:v>
                </c:pt>
                <c:pt idx="3">
                  <c:v>56765615.299381703</c:v>
                </c:pt>
                <c:pt idx="4">
                  <c:v>49371837.2897726</c:v>
                </c:pt>
                <c:pt idx="5">
                  <c:v>42941106.240360603</c:v>
                </c:pt>
                <c:pt idx="6">
                  <c:v>37347984.324057698</c:v>
                </c:pt>
                <c:pt idx="7">
                  <c:v>32483372.1158631</c:v>
                </c:pt>
                <c:pt idx="8">
                  <c:v>28252380.499697998</c:v>
                </c:pt>
                <c:pt idx="9">
                  <c:v>24572479.761493798</c:v>
                </c:pt>
                <c:pt idx="10">
                  <c:v>21371889.764753699</c:v>
                </c:pt>
                <c:pt idx="11">
                  <c:v>18588179.807352599</c:v>
                </c:pt>
                <c:pt idx="12">
                  <c:v>16167050.8483861</c:v>
                </c:pt>
                <c:pt idx="13">
                  <c:v>14061276.3511848</c:v>
                </c:pt>
                <c:pt idx="14">
                  <c:v>12229781.082585501</c:v>
                </c:pt>
                <c:pt idx="15">
                  <c:v>10636839.8995132</c:v>
                </c:pt>
                <c:pt idx="16">
                  <c:v>9251380.8944122698</c:v>
                </c:pt>
                <c:pt idx="17">
                  <c:v>8046379.3066786602</c:v>
                </c:pt>
                <c:pt idx="18">
                  <c:v>6998330.3777331002</c:v>
                </c:pt>
                <c:pt idx="19">
                  <c:v>6086790.8672476904</c:v>
                </c:pt>
                <c:pt idx="20">
                  <c:v>5293980.28733953</c:v>
                </c:pt>
                <c:pt idx="21">
                  <c:v>4604434.0764105702</c:v>
                </c:pt>
                <c:pt idx="22">
                  <c:v>4004701.94743856</c:v>
                </c:pt>
                <c:pt idx="23">
                  <c:v>3483085.5267060199</c:v>
                </c:pt>
                <c:pt idx="24">
                  <c:v>3029410.16534532</c:v>
                </c:pt>
                <c:pt idx="25">
                  <c:v>2634826.47265806</c:v>
                </c:pt>
                <c:pt idx="26">
                  <c:v>2291637.6999176899</c:v>
                </c:pt>
                <c:pt idx="27">
                  <c:v>1993149.6076042401</c:v>
                </c:pt>
                <c:pt idx="28">
                  <c:v>1733539.88758129</c:v>
                </c:pt>
                <c:pt idx="29">
                  <c:v>1507744.5931653499</c:v>
                </c:pt>
                <c:pt idx="30">
                  <c:v>1311359.36179162</c:v>
                </c:pt>
                <c:pt idx="31">
                  <c:v>1140553.5035266101</c:v>
                </c:pt>
                <c:pt idx="32">
                  <c:v>991995.27963797201</c:v>
                </c:pt>
                <c:pt idx="33">
                  <c:v>862786.91370538098</c:v>
                </c:pt>
                <c:pt idx="34">
                  <c:v>750408.06759933103</c:v>
                </c:pt>
                <c:pt idx="35">
                  <c:v>652666.67977070599</c:v>
                </c:pt>
                <c:pt idx="36">
                  <c:v>567656.20690248697</c:v>
                </c:pt>
                <c:pt idx="37">
                  <c:v>493718.43487959303</c:v>
                </c:pt>
                <c:pt idx="38">
                  <c:v>429411.13366769301</c:v>
                </c:pt>
                <c:pt idx="39">
                  <c:v>373479.92517695401</c:v>
                </c:pt>
                <c:pt idx="40">
                  <c:v>324833.815365555</c:v>
                </c:pt>
                <c:pt idx="41">
                  <c:v>282523.91331204301</c:v>
                </c:pt>
                <c:pt idx="42">
                  <c:v>245724.92215093301</c:v>
                </c:pt>
                <c:pt idx="43">
                  <c:v>213719.040833659</c:v>
                </c:pt>
                <c:pt idx="44">
                  <c:v>185881.96270275599</c:v>
                </c:pt>
                <c:pt idx="45">
                  <c:v>161670.69776744599</c:v>
                </c:pt>
                <c:pt idx="46">
                  <c:v>140612.98114193801</c:v>
                </c:pt>
                <c:pt idx="47">
                  <c:v>122298.06104751999</c:v>
                </c:pt>
                <c:pt idx="48">
                  <c:v>106368.686689161</c:v>
                </c:pt>
                <c:pt idx="49">
                  <c:v>92514.139722221793</c:v>
                </c:pt>
                <c:pt idx="50">
                  <c:v>80464.173381032699</c:v>
                </c:pt>
                <c:pt idx="51">
                  <c:v>69983.741046010706</c:v>
                </c:pt>
                <c:pt idx="52">
                  <c:v>60868.411424765203</c:v>
                </c:pt>
                <c:pt idx="53">
                  <c:v>52940.380915697999</c:v>
                </c:pt>
                <c:pt idx="54">
                  <c:v>46045.005371285399</c:v>
                </c:pt>
                <c:pt idx="55">
                  <c:v>40047.783609618004</c:v>
                </c:pt>
                <c:pt idx="56">
                  <c:v>34831.7338345752</c:v>
                </c:pt>
                <c:pt idx="57">
                  <c:v>30295.111789083101</c:v>
                </c:pt>
                <c:pt idx="58">
                  <c:v>26349.426131742999</c:v>
                </c:pt>
                <c:pt idx="59">
                  <c:v>22917.712324764499</c:v>
                </c:pt>
                <c:pt idx="60">
                  <c:v>19933.031363631701</c:v>
                </c:pt>
                <c:pt idx="61">
                  <c:v>17337.1640646948</c:v>
                </c:pt>
                <c:pt idx="62">
                  <c:v>15079.4754413999</c:v>
                </c:pt>
                <c:pt idx="63">
                  <c:v>13115.927017599801</c:v>
                </c:pt>
                <c:pt idx="64">
                  <c:v>11408.2178119985</c:v>
                </c:pt>
                <c:pt idx="65">
                  <c:v>9923.0372375741899</c:v>
                </c:pt>
                <c:pt idx="66">
                  <c:v>8631.4153427315105</c:v>
                </c:pt>
                <c:pt idx="67">
                  <c:v>7508.1577195297004</c:v>
                </c:pt>
                <c:pt idx="68">
                  <c:v>6531.3540556059297</c:v>
                </c:pt>
                <c:pt idx="69">
                  <c:v>5681.9507425442498</c:v>
                </c:pt>
                <c:pt idx="70">
                  <c:v>4943.3792023795304</c:v>
                </c:pt>
                <c:pt idx="71">
                  <c:v>4301.23267992815</c:v>
                </c:pt>
                <c:pt idx="72">
                  <c:v>3742.9851927597401</c:v>
                </c:pt>
                <c:pt idx="73">
                  <c:v>3257.7471510541</c:v>
                </c:pt>
                <c:pt idx="74">
                  <c:v>2836.05287202216</c:v>
                </c:pt>
                <c:pt idx="75">
                  <c:v>2469.67583143211</c:v>
                </c:pt>
                <c:pt idx="76">
                  <c:v>2151.4680294434102</c:v>
                </c:pt>
                <c:pt idx="77">
                  <c:v>1875.2203088654001</c:v>
                </c:pt>
                <c:pt idx="78">
                  <c:v>1635.5408587330601</c:v>
                </c:pt>
                <c:pt idx="79">
                  <c:v>1427.7494705655099</c:v>
                </c:pt>
                <c:pt idx="80">
                  <c:v>1247.7853929461301</c:v>
                </c:pt>
                <c:pt idx="81">
                  <c:v>1092.1268547037</c:v>
                </c:pt>
                <c:pt idx="82">
                  <c:v>957.72049953995997</c:v>
                </c:pt>
                <c:pt idx="83">
                  <c:v>841.91909731175895</c:v>
                </c:pt>
                <c:pt idx="84">
                  <c:v>742.42597439556403</c:v>
                </c:pt>
                <c:pt idx="85">
                  <c:v>657.24465151926199</c:v>
                </c:pt>
                <c:pt idx="86">
                  <c:v>584.63222470592996</c:v>
                </c:pt>
                <c:pt idx="87">
                  <c:v>523.05513980506998</c:v>
                </c:pt>
                <c:pt idx="88">
                  <c:v>471.14631137415103</c:v>
                </c:pt>
                <c:pt idx="89">
                  <c:v>427.663201669557</c:v>
                </c:pt>
                <c:pt idx="90">
                  <c:v>391.44771885125601</c:v>
                </c:pt>
                <c:pt idx="91">
                  <c:v>361.39074836818799</c:v>
                </c:pt>
                <c:pt idx="92">
                  <c:v>336.40659483235697</c:v>
                </c:pt>
                <c:pt idx="93">
                  <c:v>315.42467860442201</c:v>
                </c:pt>
                <c:pt idx="94">
                  <c:v>297.405693512033</c:v>
                </c:pt>
                <c:pt idx="95">
                  <c:v>281.384932718333</c:v>
                </c:pt>
                <c:pt idx="96">
                  <c:v>266.53592406646601</c:v>
                </c:pt>
                <c:pt idx="97">
                  <c:v>252.23593990476201</c:v>
                </c:pt>
                <c:pt idx="98">
                  <c:v>238.10835300326099</c:v>
                </c:pt>
                <c:pt idx="99">
                  <c:v>224.021810782221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83-4624-BB67-509CD9120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602623"/>
        <c:axId val="1913048335"/>
      </c:scatterChart>
      <c:valAx>
        <c:axId val="815602623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48335"/>
        <c:crosses val="autoZero"/>
        <c:crossBetween val="midCat"/>
        <c:majorUnit val="100"/>
        <c:minorUnit val="100"/>
      </c:valAx>
      <c:valAx>
        <c:axId val="191304833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0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Experimental!$B$4:$B$103</c:f>
              <c:numCache>
                <c:formatCode>0.00E+00</c:formatCode>
                <c:ptCount val="100"/>
                <c:pt idx="0">
                  <c:v>666.66649956227604</c:v>
                </c:pt>
                <c:pt idx="1">
                  <c:v>666.66644576458202</c:v>
                </c:pt>
                <c:pt idx="2">
                  <c:v>666.66637464716905</c:v>
                </c:pt>
                <c:pt idx="3">
                  <c:v>666.66628063414305</c:v>
                </c:pt>
                <c:pt idx="4">
                  <c:v>666.666156354534</c:v>
                </c:pt>
                <c:pt idx="5">
                  <c:v>666.66599206434796</c:v>
                </c:pt>
                <c:pt idx="6">
                  <c:v>666.66577488258099</c:v>
                </c:pt>
                <c:pt idx="7">
                  <c:v>666.665487781396</c:v>
                </c:pt>
                <c:pt idx="8">
                  <c:v>666.665108251123</c:v>
                </c:pt>
                <c:pt idx="9">
                  <c:v>666.66460653549302</c:v>
                </c:pt>
                <c:pt idx="10">
                  <c:v>666.66394329880598</c:v>
                </c:pt>
                <c:pt idx="11">
                  <c:v>666.66306654214895</c:v>
                </c:pt>
                <c:pt idx="12">
                  <c:v>666.661907527106</c:v>
                </c:pt>
                <c:pt idx="13">
                  <c:v>666.66037538723504</c:v>
                </c:pt>
                <c:pt idx="14">
                  <c:v>666.65835000570905</c:v>
                </c:pt>
                <c:pt idx="15">
                  <c:v>666.65567260057605</c:v>
                </c:pt>
                <c:pt idx="16">
                  <c:v>666.65213328105699</c:v>
                </c:pt>
                <c:pt idx="17">
                  <c:v>666.64745460072697</c:v>
                </c:pt>
                <c:pt idx="18">
                  <c:v>666.64126982100402</c:v>
                </c:pt>
                <c:pt idx="19">
                  <c:v>666.63309418640097</c:v>
                </c:pt>
                <c:pt idx="20">
                  <c:v>666.62228696821296</c:v>
                </c:pt>
                <c:pt idx="21">
                  <c:v>666.608001317343</c:v>
                </c:pt>
                <c:pt idx="22">
                  <c:v>666.589118022565</c:v>
                </c:pt>
                <c:pt idx="23">
                  <c:v>666.56415803026505</c:v>
                </c:pt>
                <c:pt idx="24">
                  <c:v>666.53116695320898</c:v>
                </c:pt>
                <c:pt idx="25">
                  <c:v>666.48756266438704</c:v>
                </c:pt>
                <c:pt idx="26">
                  <c:v>666.42993429007299</c:v>
                </c:pt>
                <c:pt idx="27">
                  <c:v>666.35377730218397</c:v>
                </c:pt>
                <c:pt idx="28">
                  <c:v>666.253144741862</c:v>
                </c:pt>
                <c:pt idx="29">
                  <c:v>666.12018862620005</c:v>
                </c:pt>
                <c:pt idx="30">
                  <c:v>665.94455801560196</c:v>
                </c:pt>
                <c:pt idx="31">
                  <c:v>665.71261077939505</c:v>
                </c:pt>
                <c:pt idx="32">
                  <c:v>665.40638460655896</c:v>
                </c:pt>
                <c:pt idx="33">
                  <c:v>665.00225931692603</c:v>
                </c:pt>
                <c:pt idx="34">
                  <c:v>664.46922759485506</c:v>
                </c:pt>
                <c:pt idx="35">
                  <c:v>663.766676446867</c:v>
                </c:pt>
                <c:pt idx="36">
                  <c:v>662.84157035124895</c:v>
                </c:pt>
                <c:pt idx="37">
                  <c:v>661.62492575261501</c:v>
                </c:pt>
                <c:pt idx="38">
                  <c:v>660.02748699777896</c:v>
                </c:pt>
                <c:pt idx="39">
                  <c:v>657.93457585531303</c:v>
                </c:pt>
                <c:pt idx="40">
                  <c:v>655.20022188908899</c:v>
                </c:pt>
                <c:pt idx="41">
                  <c:v>651.64093527685304</c:v>
                </c:pt>
                <c:pt idx="42">
                  <c:v>647.02991703599105</c:v>
                </c:pt>
                <c:pt idx="43">
                  <c:v>641.09317539106996</c:v>
                </c:pt>
                <c:pt idx="44">
                  <c:v>633.50995674111198</c:v>
                </c:pt>
                <c:pt idx="45">
                  <c:v>623.92101378028201</c:v>
                </c:pt>
                <c:pt idx="46">
                  <c:v>611.94917537445701</c:v>
                </c:pt>
                <c:pt idx="47">
                  <c:v>597.23668857815198</c:v>
                </c:pt>
                <c:pt idx="48">
                  <c:v>579.501645885681</c:v>
                </c:pt>
                <c:pt idx="49">
                  <c:v>558.610185270849</c:v>
                </c:pt>
                <c:pt idx="50">
                  <c:v>534.65183738347298</c:v>
                </c:pt>
                <c:pt idx="51">
                  <c:v>507.99504192781399</c:v>
                </c:pt>
                <c:pt idx="52">
                  <c:v>479.294883599564</c:v>
                </c:pt>
                <c:pt idx="53">
                  <c:v>449.43311798282599</c:v>
                </c:pt>
                <c:pt idx="54">
                  <c:v>419.393602573252</c:v>
                </c:pt>
                <c:pt idx="55">
                  <c:v>390.10493511273597</c:v>
                </c:pt>
                <c:pt idx="56">
                  <c:v>362.29914902712898</c:v>
                </c:pt>
                <c:pt idx="57">
                  <c:v>336.42891470119201</c:v>
                </c:pt>
                <c:pt idx="58">
                  <c:v>312.66006948618599</c:v>
                </c:pt>
                <c:pt idx="59">
                  <c:v>290.92759072993402</c:v>
                </c:pt>
                <c:pt idx="60">
                  <c:v>271.02557586547402</c:v>
                </c:pt>
                <c:pt idx="61">
                  <c:v>252.699135103591</c:v>
                </c:pt>
                <c:pt idx="62">
                  <c:v>235.71399649097299</c:v>
                </c:pt>
                <c:pt idx="63">
                  <c:v>219.892262316591</c:v>
                </c:pt>
                <c:pt idx="64">
                  <c:v>205.11589199557301</c:v>
                </c:pt>
                <c:pt idx="65">
                  <c:v>191.30955222580101</c:v>
                </c:pt>
                <c:pt idx="66">
                  <c:v>178.41815964793</c:v>
                </c:pt>
                <c:pt idx="67">
                  <c:v>166.39076560976699</c:v>
                </c:pt>
                <c:pt idx="68">
                  <c:v>155.17451229306801</c:v>
                </c:pt>
                <c:pt idx="69">
                  <c:v>144.715623720792</c:v>
                </c:pt>
                <c:pt idx="70">
                  <c:v>134.962307367557</c:v>
                </c:pt>
                <c:pt idx="71">
                  <c:v>125.866403988215</c:v>
                </c:pt>
                <c:pt idx="72">
                  <c:v>117.383460149646</c:v>
                </c:pt>
                <c:pt idx="73">
                  <c:v>109.472204935848</c:v>
                </c:pt>
                <c:pt idx="74">
                  <c:v>102.09414146592</c:v>
                </c:pt>
                <c:pt idx="75">
                  <c:v>95.213337791461896</c:v>
                </c:pt>
                <c:pt idx="76">
                  <c:v>88.796277667462604</c:v>
                </c:pt>
                <c:pt idx="77">
                  <c:v>82.811705760595601</c:v>
                </c:pt>
                <c:pt idx="78">
                  <c:v>77.2304739465133</c:v>
                </c:pt>
                <c:pt idx="79">
                  <c:v>72.025398483699803</c:v>
                </c:pt>
                <c:pt idx="80">
                  <c:v>67.171127686669905</c:v>
                </c:pt>
                <c:pt idx="81">
                  <c:v>62.644018494495498</c:v>
                </c:pt>
                <c:pt idx="82">
                  <c:v>58.42202131018</c:v>
                </c:pt>
                <c:pt idx="83">
                  <c:v>54.484572605556899</c:v>
                </c:pt>
                <c:pt idx="84">
                  <c:v>50.8124947654442</c:v>
                </c:pt>
                <c:pt idx="85">
                  <c:v>47.387902681739298</c:v>
                </c:pt>
                <c:pt idx="86">
                  <c:v>44.194116642766403</c:v>
                </c:pt>
                <c:pt idx="87">
                  <c:v>41.215581093591297</c:v>
                </c:pt>
                <c:pt idx="88">
                  <c:v>38.43778887162</c:v>
                </c:pt>
                <c:pt idx="89">
                  <c:v>35.847210548463401</c:v>
                </c:pt>
                <c:pt idx="90">
                  <c:v>33.431228533924497</c:v>
                </c:pt>
                <c:pt idx="91">
                  <c:v>31.178075621155799</c:v>
                </c:pt>
                <c:pt idx="92">
                  <c:v>29.076777673668001</c:v>
                </c:pt>
                <c:pt idx="93">
                  <c:v>27.117100175042001</c:v>
                </c:pt>
                <c:pt idx="94">
                  <c:v>25.2894983810117</c:v>
                </c:pt>
                <c:pt idx="95">
                  <c:v>23.5850708311293</c:v>
                </c:pt>
                <c:pt idx="96">
                  <c:v>21.995515993588999</c:v>
                </c:pt>
                <c:pt idx="97">
                  <c:v>20.513091832044498</c:v>
                </c:pt>
                <c:pt idx="98">
                  <c:v>19.1305780974876</c:v>
                </c:pt>
                <c:pt idx="99">
                  <c:v>17.841241161527702</c:v>
                </c:pt>
              </c:numCache>
            </c:numRef>
          </c:xVal>
          <c:yVal>
            <c:numRef>
              <c:f>Experimental!$D$4:$D$103</c:f>
              <c:numCache>
                <c:formatCode>General</c:formatCode>
                <c:ptCount val="100"/>
                <c:pt idx="0">
                  <c:v>318310.16543636599</c:v>
                </c:pt>
                <c:pt idx="1">
                  <c:v>276850.02710429498</c:v>
                </c:pt>
                <c:pt idx="2">
                  <c:v>240790.124851492</c:v>
                </c:pt>
                <c:pt idx="3">
                  <c:v>209427.07429615999</c:v>
                </c:pt>
                <c:pt idx="4">
                  <c:v>182149.107836387</c:v>
                </c:pt>
                <c:pt idx="5">
                  <c:v>158424.14151250999</c:v>
                </c:pt>
                <c:pt idx="6">
                  <c:v>137789.39617845099</c:v>
                </c:pt>
                <c:pt idx="7">
                  <c:v>119842.37053260401</c:v>
                </c:pt>
                <c:pt idx="8">
                  <c:v>104232.98992823</c:v>
                </c:pt>
                <c:pt idx="9">
                  <c:v>90656.7778180733</c:v>
                </c:pt>
                <c:pt idx="10">
                  <c:v>78848.916635410103</c:v>
                </c:pt>
                <c:pt idx="11">
                  <c:v>68579.0822630693</c:v>
                </c:pt>
                <c:pt idx="12">
                  <c:v>59646.951331595599</c:v>
                </c:pt>
                <c:pt idx="13">
                  <c:v>51878.293711901002</c:v>
                </c:pt>
                <c:pt idx="14">
                  <c:v>45121.573982558999</c:v>
                </c:pt>
                <c:pt idx="15">
                  <c:v>39244.9955799409</c:v>
                </c:pt>
                <c:pt idx="16">
                  <c:v>34133.929974352897</c:v>
                </c:pt>
                <c:pt idx="17">
                  <c:v>29688.680725623199</c:v>
                </c:pt>
                <c:pt idx="18">
                  <c:v>25822.538803717998</c:v>
                </c:pt>
                <c:pt idx="19">
                  <c:v>22460.0912413281</c:v>
                </c:pt>
                <c:pt idx="20">
                  <c:v>19535.7501267839</c:v>
                </c:pt>
                <c:pt idx="21">
                  <c:v>16992.4732435039</c:v>
                </c:pt>
                <c:pt idx="22">
                  <c:v>14780.651400258699</c:v>
                </c:pt>
                <c:pt idx="23">
                  <c:v>12857.140747744001</c:v>
                </c:pt>
                <c:pt idx="24">
                  <c:v>11184.421204651901</c:v>
                </c:pt>
                <c:pt idx="25">
                  <c:v>9729.8645757173308</c:v>
                </c:pt>
                <c:pt idx="26">
                  <c:v>8465.0980829401196</c:v>
                </c:pt>
                <c:pt idx="27">
                  <c:v>7365.4508909208898</c:v>
                </c:pt>
                <c:pt idx="28">
                  <c:v>6409.4728240183103</c:v>
                </c:pt>
                <c:pt idx="29">
                  <c:v>5578.5158780277998</c:v>
                </c:pt>
                <c:pt idx="30">
                  <c:v>4856.3703491618999</c:v>
                </c:pt>
                <c:pt idx="31">
                  <c:v>4228.9484612963797</c:v>
                </c:pt>
                <c:pt idx="32">
                  <c:v>3684.00928822581</c:v>
                </c:pt>
                <c:pt idx="33">
                  <c:v>3210.9195572639901</c:v>
                </c:pt>
                <c:pt idx="34">
                  <c:v>2800.4455970106601</c:v>
                </c:pt>
                <c:pt idx="35">
                  <c:v>2444.5722655265799</c:v>
                </c:pt>
                <c:pt idx="36">
                  <c:v>2136.3451726085</c:v>
                </c:pt>
                <c:pt idx="37">
                  <c:v>1869.73289578913</c:v>
                </c:pt>
                <c:pt idx="38">
                  <c:v>1639.50618679067</c:v>
                </c:pt>
                <c:pt idx="39">
                  <c:v>1441.1313765448199</c:v>
                </c:pt>
                <c:pt idx="40">
                  <c:v>1270.6753208682001</c:v>
                </c:pt>
                <c:pt idx="41">
                  <c:v>1124.71930835849</c:v>
                </c:pt>
                <c:pt idx="42">
                  <c:v>1000.27943108217</c:v>
                </c:pt>
                <c:pt idx="43">
                  <c:v>894.73110761510702</c:v>
                </c:pt>
                <c:pt idx="44">
                  <c:v>805.735944405655</c:v>
                </c:pt>
                <c:pt idx="45">
                  <c:v>731.17022734985005</c:v>
                </c:pt>
                <c:pt idx="46">
                  <c:v>669.05641507521898</c:v>
                </c:pt>
                <c:pt idx="47">
                  <c:v>617.50229609959297</c:v>
                </c:pt>
                <c:pt idx="48">
                  <c:v>574.656657369914</c:v>
                </c:pt>
                <c:pt idx="49">
                  <c:v>538.69390024793199</c:v>
                </c:pt>
                <c:pt idx="50">
                  <c:v>507.83999803202198</c:v>
                </c:pt>
                <c:pt idx="51">
                  <c:v>480.44482255119601</c:v>
                </c:pt>
                <c:pt idx="52">
                  <c:v>455.08982049224102</c:v>
                </c:pt>
                <c:pt idx="53">
                  <c:v>430.70023831886999</c:v>
                </c:pt>
                <c:pt idx="54">
                  <c:v>406.619342551248</c:v>
                </c:pt>
                <c:pt idx="55">
                  <c:v>382.60984118148099</c:v>
                </c:pt>
                <c:pt idx="56">
                  <c:v>358.77506043402298</c:v>
                </c:pt>
                <c:pt idx="57">
                  <c:v>335.424723458914</c:v>
                </c:pt>
                <c:pt idx="58">
                  <c:v>312.928823858312</c:v>
                </c:pt>
                <c:pt idx="59">
                  <c:v>291.60026366653801</c:v>
                </c:pt>
                <c:pt idx="60">
                  <c:v>271.62910092425699</c:v>
                </c:pt>
                <c:pt idx="61">
                  <c:v>253.07046105982201</c:v>
                </c:pt>
                <c:pt idx="62">
                  <c:v>235.87266854085399</c:v>
                </c:pt>
                <c:pt idx="63">
                  <c:v>219.92451123852001</c:v>
                </c:pt>
                <c:pt idx="64">
                  <c:v>205.10061426814499</c:v>
                </c:pt>
                <c:pt idx="65">
                  <c:v>191.290650170763</c:v>
                </c:pt>
                <c:pt idx="66">
                  <c:v>178.408719165988</c:v>
                </c:pt>
                <c:pt idx="67">
                  <c:v>166.38868343956199</c:v>
                </c:pt>
                <c:pt idx="68">
                  <c:v>155.175009104363</c:v>
                </c:pt>
                <c:pt idx="69">
                  <c:v>144.71617117866501</c:v>
                </c:pt>
                <c:pt idx="70">
                  <c:v>134.96246104438001</c:v>
                </c:pt>
                <c:pt idx="71">
                  <c:v>125.866392545751</c:v>
                </c:pt>
                <c:pt idx="72">
                  <c:v>117.383441978215</c:v>
                </c:pt>
                <c:pt idx="73">
                  <c:v>109.472202144067</c:v>
                </c:pt>
                <c:pt idx="74">
                  <c:v>102.094142321535</c:v>
                </c:pt>
                <c:pt idx="75">
                  <c:v>95.213338030896693</c:v>
                </c:pt>
                <c:pt idx="76">
                  <c:v>88.796277637670499</c:v>
                </c:pt>
                <c:pt idx="77">
                  <c:v>82.811705751657996</c:v>
                </c:pt>
                <c:pt idx="78">
                  <c:v>77.230473947723894</c:v>
                </c:pt>
                <c:pt idx="79">
                  <c:v>72.025398483821704</c:v>
                </c:pt>
                <c:pt idx="80">
                  <c:v>67.171127686638499</c:v>
                </c:pt>
                <c:pt idx="81">
                  <c:v>62.644018494497203</c:v>
                </c:pt>
                <c:pt idx="82">
                  <c:v>58.422021310180099</c:v>
                </c:pt>
                <c:pt idx="83">
                  <c:v>54.484572605556899</c:v>
                </c:pt>
                <c:pt idx="84">
                  <c:v>50.8124947654442</c:v>
                </c:pt>
                <c:pt idx="85">
                  <c:v>47.387902681739298</c:v>
                </c:pt>
                <c:pt idx="86">
                  <c:v>44.194116642766403</c:v>
                </c:pt>
                <c:pt idx="87">
                  <c:v>41.215581093591297</c:v>
                </c:pt>
                <c:pt idx="88">
                  <c:v>38.43778887162</c:v>
                </c:pt>
                <c:pt idx="89">
                  <c:v>35.847210548463401</c:v>
                </c:pt>
                <c:pt idx="90">
                  <c:v>33.431228533924497</c:v>
                </c:pt>
                <c:pt idx="91">
                  <c:v>31.178075621155799</c:v>
                </c:pt>
                <c:pt idx="92">
                  <c:v>29.076777673668001</c:v>
                </c:pt>
                <c:pt idx="93">
                  <c:v>27.117100175042101</c:v>
                </c:pt>
                <c:pt idx="94">
                  <c:v>25.2894983810117</c:v>
                </c:pt>
                <c:pt idx="95">
                  <c:v>23.5850708311293</c:v>
                </c:pt>
                <c:pt idx="96">
                  <c:v>21.995515993588999</c:v>
                </c:pt>
                <c:pt idx="97">
                  <c:v>20.513091832044498</c:v>
                </c:pt>
                <c:pt idx="98">
                  <c:v>19.1305780974876</c:v>
                </c:pt>
                <c:pt idx="99">
                  <c:v>17.841241161527702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D0-4790-81CE-C13B72354964}"/>
            </c:ext>
          </c:extLst>
        </c:ser>
        <c:ser>
          <c:idx val="1"/>
          <c:order val="1"/>
          <c:tx>
            <c:v>2step 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Step'!$J$12:$J$111</c:f>
              <c:numCache>
                <c:formatCode>0.000000000000</c:formatCode>
                <c:ptCount val="100"/>
                <c:pt idx="0">
                  <c:v>658.89813570451702</c:v>
                </c:pt>
                <c:pt idx="1">
                  <c:v>658.89808778994495</c:v>
                </c:pt>
                <c:pt idx="2">
                  <c:v>658.89802444908901</c:v>
                </c:pt>
                <c:pt idx="3">
                  <c:v>658.89794071594395</c:v>
                </c:pt>
                <c:pt idx="4">
                  <c:v>658.89783002674199</c:v>
                </c:pt>
                <c:pt idx="5">
                  <c:v>658.89768370119202</c:v>
                </c:pt>
                <c:pt idx="6">
                  <c:v>658.89749026851905</c:v>
                </c:pt>
                <c:pt idx="7">
                  <c:v>658.897234561441</c:v>
                </c:pt>
                <c:pt idx="8">
                  <c:v>658.89689653176697</c:v>
                </c:pt>
                <c:pt idx="9">
                  <c:v>658.89644967770801</c:v>
                </c:pt>
                <c:pt idx="10">
                  <c:v>658.89585896482902</c:v>
                </c:pt>
                <c:pt idx="11">
                  <c:v>658.89507807940197</c:v>
                </c:pt>
                <c:pt idx="12">
                  <c:v>658.89404579902498</c:v>
                </c:pt>
                <c:pt idx="13">
                  <c:v>658.89268119282997</c:v>
                </c:pt>
                <c:pt idx="14">
                  <c:v>658.890877277556</c:v>
                </c:pt>
                <c:pt idx="15">
                  <c:v>658.88849263123404</c:v>
                </c:pt>
                <c:pt idx="16">
                  <c:v>658.88534031016195</c:v>
                </c:pt>
                <c:pt idx="17">
                  <c:v>658.88117319891603</c:v>
                </c:pt>
                <c:pt idx="18">
                  <c:v>658.87566464862005</c:v>
                </c:pt>
                <c:pt idx="19">
                  <c:v>658.86838288886099</c:v>
                </c:pt>
                <c:pt idx="20">
                  <c:v>658.85875721438094</c:v>
                </c:pt>
                <c:pt idx="21">
                  <c:v>658.84603330885705</c:v>
                </c:pt>
                <c:pt idx="22">
                  <c:v>658.82921422537197</c:v>
                </c:pt>
                <c:pt idx="23">
                  <c:v>658.80698243210702</c:v>
                </c:pt>
                <c:pt idx="24">
                  <c:v>658.77759688325</c:v>
                </c:pt>
                <c:pt idx="25">
                  <c:v>658.73875716073599</c:v>
                </c:pt>
                <c:pt idx="26">
                  <c:v>658.68742424131699</c:v>
                </c:pt>
                <c:pt idx="27">
                  <c:v>658.61958419747702</c:v>
                </c:pt>
                <c:pt idx="28">
                  <c:v>658.52993693387498</c:v>
                </c:pt>
                <c:pt idx="29">
                  <c:v>658.41148665008302</c:v>
                </c:pt>
                <c:pt idx="30">
                  <c:v>658.25500382875202</c:v>
                </c:pt>
                <c:pt idx="31">
                  <c:v>658.04831988857404</c:v>
                </c:pt>
                <c:pt idx="32">
                  <c:v>657.77540497116195</c:v>
                </c:pt>
                <c:pt idx="33">
                  <c:v>657.41516656834699</c:v>
                </c:pt>
                <c:pt idx="34">
                  <c:v>656.93989212256599</c:v>
                </c:pt>
                <c:pt idx="35">
                  <c:v>656.31324337881699</c:v>
                </c:pt>
                <c:pt idx="36">
                  <c:v>655.48769657063599</c:v>
                </c:pt>
                <c:pt idx="37">
                  <c:v>654.40131541823496</c:v>
                </c:pt>
                <c:pt idx="38">
                  <c:v>652.97375256275996</c:v>
                </c:pt>
                <c:pt idx="39">
                  <c:v>651.10141537526101</c:v>
                </c:pt>
                <c:pt idx="40">
                  <c:v>648.65183010717601</c:v>
                </c:pt>
                <c:pt idx="41">
                  <c:v>645.45743382605895</c:v>
                </c:pt>
                <c:pt idx="42">
                  <c:v>641.30937153405398</c:v>
                </c:pt>
                <c:pt idx="43">
                  <c:v>635.95244091813004</c:v>
                </c:pt>
                <c:pt idx="44">
                  <c:v>629.08315975230198</c:v>
                </c:pt>
                <c:pt idx="45">
                  <c:v>620.35400804896801</c:v>
                </c:pt>
                <c:pt idx="46">
                  <c:v>609.38800891552796</c:v>
                </c:pt>
                <c:pt idx="47">
                  <c:v>595.80839883163696</c:v>
                </c:pt>
                <c:pt idx="48">
                  <c:v>579.28715798892301</c:v>
                </c:pt>
                <c:pt idx="49">
                  <c:v>559.61223608012699</c:v>
                </c:pt>
                <c:pt idx="50">
                  <c:v>536.76546330244798</c:v>
                </c:pt>
                <c:pt idx="51">
                  <c:v>510.992467794508</c:v>
                </c:pt>
                <c:pt idx="52">
                  <c:v>482.83720173615097</c:v>
                </c:pt>
                <c:pt idx="53">
                  <c:v>453.11473636036902</c:v>
                </c:pt>
                <c:pt idx="54">
                  <c:v>422.81259790992601</c:v>
                </c:pt>
                <c:pt idx="55">
                  <c:v>392.93935055050201</c:v>
                </c:pt>
                <c:pt idx="56">
                  <c:v>364.364359511077</c:v>
                </c:pt>
                <c:pt idx="57">
                  <c:v>337.69814054263202</c:v>
                </c:pt>
                <c:pt idx="58">
                  <c:v>313.24456185497002</c:v>
                </c:pt>
                <c:pt idx="59">
                  <c:v>291.02666454414998</c:v>
                </c:pt>
                <c:pt idx="60">
                  <c:v>270.86408589399502</c:v>
                </c:pt>
                <c:pt idx="61">
                  <c:v>252.470791228612</c:v>
                </c:pt>
                <c:pt idx="62">
                  <c:v>235.54499969139599</c:v>
                </c:pt>
                <c:pt idx="63">
                  <c:v>219.832452635321</c:v>
                </c:pt>
                <c:pt idx="64">
                  <c:v>205.155047053224</c:v>
                </c:pt>
                <c:pt idx="65">
                  <c:v>191.40755727562899</c:v>
                </c:pt>
                <c:pt idx="66">
                  <c:v>178.533969420803</c:v>
                </c:pt>
                <c:pt idx="67">
                  <c:v>166.49893703224299</c:v>
                </c:pt>
                <c:pt idx="68">
                  <c:v>155.26707919934299</c:v>
                </c:pt>
                <c:pt idx="69">
                  <c:v>144.79505734041101</c:v>
                </c:pt>
                <c:pt idx="70">
                  <c:v>135.03353379108901</c:v>
                </c:pt>
                <c:pt idx="71">
                  <c:v>125.932596567722</c:v>
                </c:pt>
                <c:pt idx="72">
                  <c:v>117.445666625763</c:v>
                </c:pt>
                <c:pt idx="73">
                  <c:v>109.530516863526</c:v>
                </c:pt>
                <c:pt idx="74">
                  <c:v>102.148585103372</c:v>
                </c:pt>
                <c:pt idx="75">
                  <c:v>95.264094776730303</c:v>
                </c:pt>
                <c:pt idx="76">
                  <c:v>88.843600125044603</c:v>
                </c:pt>
                <c:pt idx="77">
                  <c:v>82.855836691259896</c:v>
                </c:pt>
                <c:pt idx="78">
                  <c:v>77.271631351635605</c:v>
                </c:pt>
                <c:pt idx="79">
                  <c:v>72.063782325251495</c:v>
                </c:pt>
                <c:pt idx="80">
                  <c:v>67.206924574538405</c:v>
                </c:pt>
                <c:pt idx="81">
                  <c:v>62.677402773888403</c:v>
                </c:pt>
                <c:pt idx="82">
                  <c:v>58.453155600947198</c:v>
                </c:pt>
                <c:pt idx="83">
                  <c:v>54.513608549981498</c:v>
                </c:pt>
                <c:pt idx="84">
                  <c:v>50.839573784357299</c:v>
                </c:pt>
                <c:pt idx="85">
                  <c:v>47.413156665397103</c:v>
                </c:pt>
                <c:pt idx="86">
                  <c:v>44.217668592449201</c:v>
                </c:pt>
                <c:pt idx="87">
                  <c:v>41.237545720691102</c:v>
                </c:pt>
                <c:pt idx="88">
                  <c:v>38.458273156366502</c:v>
                </c:pt>
                <c:pt idx="89">
                  <c:v>35.866314260976402</c:v>
                </c:pt>
                <c:pt idx="90">
                  <c:v>33.449044720151903</c:v>
                </c:pt>
                <c:pt idx="91">
                  <c:v>31.194691056060201</c:v>
                </c:pt>
                <c:pt idx="92">
                  <c:v>29.092273283869801</c:v>
                </c:pt>
                <c:pt idx="93">
                  <c:v>27.131551432978199</c:v>
                </c:pt>
                <c:pt idx="94">
                  <c:v>25.302975672529598</c:v>
                </c:pt>
                <c:pt idx="95">
                  <c:v>23.597639798305899</c:v>
                </c:pt>
                <c:pt idx="96">
                  <c:v>22.007237854444799</c:v>
                </c:pt>
                <c:pt idx="97">
                  <c:v>20.5240236787103</c:v>
                </c:pt>
                <c:pt idx="98">
                  <c:v>19.140773174275701</c:v>
                </c:pt>
                <c:pt idx="99">
                  <c:v>17.850749124261998</c:v>
                </c:pt>
              </c:numCache>
            </c:numRef>
          </c:xVal>
          <c:yVal>
            <c:numRef>
              <c:f>'2 Step'!$K$12:$K$111</c:f>
              <c:numCache>
                <c:formatCode>0.000000000000</c:formatCode>
                <c:ptCount val="100"/>
                <c:pt idx="0">
                  <c:v>318377.406111466</c:v>
                </c:pt>
                <c:pt idx="1">
                  <c:v>276908.50527002499</c:v>
                </c:pt>
                <c:pt idx="2">
                  <c:v>240840.981182841</c:v>
                </c:pt>
                <c:pt idx="3">
                  <c:v>209471.300796631</c:v>
                </c:pt>
                <c:pt idx="4">
                  <c:v>182187.56718802001</c:v>
                </c:pt>
                <c:pt idx="5">
                  <c:v>158457.583903355</c:v>
                </c:pt>
                <c:pt idx="6">
                  <c:v>137818.47393574199</c:v>
                </c:pt>
                <c:pt idx="7">
                  <c:v>119867.65084705</c:v>
                </c:pt>
                <c:pt idx="8">
                  <c:v>104254.965917644</c:v>
                </c:pt>
                <c:pt idx="9">
                  <c:v>90675.878146140705</c:v>
                </c:pt>
                <c:pt idx="10">
                  <c:v>78865.513873209406</c:v>
                </c:pt>
                <c:pt idx="11">
                  <c:v>68593.500156467606</c:v>
                </c:pt>
                <c:pt idx="12">
                  <c:v>59659.471116267101</c:v>
                </c:pt>
                <c:pt idx="13">
                  <c:v>51889.1595991543</c:v>
                </c:pt>
                <c:pt idx="14">
                  <c:v>45130.997923000803</c:v>
                </c:pt>
                <c:pt idx="15">
                  <c:v>39253.161397893098</c:v>
                </c:pt>
                <c:pt idx="16">
                  <c:v>34140.996953700698</c:v>
                </c:pt>
                <c:pt idx="17">
                  <c:v>29694.786717065701</c:v>
                </c:pt>
                <c:pt idx="18">
                  <c:v>25827.802914076699</c:v>
                </c:pt>
                <c:pt idx="19">
                  <c:v>22464.616157443499</c:v>
                </c:pt>
                <c:pt idx="20">
                  <c:v>19539.624119432399</c:v>
                </c:pt>
                <c:pt idx="21">
                  <c:v>16995.7718905892</c:v>
                </c:pt>
                <c:pt idx="22">
                  <c:v>14783.439063132901</c:v>
                </c:pt>
                <c:pt idx="23">
                  <c:v>12859.4718298272</c:v>
                </c:pt>
                <c:pt idx="24">
                  <c:v>11186.3412174679</c:v>
                </c:pt>
                <c:pt idx="25">
                  <c:v>9731.4110339940198</c:v>
                </c:pt>
                <c:pt idx="26">
                  <c:v>8466.3012475355499</c:v>
                </c:pt>
                <c:pt idx="27">
                  <c:v>7366.33437603315</c:v>
                </c:pt>
                <c:pt idx="28">
                  <c:v>6410.0540835032298</c:v>
                </c:pt>
                <c:pt idx="29">
                  <c:v>5578.8065848112501</c:v>
                </c:pt>
                <c:pt idx="30">
                  <c:v>4856.3766819380799</c:v>
                </c:pt>
                <c:pt idx="31">
                  <c:v>4228.6713143209099</c:v>
                </c:pt>
                <c:pt idx="32">
                  <c:v>3683.4444236192599</c:v>
                </c:pt>
                <c:pt idx="33">
                  <c:v>3210.05772567449</c:v>
                </c:pt>
                <c:pt idx="34">
                  <c:v>2799.2726629478102</c:v>
                </c:pt>
                <c:pt idx="35">
                  <c:v>2443.06938980943</c:v>
                </c:pt>
                <c:pt idx="36">
                  <c:v>2134.4891283025399</c:v>
                </c:pt>
                <c:pt idx="37">
                  <c:v>1867.49662825264</c:v>
                </c:pt>
                <c:pt idx="38">
                  <c:v>1636.85977547016</c:v>
                </c:pt>
                <c:pt idx="39">
                  <c:v>1438.04361718672</c:v>
                </c:pt>
                <c:pt idx="40">
                  <c:v>1267.11621931183</c:v>
                </c:pt>
                <c:pt idx="41">
                  <c:v>1120.66384984664</c:v>
                </c:pt>
                <c:pt idx="42">
                  <c:v>995.713033881157</c:v>
                </c:pt>
                <c:pt idx="43">
                  <c:v>889.65712941233903</c:v>
                </c:pt>
                <c:pt idx="44">
                  <c:v>800.185385206511</c:v>
                </c:pt>
                <c:pt idx="45">
                  <c:v>725.21321969184305</c:v>
                </c:pt>
                <c:pt idx="46">
                  <c:v>662.81405738194405</c:v>
                </c:pt>
                <c:pt idx="47">
                  <c:v>611.15581795181595</c:v>
                </c:pt>
                <c:pt idx="48">
                  <c:v>568.44908896539096</c:v>
                </c:pt>
                <c:pt idx="49">
                  <c:v>532.91825268012894</c:v>
                </c:pt>
                <c:pt idx="50">
                  <c:v>502.80902427467498</c:v>
                </c:pt>
                <c:pt idx="51">
                  <c:v>476.44229991972401</c:v>
                </c:pt>
                <c:pt idx="52">
                  <c:v>452.31187806489697</c:v>
                </c:pt>
                <c:pt idx="53">
                  <c:v>429.204079213608</c:v>
                </c:pt>
                <c:pt idx="54">
                  <c:v>406.29962536343402</c:v>
                </c:pt>
                <c:pt idx="55">
                  <c:v>383.21556638494701</c:v>
                </c:pt>
                <c:pt idx="56">
                  <c:v>359.96434909501602</c:v>
                </c:pt>
                <c:pt idx="57">
                  <c:v>336.8399627714</c:v>
                </c:pt>
                <c:pt idx="58">
                  <c:v>314.26843004416099</c:v>
                </c:pt>
                <c:pt idx="59">
                  <c:v>292.66733841855302</c:v>
                </c:pt>
                <c:pt idx="60">
                  <c:v>272.34714317203901</c:v>
                </c:pt>
                <c:pt idx="61">
                  <c:v>253.466880703382</c:v>
                </c:pt>
                <c:pt idx="62">
                  <c:v>236.039496569194</c:v>
                </c:pt>
                <c:pt idx="63">
                  <c:v>219.97136734795501</c:v>
                </c:pt>
                <c:pt idx="64">
                  <c:v>205.11614812812499</c:v>
                </c:pt>
                <c:pt idx="65">
                  <c:v>191.32375936054501</c:v>
                </c:pt>
                <c:pt idx="66">
                  <c:v>178.47105390309301</c:v>
                </c:pt>
                <c:pt idx="67">
                  <c:v>166.47031546612499</c:v>
                </c:pt>
                <c:pt idx="68">
                  <c:v>155.261348160117</c:v>
                </c:pt>
                <c:pt idx="69">
                  <c:v>144.79778461002701</c:v>
                </c:pt>
                <c:pt idx="70">
                  <c:v>135.03656248944</c:v>
                </c:pt>
                <c:pt idx="71">
                  <c:v>125.933874624064</c:v>
                </c:pt>
                <c:pt idx="72">
                  <c:v>117.44582990357701</c:v>
                </c:pt>
                <c:pt idx="73">
                  <c:v>109.53040019964</c:v>
                </c:pt>
                <c:pt idx="74">
                  <c:v>102.14851472535599</c:v>
                </c:pt>
                <c:pt idx="75">
                  <c:v>95.264083197095303</c:v>
                </c:pt>
                <c:pt idx="76">
                  <c:v>88.843603811646304</c:v>
                </c:pt>
                <c:pt idx="77">
                  <c:v>82.855838624028195</c:v>
                </c:pt>
                <c:pt idx="78">
                  <c:v>77.271631440072994</c:v>
                </c:pt>
                <c:pt idx="79">
                  <c:v>72.063782212681701</c:v>
                </c:pt>
                <c:pt idx="80">
                  <c:v>67.206924560451398</c:v>
                </c:pt>
                <c:pt idx="81">
                  <c:v>62.677402778363003</c:v>
                </c:pt>
                <c:pt idx="82">
                  <c:v>58.453155601400802</c:v>
                </c:pt>
                <c:pt idx="83">
                  <c:v>54.513608549837798</c:v>
                </c:pt>
                <c:pt idx="84">
                  <c:v>50.839573784358102</c:v>
                </c:pt>
                <c:pt idx="85">
                  <c:v>47.413156665399001</c:v>
                </c:pt>
                <c:pt idx="86">
                  <c:v>44.217668592449201</c:v>
                </c:pt>
                <c:pt idx="87">
                  <c:v>41.237545720691102</c:v>
                </c:pt>
                <c:pt idx="88">
                  <c:v>38.458273156366403</c:v>
                </c:pt>
                <c:pt idx="89">
                  <c:v>35.866314260976402</c:v>
                </c:pt>
                <c:pt idx="90">
                  <c:v>33.449044720151903</c:v>
                </c:pt>
                <c:pt idx="91">
                  <c:v>31.194691056060101</c:v>
                </c:pt>
                <c:pt idx="92">
                  <c:v>29.092273283869801</c:v>
                </c:pt>
                <c:pt idx="93">
                  <c:v>27.131551432978199</c:v>
                </c:pt>
                <c:pt idx="94">
                  <c:v>25.302975672529598</c:v>
                </c:pt>
                <c:pt idx="95">
                  <c:v>23.597639798305899</c:v>
                </c:pt>
                <c:pt idx="96">
                  <c:v>22.007237854444799</c:v>
                </c:pt>
                <c:pt idx="97">
                  <c:v>20.5240236787103</c:v>
                </c:pt>
                <c:pt idx="98">
                  <c:v>19.140773174275701</c:v>
                </c:pt>
                <c:pt idx="99">
                  <c:v>17.850749124261998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D0-4790-81CE-C13B72354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602623"/>
        <c:axId val="1913048335"/>
      </c:scatterChart>
      <c:valAx>
        <c:axId val="815602623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48335"/>
        <c:crosses val="autoZero"/>
        <c:crossBetween val="midCat"/>
        <c:majorUnit val="100"/>
        <c:minorUnit val="100"/>
      </c:valAx>
      <c:valAx>
        <c:axId val="191304833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02623"/>
        <c:crosses val="autoZero"/>
        <c:crossBetween val="midCat"/>
        <c:min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Experimental!$B$4:$B$103</c:f>
              <c:numCache>
                <c:formatCode>0.00E+00</c:formatCode>
                <c:ptCount val="100"/>
                <c:pt idx="0">
                  <c:v>666.66649956227604</c:v>
                </c:pt>
                <c:pt idx="1">
                  <c:v>666.66644576458202</c:v>
                </c:pt>
                <c:pt idx="2">
                  <c:v>666.66637464716905</c:v>
                </c:pt>
                <c:pt idx="3">
                  <c:v>666.66628063414305</c:v>
                </c:pt>
                <c:pt idx="4">
                  <c:v>666.666156354534</c:v>
                </c:pt>
                <c:pt idx="5">
                  <c:v>666.66599206434796</c:v>
                </c:pt>
                <c:pt idx="6">
                  <c:v>666.66577488258099</c:v>
                </c:pt>
                <c:pt idx="7">
                  <c:v>666.665487781396</c:v>
                </c:pt>
                <c:pt idx="8">
                  <c:v>666.665108251123</c:v>
                </c:pt>
                <c:pt idx="9">
                  <c:v>666.66460653549302</c:v>
                </c:pt>
                <c:pt idx="10">
                  <c:v>666.66394329880598</c:v>
                </c:pt>
                <c:pt idx="11">
                  <c:v>666.66306654214895</c:v>
                </c:pt>
                <c:pt idx="12">
                  <c:v>666.661907527106</c:v>
                </c:pt>
                <c:pt idx="13">
                  <c:v>666.66037538723504</c:v>
                </c:pt>
                <c:pt idx="14">
                  <c:v>666.65835000570905</c:v>
                </c:pt>
                <c:pt idx="15">
                  <c:v>666.65567260057605</c:v>
                </c:pt>
                <c:pt idx="16">
                  <c:v>666.65213328105699</c:v>
                </c:pt>
                <c:pt idx="17">
                  <c:v>666.64745460072697</c:v>
                </c:pt>
                <c:pt idx="18">
                  <c:v>666.64126982100402</c:v>
                </c:pt>
                <c:pt idx="19">
                  <c:v>666.63309418640097</c:v>
                </c:pt>
                <c:pt idx="20">
                  <c:v>666.62228696821296</c:v>
                </c:pt>
                <c:pt idx="21">
                  <c:v>666.608001317343</c:v>
                </c:pt>
                <c:pt idx="22">
                  <c:v>666.589118022565</c:v>
                </c:pt>
                <c:pt idx="23">
                  <c:v>666.56415803026505</c:v>
                </c:pt>
                <c:pt idx="24">
                  <c:v>666.53116695320898</c:v>
                </c:pt>
                <c:pt idx="25">
                  <c:v>666.48756266438704</c:v>
                </c:pt>
                <c:pt idx="26">
                  <c:v>666.42993429007299</c:v>
                </c:pt>
                <c:pt idx="27">
                  <c:v>666.35377730218397</c:v>
                </c:pt>
                <c:pt idx="28">
                  <c:v>666.253144741862</c:v>
                </c:pt>
                <c:pt idx="29">
                  <c:v>666.12018862620005</c:v>
                </c:pt>
                <c:pt idx="30">
                  <c:v>665.94455801560196</c:v>
                </c:pt>
                <c:pt idx="31">
                  <c:v>665.71261077939505</c:v>
                </c:pt>
                <c:pt idx="32">
                  <c:v>665.40638460655896</c:v>
                </c:pt>
                <c:pt idx="33">
                  <c:v>665.00225931692603</c:v>
                </c:pt>
                <c:pt idx="34">
                  <c:v>664.46922759485506</c:v>
                </c:pt>
                <c:pt idx="35">
                  <c:v>663.766676446867</c:v>
                </c:pt>
                <c:pt idx="36">
                  <c:v>662.84157035124895</c:v>
                </c:pt>
                <c:pt idx="37">
                  <c:v>661.62492575261501</c:v>
                </c:pt>
                <c:pt idx="38">
                  <c:v>660.02748699777896</c:v>
                </c:pt>
                <c:pt idx="39">
                  <c:v>657.93457585531303</c:v>
                </c:pt>
                <c:pt idx="40">
                  <c:v>655.20022188908899</c:v>
                </c:pt>
                <c:pt idx="41">
                  <c:v>651.64093527685304</c:v>
                </c:pt>
                <c:pt idx="42">
                  <c:v>647.02991703599105</c:v>
                </c:pt>
                <c:pt idx="43">
                  <c:v>641.09317539106996</c:v>
                </c:pt>
                <c:pt idx="44">
                  <c:v>633.50995674111198</c:v>
                </c:pt>
                <c:pt idx="45">
                  <c:v>623.92101378028201</c:v>
                </c:pt>
                <c:pt idx="46">
                  <c:v>611.94917537445701</c:v>
                </c:pt>
                <c:pt idx="47">
                  <c:v>597.23668857815198</c:v>
                </c:pt>
                <c:pt idx="48">
                  <c:v>579.501645885681</c:v>
                </c:pt>
                <c:pt idx="49">
                  <c:v>558.610185270849</c:v>
                </c:pt>
                <c:pt idx="50">
                  <c:v>534.65183738347298</c:v>
                </c:pt>
                <c:pt idx="51">
                  <c:v>507.99504192781399</c:v>
                </c:pt>
                <c:pt idx="52">
                  <c:v>479.294883599564</c:v>
                </c:pt>
                <c:pt idx="53">
                  <c:v>449.43311798282599</c:v>
                </c:pt>
                <c:pt idx="54">
                  <c:v>419.393602573252</c:v>
                </c:pt>
                <c:pt idx="55">
                  <c:v>390.10493511273597</c:v>
                </c:pt>
                <c:pt idx="56">
                  <c:v>362.29914902712898</c:v>
                </c:pt>
                <c:pt idx="57">
                  <c:v>336.42891470119201</c:v>
                </c:pt>
                <c:pt idx="58">
                  <c:v>312.66006948618599</c:v>
                </c:pt>
                <c:pt idx="59">
                  <c:v>290.92759072993402</c:v>
                </c:pt>
                <c:pt idx="60">
                  <c:v>271.02557586547402</c:v>
                </c:pt>
                <c:pt idx="61">
                  <c:v>252.699135103591</c:v>
                </c:pt>
                <c:pt idx="62">
                  <c:v>235.71399649097299</c:v>
                </c:pt>
                <c:pt idx="63">
                  <c:v>219.892262316591</c:v>
                </c:pt>
                <c:pt idx="64">
                  <c:v>205.11589199557301</c:v>
                </c:pt>
                <c:pt idx="65">
                  <c:v>191.30955222580101</c:v>
                </c:pt>
                <c:pt idx="66">
                  <c:v>178.41815964793</c:v>
                </c:pt>
                <c:pt idx="67">
                  <c:v>166.39076560976699</c:v>
                </c:pt>
                <c:pt idx="68">
                  <c:v>155.17451229306801</c:v>
                </c:pt>
                <c:pt idx="69">
                  <c:v>144.715623720792</c:v>
                </c:pt>
                <c:pt idx="70">
                  <c:v>134.962307367557</c:v>
                </c:pt>
                <c:pt idx="71">
                  <c:v>125.866403988215</c:v>
                </c:pt>
                <c:pt idx="72">
                  <c:v>117.383460149646</c:v>
                </c:pt>
                <c:pt idx="73">
                  <c:v>109.472204935848</c:v>
                </c:pt>
                <c:pt idx="74">
                  <c:v>102.09414146592</c:v>
                </c:pt>
                <c:pt idx="75">
                  <c:v>95.213337791461896</c:v>
                </c:pt>
                <c:pt idx="76">
                  <c:v>88.796277667462604</c:v>
                </c:pt>
                <c:pt idx="77">
                  <c:v>82.811705760595601</c:v>
                </c:pt>
                <c:pt idx="78">
                  <c:v>77.2304739465133</c:v>
                </c:pt>
                <c:pt idx="79">
                  <c:v>72.025398483699803</c:v>
                </c:pt>
                <c:pt idx="80">
                  <c:v>67.171127686669905</c:v>
                </c:pt>
                <c:pt idx="81">
                  <c:v>62.644018494495498</c:v>
                </c:pt>
                <c:pt idx="82">
                  <c:v>58.42202131018</c:v>
                </c:pt>
                <c:pt idx="83">
                  <c:v>54.484572605556899</c:v>
                </c:pt>
                <c:pt idx="84">
                  <c:v>50.8124947654442</c:v>
                </c:pt>
                <c:pt idx="85">
                  <c:v>47.387902681739298</c:v>
                </c:pt>
                <c:pt idx="86">
                  <c:v>44.194116642766403</c:v>
                </c:pt>
                <c:pt idx="87">
                  <c:v>41.215581093591297</c:v>
                </c:pt>
                <c:pt idx="88">
                  <c:v>38.43778887162</c:v>
                </c:pt>
                <c:pt idx="89">
                  <c:v>35.847210548463401</c:v>
                </c:pt>
                <c:pt idx="90">
                  <c:v>33.431228533924497</c:v>
                </c:pt>
                <c:pt idx="91">
                  <c:v>31.178075621155799</c:v>
                </c:pt>
                <c:pt idx="92">
                  <c:v>29.076777673668001</c:v>
                </c:pt>
                <c:pt idx="93">
                  <c:v>27.117100175042001</c:v>
                </c:pt>
                <c:pt idx="94">
                  <c:v>25.2894983810117</c:v>
                </c:pt>
                <c:pt idx="95">
                  <c:v>23.5850708311293</c:v>
                </c:pt>
                <c:pt idx="96">
                  <c:v>21.995515993588999</c:v>
                </c:pt>
                <c:pt idx="97">
                  <c:v>20.513091832044498</c:v>
                </c:pt>
                <c:pt idx="98">
                  <c:v>19.1305780974876</c:v>
                </c:pt>
                <c:pt idx="99">
                  <c:v>17.841241161527702</c:v>
                </c:pt>
              </c:numCache>
            </c:numRef>
          </c:xVal>
          <c:yVal>
            <c:numRef>
              <c:f>Experimental!$D$4:$D$103</c:f>
              <c:numCache>
                <c:formatCode>General</c:formatCode>
                <c:ptCount val="100"/>
                <c:pt idx="0">
                  <c:v>318310.16543636599</c:v>
                </c:pt>
                <c:pt idx="1">
                  <c:v>276850.02710429498</c:v>
                </c:pt>
                <c:pt idx="2">
                  <c:v>240790.124851492</c:v>
                </c:pt>
                <c:pt idx="3">
                  <c:v>209427.07429615999</c:v>
                </c:pt>
                <c:pt idx="4">
                  <c:v>182149.107836387</c:v>
                </c:pt>
                <c:pt idx="5">
                  <c:v>158424.14151250999</c:v>
                </c:pt>
                <c:pt idx="6">
                  <c:v>137789.39617845099</c:v>
                </c:pt>
                <c:pt idx="7">
                  <c:v>119842.37053260401</c:v>
                </c:pt>
                <c:pt idx="8">
                  <c:v>104232.98992823</c:v>
                </c:pt>
                <c:pt idx="9">
                  <c:v>90656.7778180733</c:v>
                </c:pt>
                <c:pt idx="10">
                  <c:v>78848.916635410103</c:v>
                </c:pt>
                <c:pt idx="11">
                  <c:v>68579.0822630693</c:v>
                </c:pt>
                <c:pt idx="12">
                  <c:v>59646.951331595599</c:v>
                </c:pt>
                <c:pt idx="13">
                  <c:v>51878.293711901002</c:v>
                </c:pt>
                <c:pt idx="14">
                  <c:v>45121.573982558999</c:v>
                </c:pt>
                <c:pt idx="15">
                  <c:v>39244.9955799409</c:v>
                </c:pt>
                <c:pt idx="16">
                  <c:v>34133.929974352897</c:v>
                </c:pt>
                <c:pt idx="17">
                  <c:v>29688.680725623199</c:v>
                </c:pt>
                <c:pt idx="18">
                  <c:v>25822.538803717998</c:v>
                </c:pt>
                <c:pt idx="19">
                  <c:v>22460.0912413281</c:v>
                </c:pt>
                <c:pt idx="20">
                  <c:v>19535.7501267839</c:v>
                </c:pt>
                <c:pt idx="21">
                  <c:v>16992.4732435039</c:v>
                </c:pt>
                <c:pt idx="22">
                  <c:v>14780.651400258699</c:v>
                </c:pt>
                <c:pt idx="23">
                  <c:v>12857.140747744001</c:v>
                </c:pt>
                <c:pt idx="24">
                  <c:v>11184.421204651901</c:v>
                </c:pt>
                <c:pt idx="25">
                  <c:v>9729.8645757173308</c:v>
                </c:pt>
                <c:pt idx="26">
                  <c:v>8465.0980829401196</c:v>
                </c:pt>
                <c:pt idx="27">
                  <c:v>7365.4508909208898</c:v>
                </c:pt>
                <c:pt idx="28">
                  <c:v>6409.4728240183103</c:v>
                </c:pt>
                <c:pt idx="29">
                  <c:v>5578.5158780277998</c:v>
                </c:pt>
                <c:pt idx="30">
                  <c:v>4856.3703491618999</c:v>
                </c:pt>
                <c:pt idx="31">
                  <c:v>4228.9484612963797</c:v>
                </c:pt>
                <c:pt idx="32">
                  <c:v>3684.00928822581</c:v>
                </c:pt>
                <c:pt idx="33">
                  <c:v>3210.9195572639901</c:v>
                </c:pt>
                <c:pt idx="34">
                  <c:v>2800.4455970106601</c:v>
                </c:pt>
                <c:pt idx="35">
                  <c:v>2444.5722655265799</c:v>
                </c:pt>
                <c:pt idx="36">
                  <c:v>2136.3451726085</c:v>
                </c:pt>
                <c:pt idx="37">
                  <c:v>1869.73289578913</c:v>
                </c:pt>
                <c:pt idx="38">
                  <c:v>1639.50618679067</c:v>
                </c:pt>
                <c:pt idx="39">
                  <c:v>1441.1313765448199</c:v>
                </c:pt>
                <c:pt idx="40">
                  <c:v>1270.6753208682001</c:v>
                </c:pt>
                <c:pt idx="41">
                  <c:v>1124.71930835849</c:v>
                </c:pt>
                <c:pt idx="42">
                  <c:v>1000.27943108217</c:v>
                </c:pt>
                <c:pt idx="43">
                  <c:v>894.73110761510702</c:v>
                </c:pt>
                <c:pt idx="44">
                  <c:v>805.735944405655</c:v>
                </c:pt>
                <c:pt idx="45">
                  <c:v>731.17022734985005</c:v>
                </c:pt>
                <c:pt idx="46">
                  <c:v>669.05641507521898</c:v>
                </c:pt>
                <c:pt idx="47">
                  <c:v>617.50229609959297</c:v>
                </c:pt>
                <c:pt idx="48">
                  <c:v>574.656657369914</c:v>
                </c:pt>
                <c:pt idx="49">
                  <c:v>538.69390024793199</c:v>
                </c:pt>
                <c:pt idx="50">
                  <c:v>507.83999803202198</c:v>
                </c:pt>
                <c:pt idx="51">
                  <c:v>480.44482255119601</c:v>
                </c:pt>
                <c:pt idx="52">
                  <c:v>455.08982049224102</c:v>
                </c:pt>
                <c:pt idx="53">
                  <c:v>430.70023831886999</c:v>
                </c:pt>
                <c:pt idx="54">
                  <c:v>406.619342551248</c:v>
                </c:pt>
                <c:pt idx="55">
                  <c:v>382.60984118148099</c:v>
                </c:pt>
                <c:pt idx="56">
                  <c:v>358.77506043402298</c:v>
                </c:pt>
                <c:pt idx="57">
                  <c:v>335.424723458914</c:v>
                </c:pt>
                <c:pt idx="58">
                  <c:v>312.928823858312</c:v>
                </c:pt>
                <c:pt idx="59">
                  <c:v>291.60026366653801</c:v>
                </c:pt>
                <c:pt idx="60">
                  <c:v>271.62910092425699</c:v>
                </c:pt>
                <c:pt idx="61">
                  <c:v>253.07046105982201</c:v>
                </c:pt>
                <c:pt idx="62">
                  <c:v>235.87266854085399</c:v>
                </c:pt>
                <c:pt idx="63">
                  <c:v>219.92451123852001</c:v>
                </c:pt>
                <c:pt idx="64">
                  <c:v>205.10061426814499</c:v>
                </c:pt>
                <c:pt idx="65">
                  <c:v>191.290650170763</c:v>
                </c:pt>
                <c:pt idx="66">
                  <c:v>178.408719165988</c:v>
                </c:pt>
                <c:pt idx="67">
                  <c:v>166.38868343956199</c:v>
                </c:pt>
                <c:pt idx="68">
                  <c:v>155.175009104363</c:v>
                </c:pt>
                <c:pt idx="69">
                  <c:v>144.71617117866501</c:v>
                </c:pt>
                <c:pt idx="70">
                  <c:v>134.96246104438001</c:v>
                </c:pt>
                <c:pt idx="71">
                  <c:v>125.866392545751</c:v>
                </c:pt>
                <c:pt idx="72">
                  <c:v>117.383441978215</c:v>
                </c:pt>
                <c:pt idx="73">
                  <c:v>109.472202144067</c:v>
                </c:pt>
                <c:pt idx="74">
                  <c:v>102.094142321535</c:v>
                </c:pt>
                <c:pt idx="75">
                  <c:v>95.213338030896693</c:v>
                </c:pt>
                <c:pt idx="76">
                  <c:v>88.796277637670499</c:v>
                </c:pt>
                <c:pt idx="77">
                  <c:v>82.811705751657996</c:v>
                </c:pt>
                <c:pt idx="78">
                  <c:v>77.230473947723894</c:v>
                </c:pt>
                <c:pt idx="79">
                  <c:v>72.025398483821704</c:v>
                </c:pt>
                <c:pt idx="80">
                  <c:v>67.171127686638499</c:v>
                </c:pt>
                <c:pt idx="81">
                  <c:v>62.644018494497203</c:v>
                </c:pt>
                <c:pt idx="82">
                  <c:v>58.422021310180099</c:v>
                </c:pt>
                <c:pt idx="83">
                  <c:v>54.484572605556899</c:v>
                </c:pt>
                <c:pt idx="84">
                  <c:v>50.8124947654442</c:v>
                </c:pt>
                <c:pt idx="85">
                  <c:v>47.387902681739298</c:v>
                </c:pt>
                <c:pt idx="86">
                  <c:v>44.194116642766403</c:v>
                </c:pt>
                <c:pt idx="87">
                  <c:v>41.215581093591297</c:v>
                </c:pt>
                <c:pt idx="88">
                  <c:v>38.43778887162</c:v>
                </c:pt>
                <c:pt idx="89">
                  <c:v>35.847210548463401</c:v>
                </c:pt>
                <c:pt idx="90">
                  <c:v>33.431228533924497</c:v>
                </c:pt>
                <c:pt idx="91">
                  <c:v>31.178075621155799</c:v>
                </c:pt>
                <c:pt idx="92">
                  <c:v>29.076777673668001</c:v>
                </c:pt>
                <c:pt idx="93">
                  <c:v>27.117100175042101</c:v>
                </c:pt>
                <c:pt idx="94">
                  <c:v>25.2894983810117</c:v>
                </c:pt>
                <c:pt idx="95">
                  <c:v>23.5850708311293</c:v>
                </c:pt>
                <c:pt idx="96">
                  <c:v>21.995515993588999</c:v>
                </c:pt>
                <c:pt idx="97">
                  <c:v>20.513091832044498</c:v>
                </c:pt>
                <c:pt idx="98">
                  <c:v>19.1305780974876</c:v>
                </c:pt>
                <c:pt idx="99">
                  <c:v>17.841241161527702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F-49D5-AFA4-434A51A6439A}"/>
            </c:ext>
          </c:extLst>
        </c:ser>
        <c:ser>
          <c:idx val="1"/>
          <c:order val="1"/>
          <c:tx>
            <c:v>3step 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 Step'!$Q$14:$Q$113</c:f>
              <c:numCache>
                <c:formatCode>0.000000000000</c:formatCode>
                <c:ptCount val="100"/>
                <c:pt idx="0">
                  <c:v>686.14711730373801</c:v>
                </c:pt>
                <c:pt idx="1">
                  <c:v>683.58279046109897</c:v>
                </c:pt>
                <c:pt idx="2">
                  <c:v>681.352432473558</c:v>
                </c:pt>
                <c:pt idx="3">
                  <c:v>679.41253722906094</c:v>
                </c:pt>
                <c:pt idx="4">
                  <c:v>677.72526259355402</c:v>
                </c:pt>
                <c:pt idx="5">
                  <c:v>676.25769187494404</c:v>
                </c:pt>
                <c:pt idx="6">
                  <c:v>674.98119123926199</c:v>
                </c:pt>
                <c:pt idx="7">
                  <c:v>673.87085045893298</c:v>
                </c:pt>
                <c:pt idx="8">
                  <c:v>672.90499605123</c:v>
                </c:pt>
                <c:pt idx="9">
                  <c:v>672.06476722767297</c:v>
                </c:pt>
                <c:pt idx="10">
                  <c:v>671.33374627528997</c:v>
                </c:pt>
                <c:pt idx="11">
                  <c:v>670.69763601940599</c:v>
                </c:pt>
                <c:pt idx="12">
                  <c:v>670.14397791439205</c:v>
                </c:pt>
                <c:pt idx="13">
                  <c:v>669.66190500157597</c:v>
                </c:pt>
                <c:pt idx="14">
                  <c:v>669.24192461611904</c:v>
                </c:pt>
                <c:pt idx="15">
                  <c:v>668.87572617301498</c:v>
                </c:pt>
                <c:pt idx="16">
                  <c:v>668.55600974645699</c:v>
                </c:pt>
                <c:pt idx="17">
                  <c:v>668.27633135346605</c:v>
                </c:pt>
                <c:pt idx="18">
                  <c:v>668.03096097074297</c:v>
                </c:pt>
                <c:pt idx="19">
                  <c:v>667.81474923696703</c:v>
                </c:pt>
                <c:pt idx="20">
                  <c:v>667.62299856360096</c:v>
                </c:pt>
                <c:pt idx="21">
                  <c:v>667.45133392538798</c:v>
                </c:pt>
                <c:pt idx="22">
                  <c:v>667.29556788730395</c:v>
                </c:pt>
                <c:pt idx="23">
                  <c:v>667.15155339219098</c:v>
                </c:pt>
                <c:pt idx="24">
                  <c:v>667.01501638252398</c:v>
                </c:pt>
                <c:pt idx="25">
                  <c:v>666.88135834654497</c:v>
                </c:pt>
                <c:pt idx="26">
                  <c:v>666.745416246952</c:v>
                </c:pt>
                <c:pt idx="27">
                  <c:v>666.60116378612702</c:v>
                </c:pt>
                <c:pt idx="28">
                  <c:v>666.44133340828</c:v>
                </c:pt>
                <c:pt idx="29">
                  <c:v>666.25693255514</c:v>
                </c:pt>
                <c:pt idx="30">
                  <c:v>666.03662020553202</c:v>
                </c:pt>
                <c:pt idx="31">
                  <c:v>665.76590037025301</c:v>
                </c:pt>
                <c:pt idx="32">
                  <c:v>665.42607779958803</c:v>
                </c:pt>
                <c:pt idx="33">
                  <c:v>664.992907735176</c:v>
                </c:pt>
                <c:pt idx="34">
                  <c:v>664.43485666442496</c:v>
                </c:pt>
                <c:pt idx="35">
                  <c:v>663.710876256809</c:v>
                </c:pt>
                <c:pt idx="36">
                  <c:v>662.76758134125896</c:v>
                </c:pt>
                <c:pt idx="37">
                  <c:v>661.53572142805501</c:v>
                </c:pt>
                <c:pt idx="38">
                  <c:v>659.92585558793803</c:v>
                </c:pt>
                <c:pt idx="39">
                  <c:v>657.82320225403703</c:v>
                </c:pt>
                <c:pt idx="40">
                  <c:v>655.081770096735</c:v>
                </c:pt>
                <c:pt idx="41">
                  <c:v>651.51812953177205</c:v>
                </c:pt>
                <c:pt idx="42">
                  <c:v>646.90561641422198</c:v>
                </c:pt>
                <c:pt idx="43">
                  <c:v>640.97043140499898</c:v>
                </c:pt>
                <c:pt idx="44">
                  <c:v>633.39203626252697</c:v>
                </c:pt>
                <c:pt idx="45">
                  <c:v>623.81136136229304</c:v>
                </c:pt>
                <c:pt idx="46">
                  <c:v>611.85128280294896</c:v>
                </c:pt>
                <c:pt idx="47">
                  <c:v>597.153841588913</c:v>
                </c:pt>
                <c:pt idx="48">
                  <c:v>579.43653787668097</c:v>
                </c:pt>
                <c:pt idx="49">
                  <c:v>558.56443394121595</c:v>
                </c:pt>
                <c:pt idx="50">
                  <c:v>534.62550981182903</c:v>
                </c:pt>
                <c:pt idx="51">
                  <c:v>507.98636015379498</c:v>
                </c:pt>
                <c:pt idx="52">
                  <c:v>479.30029519439898</c:v>
                </c:pt>
                <c:pt idx="53">
                  <c:v>449.44782749604798</c:v>
                </c:pt>
                <c:pt idx="54">
                  <c:v>419.41247917691902</c:v>
                </c:pt>
                <c:pt idx="55">
                  <c:v>390.12352865037099</c:v>
                </c:pt>
                <c:pt idx="56">
                  <c:v>362.31447818870703</c:v>
                </c:pt>
                <c:pt idx="57">
                  <c:v>336.43978487178202</c:v>
                </c:pt>
                <c:pt idx="58">
                  <c:v>312.66687239752798</c:v>
                </c:pt>
                <c:pt idx="59">
                  <c:v>290.93172323423101</c:v>
                </c:pt>
                <c:pt idx="60">
                  <c:v>271.02871788810597</c:v>
                </c:pt>
                <c:pt idx="61">
                  <c:v>252.70263491841899</c:v>
                </c:pt>
                <c:pt idx="62">
                  <c:v>235.718541650128</c:v>
                </c:pt>
                <c:pt idx="63">
                  <c:v>219.89788892176901</c:v>
                </c:pt>
                <c:pt idx="64">
                  <c:v>205.122242552215</c:v>
                </c:pt>
                <c:pt idx="65">
                  <c:v>191.31619842267099</c:v>
                </c:pt>
                <c:pt idx="66">
                  <c:v>178.42481738597601</c:v>
                </c:pt>
                <c:pt idx="67">
                  <c:v>166.39733620798199</c:v>
                </c:pt>
                <c:pt idx="68">
                  <c:v>155.181004794584</c:v>
                </c:pt>
                <c:pt idx="69">
                  <c:v>144.72206246157</c:v>
                </c:pt>
                <c:pt idx="70">
                  <c:v>134.96869035737001</c:v>
                </c:pt>
                <c:pt idx="71">
                  <c:v>125.872709290122</c:v>
                </c:pt>
                <c:pt idx="72">
                  <c:v>117.389664414314</c:v>
                </c:pt>
                <c:pt idx="73">
                  <c:v>109.478291264418</c:v>
                </c:pt>
                <c:pt idx="74">
                  <c:v>102.100097803604</c:v>
                </c:pt>
                <c:pt idx="75">
                  <c:v>95.219154337827703</c:v>
                </c:pt>
                <c:pt idx="76">
                  <c:v>88.801946237248501</c:v>
                </c:pt>
                <c:pt idx="77">
                  <c:v>82.817219851645604</c:v>
                </c:pt>
                <c:pt idx="78">
                  <c:v>77.235828630428898</c:v>
                </c:pt>
                <c:pt idx="79">
                  <c:v>72.030590203109895</c:v>
                </c:pt>
                <c:pt idx="80">
                  <c:v>67.176154086047603</c:v>
                </c:pt>
                <c:pt idx="81">
                  <c:v>62.648878275884599</c:v>
                </c:pt>
                <c:pt idx="82">
                  <c:v>58.426714101558296</c:v>
                </c:pt>
                <c:pt idx="83">
                  <c:v>54.489098841843997</c:v>
                </c:pt>
                <c:pt idx="84">
                  <c:v>50.816855581427099</c:v>
                </c:pt>
                <c:pt idx="85">
                  <c:v>47.392099815762698</c:v>
                </c:pt>
                <c:pt idx="86">
                  <c:v>44.198152350223403</c:v>
                </c:pt>
                <c:pt idx="87">
                  <c:v>41.2194580693345</c:v>
                </c:pt>
                <c:pt idx="88">
                  <c:v>38.441510180483</c:v>
                </c:pt>
                <c:pt idx="89">
                  <c:v>35.8507795631484</c:v>
                </c:pt>
                <c:pt idx="90">
                  <c:v>33.434648879585701</c:v>
                </c:pt>
                <c:pt idx="91">
                  <c:v>31.181351126051101</c:v>
                </c:pt>
                <c:pt idx="92">
                  <c:v>29.0799123253163</c:v>
                </c:pt>
                <c:pt idx="93">
                  <c:v>27.120098081367999</c:v>
                </c:pt>
                <c:pt idx="94">
                  <c:v>25.2923637360045</c:v>
                </c:pt>
                <c:pt idx="95">
                  <c:v>23.587807884582901</c:v>
                </c:pt>
                <c:pt idx="96">
                  <c:v>21.998129024531</c:v>
                </c:pt>
                <c:pt idx="97">
                  <c:v>20.515585125491899</c:v>
                </c:pt>
                <c:pt idx="98">
                  <c:v>19.132955924204001</c:v>
                </c:pt>
                <c:pt idx="99">
                  <c:v>17.8435077604816</c:v>
                </c:pt>
              </c:numCache>
            </c:numRef>
          </c:xVal>
          <c:yVal>
            <c:numRef>
              <c:f>'3 Step'!$R$14:$R$113</c:f>
              <c:numCache>
                <c:formatCode>0.000000000000</c:formatCode>
                <c:ptCount val="100"/>
                <c:pt idx="0">
                  <c:v>318273.50801409199</c:v>
                </c:pt>
                <c:pt idx="1">
                  <c:v>276819.66555718298</c:v>
                </c:pt>
                <c:pt idx="2">
                  <c:v>240765.04098684801</c:v>
                </c:pt>
                <c:pt idx="3">
                  <c:v>209406.408347352</c:v>
                </c:pt>
                <c:pt idx="4">
                  <c:v>182132.13446620299</c:v>
                </c:pt>
                <c:pt idx="5">
                  <c:v>158410.249379866</c:v>
                </c:pt>
                <c:pt idx="6">
                  <c:v>137778.07054728601</c:v>
                </c:pt>
                <c:pt idx="7">
                  <c:v>119833.17847709999</c:v>
                </c:pt>
                <c:pt idx="8">
                  <c:v>104225.567753061</c:v>
                </c:pt>
                <c:pt idx="9">
                  <c:v>90650.8203676392</c:v>
                </c:pt>
                <c:pt idx="10">
                  <c:v>78844.168213371493</c:v>
                </c:pt>
                <c:pt idx="11">
                  <c:v>68575.328924051399</c:v>
                </c:pt>
                <c:pt idx="12">
                  <c:v>59644.014341636801</c:v>
                </c:pt>
                <c:pt idx="13">
                  <c:v>51876.024003929801</c:v>
                </c:pt>
                <c:pt idx="14">
                  <c:v>45119.847458608099</c:v>
                </c:pt>
                <c:pt idx="15">
                  <c:v>39243.709133548102</c:v>
                </c:pt>
                <c:pt idx="16">
                  <c:v>34132.998125189901</c:v>
                </c:pt>
                <c:pt idx="17">
                  <c:v>29688.032774303101</c:v>
                </c:pt>
                <c:pt idx="18">
                  <c:v>25822.116428302401</c:v>
                </c:pt>
                <c:pt idx="19">
                  <c:v>22459.846468678701</c:v>
                </c:pt>
                <c:pt idx="20">
                  <c:v>19535.643621800398</c:v>
                </c:pt>
                <c:pt idx="21">
                  <c:v>16992.472867773598</c:v>
                </c:pt>
                <c:pt idx="22">
                  <c:v>14780.7309988498</c:v>
                </c:pt>
                <c:pt idx="23">
                  <c:v>12857.2791290474</c:v>
                </c:pt>
                <c:pt idx="24">
                  <c:v>11184.6012834337</c:v>
                </c:pt>
                <c:pt idx="25">
                  <c:v>9730.0726540188207</c:v>
                </c:pt>
                <c:pt idx="26">
                  <c:v>8465.3232472906402</c:v>
                </c:pt>
                <c:pt idx="27">
                  <c:v>7365.6845075807396</c:v>
                </c:pt>
                <c:pt idx="28">
                  <c:v>6409.7081167476299</c:v>
                </c:pt>
                <c:pt idx="29">
                  <c:v>5578.7475752493301</c:v>
                </c:pt>
                <c:pt idx="30">
                  <c:v>4856.5943894148604</c:v>
                </c:pt>
                <c:pt idx="31">
                  <c:v>4229.1617476264501</c:v>
                </c:pt>
                <c:pt idx="32">
                  <c:v>3684.20948367345</c:v>
                </c:pt>
                <c:pt idx="33">
                  <c:v>3211.1049149535302</c:v>
                </c:pt>
                <c:pt idx="34">
                  <c:v>2800.6148195584601</c:v>
                </c:pt>
                <c:pt idx="35">
                  <c:v>2444.7243896331302</c:v>
                </c:pt>
                <c:pt idx="36">
                  <c:v>2136.47947583941</c:v>
                </c:pt>
                <c:pt idx="37">
                  <c:v>1869.8488237511301</c:v>
                </c:pt>
                <c:pt idx="38">
                  <c:v>1639.6033002386901</c:v>
                </c:pt>
                <c:pt idx="39">
                  <c:v>1441.2093194703</c:v>
                </c:pt>
                <c:pt idx="40">
                  <c:v>1270.7338123173599</c:v>
                </c:pt>
                <c:pt idx="41">
                  <c:v>1124.7581624853301</c:v>
                </c:pt>
                <c:pt idx="42">
                  <c:v>1000.29861136312</c:v>
                </c:pt>
                <c:pt idx="43">
                  <c:v>894.730821382866</c:v>
                </c:pt>
                <c:pt idx="44">
                  <c:v>805.71678134235697</c:v>
                </c:pt>
                <c:pt idx="45">
                  <c:v>731.13333797813004</c:v>
                </c:pt>
                <c:pt idx="46">
                  <c:v>669.00370996436402</c:v>
                </c:pt>
                <c:pt idx="47">
                  <c:v>617.43662229328095</c:v>
                </c:pt>
                <c:pt idx="48">
                  <c:v>574.58187934079103</c:v>
                </c:pt>
                <c:pt idx="49">
                  <c:v>538.61479200562803</c:v>
                </c:pt>
                <c:pt idx="50">
                  <c:v>507.76186497074502</c:v>
                </c:pt>
                <c:pt idx="51">
                  <c:v>480.37284043053597</c:v>
                </c:pt>
                <c:pt idx="52">
                  <c:v>455.02820338216799</c:v>
                </c:pt>
                <c:pt idx="53">
                  <c:v>430.65147614820302</c:v>
                </c:pt>
                <c:pt idx="54">
                  <c:v>406.583793117119</c:v>
                </c:pt>
                <c:pt idx="55">
                  <c:v>382.58586015578697</c:v>
                </c:pt>
                <c:pt idx="56">
                  <c:v>358.75964128287302</c:v>
                </c:pt>
                <c:pt idx="57">
                  <c:v>335.41441671498802</c:v>
                </c:pt>
                <c:pt idx="58">
                  <c:v>312.92062073340202</c:v>
                </c:pt>
                <c:pt idx="59">
                  <c:v>291.59218284183402</c:v>
                </c:pt>
                <c:pt idx="60">
                  <c:v>271.62035412113801</c:v>
                </c:pt>
                <c:pt idx="61">
                  <c:v>253.06122574499599</c:v>
                </c:pt>
                <c:pt idx="62">
                  <c:v>235.86362100421599</c:v>
                </c:pt>
                <c:pt idx="63">
                  <c:v>219.916338467196</c:v>
                </c:pt>
                <c:pt idx="64">
                  <c:v>205.09369954950901</c:v>
                </c:pt>
                <c:pt idx="65">
                  <c:v>191.28501497673699</c:v>
                </c:pt>
                <c:pt idx="66">
                  <c:v>178.40416007855799</c:v>
                </c:pt>
                <c:pt idx="67">
                  <c:v>166.384957925527</c:v>
                </c:pt>
                <c:pt idx="68">
                  <c:v>155.171947214017</c:v>
                </c:pt>
                <c:pt idx="69">
                  <c:v>144.71368459123499</c:v>
                </c:pt>
                <c:pt idx="70">
                  <c:v>134.96049973098201</c:v>
                </c:pt>
                <c:pt idx="71">
                  <c:v>125.86490899268</c:v>
                </c:pt>
                <c:pt idx="72">
                  <c:v>117.382383304584</c:v>
                </c:pt>
                <c:pt idx="73">
                  <c:v>109.471516449699</c:v>
                </c:pt>
                <c:pt idx="74">
                  <c:v>102.093783264354</c:v>
                </c:pt>
                <c:pt idx="75">
                  <c:v>95.213264684265894</c:v>
                </c:pt>
                <c:pt idx="76">
                  <c:v>88.796453222749804</c:v>
                </c:pt>
                <c:pt idx="77">
                  <c:v>82.812097059442706</c:v>
                </c:pt>
                <c:pt idx="78">
                  <c:v>77.231051095878499</c:v>
                </c:pt>
                <c:pt idx="79">
                  <c:v>72.026134644756795</c:v>
                </c:pt>
                <c:pt idx="80">
                  <c:v>67.171998805800797</c:v>
                </c:pt>
                <c:pt idx="81">
                  <c:v>62.645003037017702</c:v>
                </c:pt>
                <c:pt idx="82">
                  <c:v>58.423100030888001</c:v>
                </c:pt>
                <c:pt idx="83">
                  <c:v>54.485728338179499</c:v>
                </c:pt>
                <c:pt idx="84">
                  <c:v>50.813712229792003</c:v>
                </c:pt>
                <c:pt idx="85">
                  <c:v>47.389168307452202</c:v>
                </c:pt>
                <c:pt idx="86">
                  <c:v>44.195418408249502</c:v>
                </c:pt>
                <c:pt idx="87">
                  <c:v>41.216908378893201</c:v>
                </c:pt>
                <c:pt idx="88">
                  <c:v>38.439132324109998</c:v>
                </c:pt>
                <c:pt idx="89">
                  <c:v>35.848561960243202</c:v>
                </c:pt>
                <c:pt idx="90">
                  <c:v>33.432580730011502</c:v>
                </c:pt>
                <c:pt idx="91">
                  <c:v>31.179422357536499</c:v>
                </c:pt>
                <c:pt idx="92">
                  <c:v>29.0781135444015</c:v>
                </c:pt>
                <c:pt idx="93">
                  <c:v>27.118420527657101</c:v>
                </c:pt>
                <c:pt idx="94">
                  <c:v>25.290799239500299</c:v>
                </c:pt>
                <c:pt idx="95">
                  <c:v>23.586348825897801</c:v>
                </c:pt>
                <c:pt idx="96">
                  <c:v>21.9967682977789</c:v>
                </c:pt>
                <c:pt idx="97">
                  <c:v>20.5143161036818</c:v>
                </c:pt>
                <c:pt idx="98">
                  <c:v>19.131772426964702</c:v>
                </c:pt>
                <c:pt idx="99">
                  <c:v>17.842404023962299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AF-49D5-AFA4-434A51A64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602623"/>
        <c:axId val="1913048335"/>
      </c:scatterChart>
      <c:valAx>
        <c:axId val="815602623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48335"/>
        <c:crosses val="autoZero"/>
        <c:crossBetween val="midCat"/>
        <c:majorUnit val="100"/>
        <c:minorUnit val="100"/>
      </c:valAx>
      <c:valAx>
        <c:axId val="191304833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02623"/>
        <c:crosses val="autoZero"/>
        <c:crossBetween val="midCat"/>
        <c:min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7</xdr:row>
      <xdr:rowOff>171450</xdr:rowOff>
    </xdr:from>
    <xdr:to>
      <xdr:col>16</xdr:col>
      <xdr:colOff>67917</xdr:colOff>
      <xdr:row>32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233636-A2B8-43A7-9A02-02A35D550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103531</xdr:colOff>
      <xdr:row>9</xdr:row>
      <xdr:rowOff>186358</xdr:rowOff>
    </xdr:from>
    <xdr:to>
      <xdr:col>23</xdr:col>
      <xdr:colOff>485452</xdr:colOff>
      <xdr:row>34</xdr:row>
      <xdr:rowOff>148258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5C68BB-82DB-4676-9573-8497E9CC5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135006</xdr:colOff>
      <xdr:row>13</xdr:row>
      <xdr:rowOff>828</xdr:rowOff>
    </xdr:from>
    <xdr:to>
      <xdr:col>29</xdr:col>
      <xdr:colOff>555027</xdr:colOff>
      <xdr:row>39</xdr:row>
      <xdr:rowOff>153228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198ADC-8635-4A9D-A7C8-87BB98924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19ECB-F802-48E5-ACB0-930867D72EF9}">
  <sheetPr codeName="Sheet2"/>
  <dimension ref="A1:DH103"/>
  <sheetViews>
    <sheetView workbookViewId="0">
      <selection activeCell="L7" sqref="L7"/>
    </sheetView>
  </sheetViews>
  <sheetFormatPr defaultRowHeight="15"/>
  <cols>
    <col min="2" max="2" width="8.5703125" bestFit="1" customWidth="1"/>
    <col min="3" max="3" width="12.7109375" bestFit="1" customWidth="1"/>
    <col min="6" max="6" width="10.85546875" bestFit="1" customWidth="1"/>
    <col min="12" max="12" width="11.5703125" bestFit="1" customWidth="1"/>
    <col min="14" max="14" width="12.28515625" bestFit="1" customWidth="1"/>
    <col min="16" max="16" width="11.5703125" bestFit="1" customWidth="1"/>
  </cols>
  <sheetData>
    <row r="1" spans="1:112" ht="15.75">
      <c r="A1" s="8" t="s">
        <v>12</v>
      </c>
      <c r="B1" s="8"/>
      <c r="C1" s="8"/>
      <c r="D1" s="8"/>
      <c r="F1" s="7"/>
      <c r="N1" s="6"/>
    </row>
    <row r="2" spans="1:112">
      <c r="A2" s="2" t="s">
        <v>0</v>
      </c>
      <c r="B2" s="2" t="s">
        <v>1</v>
      </c>
      <c r="C2" s="2" t="s">
        <v>2</v>
      </c>
      <c r="D2" s="2"/>
      <c r="N2" s="6"/>
    </row>
    <row r="3" spans="1:112">
      <c r="A3" s="3" t="s">
        <v>3</v>
      </c>
      <c r="B3" s="3" t="s">
        <v>4</v>
      </c>
      <c r="C3" s="2" t="s">
        <v>4</v>
      </c>
      <c r="D3" s="2"/>
      <c r="N3" s="6"/>
    </row>
    <row r="4" spans="1:112">
      <c r="A4">
        <v>1E-3</v>
      </c>
      <c r="B4" s="1">
        <f>+IMREAL(F4)</f>
        <v>666.66649956227604</v>
      </c>
      <c r="C4">
        <f>IMAGINARY(F4)</f>
        <v>-318310.16543636599</v>
      </c>
      <c r="D4">
        <f t="shared" ref="D4:D35" si="0">-C4</f>
        <v>318310.16543636599</v>
      </c>
      <c r="F4" t="s">
        <v>45</v>
      </c>
      <c r="L4" s="6"/>
      <c r="M4" t="s">
        <v>45</v>
      </c>
      <c r="N4" s="6" t="s">
        <v>46</v>
      </c>
      <c r="O4" t="s">
        <v>47</v>
      </c>
      <c r="P4" s="6" t="s">
        <v>48</v>
      </c>
      <c r="Q4" t="s">
        <v>49</v>
      </c>
      <c r="R4" t="s">
        <v>50</v>
      </c>
      <c r="S4" t="s">
        <v>51</v>
      </c>
      <c r="T4" t="s">
        <v>52</v>
      </c>
      <c r="U4" t="s">
        <v>53</v>
      </c>
      <c r="V4" t="s">
        <v>54</v>
      </c>
      <c r="W4" t="s">
        <v>55</v>
      </c>
      <c r="X4" t="s">
        <v>56</v>
      </c>
      <c r="Y4" t="s">
        <v>57</v>
      </c>
      <c r="Z4" t="s">
        <v>58</v>
      </c>
      <c r="AA4" t="s">
        <v>59</v>
      </c>
      <c r="AB4" t="s">
        <v>60</v>
      </c>
      <c r="AC4" t="s">
        <v>61</v>
      </c>
      <c r="AD4" t="s">
        <v>62</v>
      </c>
      <c r="AE4" t="s">
        <v>63</v>
      </c>
      <c r="AF4" t="s">
        <v>64</v>
      </c>
      <c r="AG4" t="s">
        <v>65</v>
      </c>
      <c r="AH4" t="s">
        <v>66</v>
      </c>
      <c r="AI4" t="s">
        <v>67</v>
      </c>
      <c r="AJ4" t="s">
        <v>68</v>
      </c>
      <c r="AK4" t="s">
        <v>69</v>
      </c>
      <c r="AL4" t="s">
        <v>70</v>
      </c>
      <c r="AM4" t="s">
        <v>71</v>
      </c>
      <c r="AN4" t="s">
        <v>72</v>
      </c>
      <c r="AO4" t="s">
        <v>73</v>
      </c>
      <c r="AP4" t="s">
        <v>74</v>
      </c>
      <c r="AQ4" t="s">
        <v>75</v>
      </c>
      <c r="AR4" t="s">
        <v>76</v>
      </c>
      <c r="AS4" t="s">
        <v>77</v>
      </c>
      <c r="AT4" t="s">
        <v>78</v>
      </c>
      <c r="AU4" t="s">
        <v>79</v>
      </c>
      <c r="AV4" t="s">
        <v>80</v>
      </c>
      <c r="AW4" t="s">
        <v>81</v>
      </c>
      <c r="AX4" t="s">
        <v>82</v>
      </c>
      <c r="AY4" t="s">
        <v>83</v>
      </c>
      <c r="AZ4" t="s">
        <v>84</v>
      </c>
      <c r="BA4" t="s">
        <v>85</v>
      </c>
      <c r="BB4" t="s">
        <v>86</v>
      </c>
      <c r="BC4" t="s">
        <v>87</v>
      </c>
      <c r="BD4" t="s">
        <v>88</v>
      </c>
      <c r="BE4" t="s">
        <v>89</v>
      </c>
      <c r="BF4" t="s">
        <v>90</v>
      </c>
      <c r="BG4" t="s">
        <v>91</v>
      </c>
      <c r="BH4" t="s">
        <v>92</v>
      </c>
      <c r="BI4" t="s">
        <v>93</v>
      </c>
      <c r="BJ4" t="s">
        <v>94</v>
      </c>
      <c r="BK4" t="s">
        <v>95</v>
      </c>
      <c r="BL4" t="s">
        <v>96</v>
      </c>
      <c r="BM4" t="s">
        <v>97</v>
      </c>
      <c r="BN4" t="s">
        <v>98</v>
      </c>
      <c r="BO4" t="s">
        <v>99</v>
      </c>
      <c r="BP4" t="s">
        <v>100</v>
      </c>
      <c r="BQ4" t="s">
        <v>101</v>
      </c>
      <c r="BR4" t="s">
        <v>102</v>
      </c>
      <c r="BS4" t="s">
        <v>103</v>
      </c>
      <c r="BT4" t="s">
        <v>104</v>
      </c>
      <c r="BU4" t="s">
        <v>105</v>
      </c>
      <c r="BV4" t="s">
        <v>106</v>
      </c>
      <c r="BW4" t="s">
        <v>107</v>
      </c>
      <c r="BX4" t="s">
        <v>108</v>
      </c>
      <c r="BY4" t="s">
        <v>109</v>
      </c>
      <c r="BZ4" t="s">
        <v>110</v>
      </c>
      <c r="CA4" t="s">
        <v>111</v>
      </c>
      <c r="CB4" t="s">
        <v>112</v>
      </c>
      <c r="CC4" t="s">
        <v>113</v>
      </c>
      <c r="CD4" t="s">
        <v>114</v>
      </c>
      <c r="CE4" t="s">
        <v>115</v>
      </c>
      <c r="CF4" t="s">
        <v>116</v>
      </c>
      <c r="CG4" t="s">
        <v>117</v>
      </c>
      <c r="CH4" t="s">
        <v>118</v>
      </c>
      <c r="CI4" t="s">
        <v>119</v>
      </c>
      <c r="CJ4" t="s">
        <v>120</v>
      </c>
      <c r="CK4" t="s">
        <v>121</v>
      </c>
      <c r="CL4" t="s">
        <v>122</v>
      </c>
      <c r="CM4" t="s">
        <v>123</v>
      </c>
      <c r="CN4" t="s">
        <v>124</v>
      </c>
      <c r="CO4" t="s">
        <v>125</v>
      </c>
      <c r="CP4" t="s">
        <v>126</v>
      </c>
      <c r="CQ4" t="s">
        <v>127</v>
      </c>
      <c r="CR4" t="s">
        <v>128</v>
      </c>
      <c r="CS4" t="s">
        <v>129</v>
      </c>
      <c r="CT4" t="s">
        <v>130</v>
      </c>
      <c r="CU4" t="s">
        <v>131</v>
      </c>
      <c r="CV4" t="s">
        <v>132</v>
      </c>
      <c r="CW4" t="s">
        <v>133</v>
      </c>
      <c r="CX4" t="s">
        <v>134</v>
      </c>
      <c r="CY4" t="s">
        <v>135</v>
      </c>
      <c r="CZ4" t="s">
        <v>136</v>
      </c>
      <c r="DA4" t="s">
        <v>137</v>
      </c>
      <c r="DB4" t="s">
        <v>138</v>
      </c>
      <c r="DC4" t="s">
        <v>139</v>
      </c>
      <c r="DD4" t="s">
        <v>140</v>
      </c>
      <c r="DE4" t="s">
        <v>141</v>
      </c>
      <c r="DF4" t="s">
        <v>142</v>
      </c>
      <c r="DG4" t="s">
        <v>143</v>
      </c>
      <c r="DH4" t="s">
        <v>144</v>
      </c>
    </row>
    <row r="5" spans="1:112">
      <c r="A5" s="6">
        <v>1.14975699539774E-3</v>
      </c>
      <c r="B5" s="1">
        <f t="shared" ref="B5:B68" si="1">+IMREAL(F5)</f>
        <v>666.66644576458202</v>
      </c>
      <c r="C5">
        <f t="shared" ref="C5:C68" si="2">IMAGINARY(F5)</f>
        <v>-276850.02710429498</v>
      </c>
      <c r="D5">
        <f t="shared" si="0"/>
        <v>276850.02710429498</v>
      </c>
      <c r="F5" s="6" t="s">
        <v>46</v>
      </c>
      <c r="N5" s="6"/>
    </row>
    <row r="6" spans="1:112">
      <c r="A6">
        <v>1.3219411484660299E-3</v>
      </c>
      <c r="B6" s="1">
        <f t="shared" si="1"/>
        <v>666.66637464716905</v>
      </c>
      <c r="C6">
        <f t="shared" si="2"/>
        <v>-240790.124851492</v>
      </c>
      <c r="D6">
        <f t="shared" si="0"/>
        <v>240790.124851492</v>
      </c>
      <c r="F6" t="s">
        <v>47</v>
      </c>
      <c r="M6">
        <v>1E-3</v>
      </c>
      <c r="N6" s="6">
        <v>1.14975699539774E-3</v>
      </c>
      <c r="O6">
        <v>1.3219411484660299E-3</v>
      </c>
      <c r="P6">
        <v>1.51991108295293E-3</v>
      </c>
      <c r="Q6">
        <v>1.7475284000076799E-3</v>
      </c>
      <c r="R6">
        <v>2.0092330025650502E-3</v>
      </c>
      <c r="S6">
        <v>2.31012970008316E-3</v>
      </c>
      <c r="T6">
        <v>2.6560877829466898E-3</v>
      </c>
      <c r="U6">
        <v>3.0538555088334201E-3</v>
      </c>
      <c r="V6">
        <v>3.51119173421513E-3</v>
      </c>
      <c r="W6">
        <v>4.0370172585965499E-3</v>
      </c>
      <c r="X6">
        <v>4.6415888336127798E-3</v>
      </c>
      <c r="Y6">
        <v>5.3366992312063096E-3</v>
      </c>
      <c r="Z6">
        <v>6.13590727341317E-3</v>
      </c>
      <c r="AA6">
        <v>7.0548023107186502E-3</v>
      </c>
      <c r="AB6">
        <v>8.1113083078968706E-3</v>
      </c>
      <c r="AC6">
        <v>9.3260334688321997E-3</v>
      </c>
      <c r="AD6">
        <v>1.07226722201032E-2</v>
      </c>
      <c r="AE6">
        <v>1.23284673944207E-2</v>
      </c>
      <c r="AF6">
        <v>1.4174741629268E-2</v>
      </c>
      <c r="AG6">
        <v>1.6297508346206399E-2</v>
      </c>
      <c r="AH6">
        <v>1.8738174228603799E-2</v>
      </c>
      <c r="AI6">
        <v>2.1544346900318801E-2</v>
      </c>
      <c r="AJ6">
        <v>2.47707635599171E-2</v>
      </c>
      <c r="AK6">
        <v>2.8480358684358002E-2</v>
      </c>
      <c r="AL6">
        <v>3.2745491628777303E-2</v>
      </c>
      <c r="AM6">
        <v>3.7649358067924701E-2</v>
      </c>
      <c r="AN6">
        <v>4.32876128108306E-2</v>
      </c>
      <c r="AO6">
        <v>4.9770235643321101E-2</v>
      </c>
      <c r="AP6">
        <v>5.72236765935022E-2</v>
      </c>
      <c r="AQ6">
        <v>6.5793322465756796E-2</v>
      </c>
      <c r="AR6">
        <v>7.5646332755462897E-2</v>
      </c>
      <c r="AS6">
        <v>8.6974900261778301E-2</v>
      </c>
      <c r="AT6">
        <v>0.1</v>
      </c>
      <c r="AU6">
        <v>0.114975699539774</v>
      </c>
      <c r="AV6">
        <v>0.13219411484660301</v>
      </c>
      <c r="AW6">
        <v>0.151991108295293</v>
      </c>
      <c r="AX6">
        <v>0.17475284000076799</v>
      </c>
      <c r="AY6">
        <v>0.20092330025650501</v>
      </c>
      <c r="AZ6">
        <v>0.231012970008316</v>
      </c>
      <c r="BA6">
        <v>0.265608778294669</v>
      </c>
      <c r="BB6">
        <v>0.30538555088334202</v>
      </c>
      <c r="BC6">
        <v>0.351119173421513</v>
      </c>
      <c r="BD6">
        <v>0.40370172585965503</v>
      </c>
      <c r="BE6">
        <v>0.46415888336127797</v>
      </c>
      <c r="BF6">
        <v>0.533669923120631</v>
      </c>
      <c r="BG6">
        <v>0.61359072734131703</v>
      </c>
      <c r="BH6">
        <v>0.70548023107186397</v>
      </c>
      <c r="BI6">
        <v>0.81113083078968695</v>
      </c>
      <c r="BJ6">
        <v>0.93260334688322</v>
      </c>
      <c r="BK6">
        <v>1.07226722201032</v>
      </c>
      <c r="BL6">
        <v>1.2328467394420699</v>
      </c>
      <c r="BM6">
        <v>1.4174741629268099</v>
      </c>
      <c r="BN6">
        <v>1.62975083462064</v>
      </c>
      <c r="BO6">
        <v>1.8738174228603801</v>
      </c>
      <c r="BP6">
        <v>2.1544346900318798</v>
      </c>
      <c r="BQ6">
        <v>2.4770763559917102</v>
      </c>
      <c r="BR6">
        <v>2.8480358684358</v>
      </c>
      <c r="BS6">
        <v>3.2745491628777299</v>
      </c>
      <c r="BT6">
        <v>3.7649358067924701</v>
      </c>
      <c r="BU6">
        <v>4.32876128108306</v>
      </c>
      <c r="BV6">
        <v>4.9770235643321099</v>
      </c>
      <c r="BW6">
        <v>5.72236765935022</v>
      </c>
      <c r="BX6">
        <v>6.5793322465756798</v>
      </c>
      <c r="BY6">
        <v>7.5646332755462904</v>
      </c>
      <c r="BZ6">
        <v>8.6974900261778405</v>
      </c>
      <c r="CA6">
        <v>10</v>
      </c>
      <c r="CB6">
        <v>11.497569953977401</v>
      </c>
      <c r="CC6">
        <v>13.2194114846603</v>
      </c>
      <c r="CD6">
        <v>15.1991108295293</v>
      </c>
      <c r="CE6">
        <v>17.475284000076801</v>
      </c>
      <c r="CF6">
        <v>20.092330025650501</v>
      </c>
      <c r="CG6">
        <v>23.1012970008316</v>
      </c>
      <c r="CH6">
        <v>26.5608778294669</v>
      </c>
      <c r="CI6">
        <v>30.538555088334199</v>
      </c>
      <c r="CJ6">
        <v>35.111917342151301</v>
      </c>
      <c r="CK6">
        <v>40.370172585965598</v>
      </c>
      <c r="CL6">
        <v>46.4158883361278</v>
      </c>
      <c r="CM6">
        <v>53.366992312063097</v>
      </c>
      <c r="CN6">
        <v>61.359072734131701</v>
      </c>
      <c r="CO6">
        <v>70.548023107186495</v>
      </c>
      <c r="CP6">
        <v>81.1130830789687</v>
      </c>
      <c r="CQ6">
        <v>93.260334688322004</v>
      </c>
      <c r="CR6">
        <v>107.226722201032</v>
      </c>
      <c r="CS6">
        <v>123.284673944207</v>
      </c>
      <c r="CT6">
        <v>141.74741629267999</v>
      </c>
      <c r="CU6">
        <v>162.97508346206499</v>
      </c>
      <c r="CV6">
        <v>187.38174228603901</v>
      </c>
      <c r="CW6">
        <v>215.443469003188</v>
      </c>
      <c r="CX6">
        <v>247.707635599171</v>
      </c>
      <c r="CY6">
        <v>284.80358684357998</v>
      </c>
      <c r="CZ6">
        <v>327.45491628777302</v>
      </c>
      <c r="DA6">
        <v>376.49358067924697</v>
      </c>
      <c r="DB6">
        <v>432.87612810830598</v>
      </c>
      <c r="DC6">
        <v>497.70235643321098</v>
      </c>
      <c r="DD6">
        <v>572.23676593502205</v>
      </c>
      <c r="DE6">
        <v>657.93322465756796</v>
      </c>
      <c r="DF6">
        <v>756.46332755462902</v>
      </c>
      <c r="DG6">
        <v>869.74900261778305</v>
      </c>
      <c r="DH6">
        <v>1000</v>
      </c>
    </row>
    <row r="7" spans="1:112">
      <c r="A7">
        <v>1.51991108295293E-3</v>
      </c>
      <c r="B7" s="1">
        <f t="shared" si="1"/>
        <v>666.66628063414305</v>
      </c>
      <c r="C7">
        <f t="shared" si="2"/>
        <v>-209427.07429615999</v>
      </c>
      <c r="D7">
        <f t="shared" si="0"/>
        <v>209427.07429615999</v>
      </c>
      <c r="F7" s="6" t="s">
        <v>48</v>
      </c>
      <c r="L7" s="1"/>
      <c r="N7" s="6"/>
    </row>
    <row r="8" spans="1:112">
      <c r="A8">
        <v>1.7475284000076799E-3</v>
      </c>
      <c r="B8" s="1">
        <f t="shared" si="1"/>
        <v>666.666156354534</v>
      </c>
      <c r="C8">
        <f t="shared" si="2"/>
        <v>-182149.107836387</v>
      </c>
      <c r="D8">
        <f t="shared" si="0"/>
        <v>182149.107836387</v>
      </c>
      <c r="F8" t="s">
        <v>49</v>
      </c>
      <c r="L8" s="1"/>
      <c r="N8" s="6"/>
    </row>
    <row r="9" spans="1:112">
      <c r="A9">
        <v>2.0092330025650502E-3</v>
      </c>
      <c r="B9" s="1">
        <f t="shared" si="1"/>
        <v>666.66599206434796</v>
      </c>
      <c r="C9">
        <f t="shared" si="2"/>
        <v>-158424.14151250999</v>
      </c>
      <c r="D9">
        <f t="shared" si="0"/>
        <v>158424.14151250999</v>
      </c>
      <c r="F9" t="s">
        <v>50</v>
      </c>
      <c r="N9" s="6"/>
    </row>
    <row r="10" spans="1:112">
      <c r="A10">
        <v>2.31012970008316E-3</v>
      </c>
      <c r="B10" s="1">
        <f t="shared" si="1"/>
        <v>666.66577488258099</v>
      </c>
      <c r="C10">
        <f t="shared" si="2"/>
        <v>-137789.39617845099</v>
      </c>
      <c r="D10">
        <f t="shared" si="0"/>
        <v>137789.39617845099</v>
      </c>
      <c r="F10" t="s">
        <v>51</v>
      </c>
      <c r="N10" s="6"/>
    </row>
    <row r="11" spans="1:112">
      <c r="A11">
        <v>2.6560877829466898E-3</v>
      </c>
      <c r="B11" s="1">
        <f t="shared" si="1"/>
        <v>666.665487781396</v>
      </c>
      <c r="C11">
        <f t="shared" si="2"/>
        <v>-119842.37053260401</v>
      </c>
      <c r="D11">
        <f t="shared" si="0"/>
        <v>119842.37053260401</v>
      </c>
      <c r="F11" t="s">
        <v>52</v>
      </c>
      <c r="N11" s="6"/>
    </row>
    <row r="12" spans="1:112">
      <c r="A12">
        <v>3.0538555088334201E-3</v>
      </c>
      <c r="B12" s="1">
        <f t="shared" si="1"/>
        <v>666.665108251123</v>
      </c>
      <c r="C12">
        <f t="shared" si="2"/>
        <v>-104232.98992823</v>
      </c>
      <c r="D12">
        <f t="shared" si="0"/>
        <v>104232.98992823</v>
      </c>
      <c r="F12" t="s">
        <v>53</v>
      </c>
      <c r="N12" s="6"/>
    </row>
    <row r="13" spans="1:112">
      <c r="A13">
        <v>3.51119173421513E-3</v>
      </c>
      <c r="B13" s="1">
        <f t="shared" si="1"/>
        <v>666.66460653549302</v>
      </c>
      <c r="C13">
        <f t="shared" si="2"/>
        <v>-90656.7778180733</v>
      </c>
      <c r="D13">
        <f t="shared" si="0"/>
        <v>90656.7778180733</v>
      </c>
      <c r="F13" t="s">
        <v>54</v>
      </c>
      <c r="N13" s="6"/>
    </row>
    <row r="14" spans="1:112">
      <c r="A14">
        <v>4.0370172585965499E-3</v>
      </c>
      <c r="B14" s="1">
        <f t="shared" si="1"/>
        <v>666.66394329880598</v>
      </c>
      <c r="C14">
        <f t="shared" si="2"/>
        <v>-78848.916635410103</v>
      </c>
      <c r="D14">
        <f t="shared" si="0"/>
        <v>78848.916635410103</v>
      </c>
      <c r="F14" t="s">
        <v>55</v>
      </c>
      <c r="N14" s="6"/>
    </row>
    <row r="15" spans="1:112">
      <c r="A15">
        <v>4.6415888336127798E-3</v>
      </c>
      <c r="B15" s="1">
        <f t="shared" si="1"/>
        <v>666.66306654214895</v>
      </c>
      <c r="C15">
        <f t="shared" si="2"/>
        <v>-68579.0822630693</v>
      </c>
      <c r="D15">
        <f t="shared" si="0"/>
        <v>68579.0822630693</v>
      </c>
      <c r="F15" t="s">
        <v>56</v>
      </c>
      <c r="N15" s="6"/>
    </row>
    <row r="16" spans="1:112">
      <c r="A16">
        <v>5.3366992312063096E-3</v>
      </c>
      <c r="B16" s="1">
        <f t="shared" si="1"/>
        <v>666.661907527106</v>
      </c>
      <c r="C16">
        <f t="shared" si="2"/>
        <v>-59646.951331595599</v>
      </c>
      <c r="D16">
        <f t="shared" si="0"/>
        <v>59646.951331595599</v>
      </c>
      <c r="F16" t="s">
        <v>57</v>
      </c>
      <c r="N16" s="6"/>
    </row>
    <row r="17" spans="1:14">
      <c r="A17">
        <v>6.13590727341317E-3</v>
      </c>
      <c r="B17" s="1">
        <f t="shared" si="1"/>
        <v>666.66037538723504</v>
      </c>
      <c r="C17">
        <f t="shared" si="2"/>
        <v>-51878.293711901002</v>
      </c>
      <c r="D17">
        <f t="shared" si="0"/>
        <v>51878.293711901002</v>
      </c>
      <c r="F17" t="s">
        <v>58</v>
      </c>
      <c r="N17" s="6"/>
    </row>
    <row r="18" spans="1:14">
      <c r="A18">
        <v>7.0548023107186502E-3</v>
      </c>
      <c r="B18" s="1">
        <f t="shared" si="1"/>
        <v>666.65835000570905</v>
      </c>
      <c r="C18">
        <f t="shared" si="2"/>
        <v>-45121.573982558999</v>
      </c>
      <c r="D18">
        <f t="shared" si="0"/>
        <v>45121.573982558999</v>
      </c>
      <c r="F18" t="s">
        <v>59</v>
      </c>
      <c r="N18" s="6"/>
    </row>
    <row r="19" spans="1:14">
      <c r="A19">
        <v>8.1113083078968706E-3</v>
      </c>
      <c r="B19" s="1">
        <f t="shared" si="1"/>
        <v>666.65567260057605</v>
      </c>
      <c r="C19">
        <f t="shared" si="2"/>
        <v>-39244.9955799409</v>
      </c>
      <c r="D19">
        <f t="shared" si="0"/>
        <v>39244.9955799409</v>
      </c>
      <c r="F19" t="s">
        <v>60</v>
      </c>
      <c r="N19" s="6"/>
    </row>
    <row r="20" spans="1:14">
      <c r="A20">
        <v>9.3260334688321997E-3</v>
      </c>
      <c r="B20" s="1">
        <f t="shared" si="1"/>
        <v>666.65213328105699</v>
      </c>
      <c r="C20">
        <f t="shared" si="2"/>
        <v>-34133.929974352897</v>
      </c>
      <c r="D20">
        <f t="shared" si="0"/>
        <v>34133.929974352897</v>
      </c>
      <c r="F20" t="s">
        <v>61</v>
      </c>
      <c r="N20" s="6"/>
    </row>
    <row r="21" spans="1:14">
      <c r="A21">
        <v>1.07226722201032E-2</v>
      </c>
      <c r="B21" s="1">
        <f t="shared" si="1"/>
        <v>666.64745460072697</v>
      </c>
      <c r="C21">
        <f t="shared" si="2"/>
        <v>-29688.680725623199</v>
      </c>
      <c r="D21">
        <f t="shared" si="0"/>
        <v>29688.680725623199</v>
      </c>
      <c r="F21" t="s">
        <v>62</v>
      </c>
      <c r="N21" s="6"/>
    </row>
    <row r="22" spans="1:14">
      <c r="A22">
        <v>1.23284673944207E-2</v>
      </c>
      <c r="B22" s="1">
        <f t="shared" si="1"/>
        <v>666.64126982100402</v>
      </c>
      <c r="C22">
        <f t="shared" si="2"/>
        <v>-25822.538803717998</v>
      </c>
      <c r="D22">
        <f t="shared" si="0"/>
        <v>25822.538803717998</v>
      </c>
      <c r="F22" t="s">
        <v>63</v>
      </c>
      <c r="N22" s="6"/>
    </row>
    <row r="23" spans="1:14">
      <c r="A23">
        <v>1.4174741629268E-2</v>
      </c>
      <c r="B23" s="1">
        <f t="shared" si="1"/>
        <v>666.63309418640097</v>
      </c>
      <c r="C23">
        <f t="shared" si="2"/>
        <v>-22460.0912413281</v>
      </c>
      <c r="D23">
        <f t="shared" si="0"/>
        <v>22460.0912413281</v>
      </c>
      <c r="F23" t="s">
        <v>64</v>
      </c>
      <c r="N23" s="6"/>
    </row>
    <row r="24" spans="1:14">
      <c r="A24">
        <v>1.6297508346206399E-2</v>
      </c>
      <c r="B24" s="1">
        <f t="shared" si="1"/>
        <v>666.62228696821296</v>
      </c>
      <c r="C24">
        <f t="shared" si="2"/>
        <v>-19535.7501267839</v>
      </c>
      <c r="D24">
        <f t="shared" si="0"/>
        <v>19535.7501267839</v>
      </c>
      <c r="F24" t="s">
        <v>65</v>
      </c>
      <c r="N24" s="6"/>
    </row>
    <row r="25" spans="1:14">
      <c r="A25">
        <v>1.8738174228603799E-2</v>
      </c>
      <c r="B25" s="1">
        <f t="shared" si="1"/>
        <v>666.608001317343</v>
      </c>
      <c r="C25">
        <f t="shared" si="2"/>
        <v>-16992.4732435039</v>
      </c>
      <c r="D25">
        <f t="shared" si="0"/>
        <v>16992.4732435039</v>
      </c>
      <c r="F25" t="s">
        <v>66</v>
      </c>
      <c r="N25" s="6"/>
    </row>
    <row r="26" spans="1:14">
      <c r="A26">
        <v>2.1544346900318801E-2</v>
      </c>
      <c r="B26" s="1">
        <f t="shared" si="1"/>
        <v>666.589118022565</v>
      </c>
      <c r="C26">
        <f t="shared" si="2"/>
        <v>-14780.651400258699</v>
      </c>
      <c r="D26">
        <f t="shared" si="0"/>
        <v>14780.651400258699</v>
      </c>
      <c r="F26" t="s">
        <v>67</v>
      </c>
      <c r="N26" s="6"/>
    </row>
    <row r="27" spans="1:14">
      <c r="A27">
        <v>2.47707635599171E-2</v>
      </c>
      <c r="B27" s="1">
        <f t="shared" si="1"/>
        <v>666.56415803026505</v>
      </c>
      <c r="C27">
        <f t="shared" si="2"/>
        <v>-12857.140747744001</v>
      </c>
      <c r="D27">
        <f t="shared" si="0"/>
        <v>12857.140747744001</v>
      </c>
      <c r="F27" t="s">
        <v>68</v>
      </c>
      <c r="N27" s="6"/>
    </row>
    <row r="28" spans="1:14">
      <c r="A28">
        <v>2.8480358684358002E-2</v>
      </c>
      <c r="B28" s="1">
        <f t="shared" si="1"/>
        <v>666.53116695320898</v>
      </c>
      <c r="C28">
        <f t="shared" si="2"/>
        <v>-11184.421204651901</v>
      </c>
      <c r="D28">
        <f t="shared" si="0"/>
        <v>11184.421204651901</v>
      </c>
      <c r="F28" t="s">
        <v>69</v>
      </c>
      <c r="N28" s="6"/>
    </row>
    <row r="29" spans="1:14">
      <c r="A29">
        <v>3.2745491628777303E-2</v>
      </c>
      <c r="B29" s="1">
        <f t="shared" si="1"/>
        <v>666.48756266438704</v>
      </c>
      <c r="C29">
        <f t="shared" si="2"/>
        <v>-9729.8645757173308</v>
      </c>
      <c r="D29">
        <f t="shared" si="0"/>
        <v>9729.8645757173308</v>
      </c>
      <c r="F29" t="s">
        <v>70</v>
      </c>
      <c r="N29" s="6"/>
    </row>
    <row r="30" spans="1:14">
      <c r="A30">
        <v>3.7649358067924701E-2</v>
      </c>
      <c r="B30" s="1">
        <f t="shared" si="1"/>
        <v>666.42993429007299</v>
      </c>
      <c r="C30">
        <f t="shared" si="2"/>
        <v>-8465.0980829401196</v>
      </c>
      <c r="D30">
        <f t="shared" si="0"/>
        <v>8465.0980829401196</v>
      </c>
      <c r="F30" t="s">
        <v>71</v>
      </c>
      <c r="N30" s="6"/>
    </row>
    <row r="31" spans="1:14">
      <c r="A31">
        <v>4.32876128108306E-2</v>
      </c>
      <c r="B31" s="1">
        <f t="shared" si="1"/>
        <v>666.35377730218397</v>
      </c>
      <c r="C31">
        <f t="shared" si="2"/>
        <v>-7365.4508909208898</v>
      </c>
      <c r="D31">
        <f t="shared" si="0"/>
        <v>7365.4508909208898</v>
      </c>
      <c r="F31" t="s">
        <v>72</v>
      </c>
      <c r="N31" s="6"/>
    </row>
    <row r="32" spans="1:14">
      <c r="A32">
        <v>4.9770235643321101E-2</v>
      </c>
      <c r="B32" s="1">
        <f t="shared" si="1"/>
        <v>666.253144741862</v>
      </c>
      <c r="C32">
        <f t="shared" si="2"/>
        <v>-6409.4728240183103</v>
      </c>
      <c r="D32">
        <f t="shared" si="0"/>
        <v>6409.4728240183103</v>
      </c>
      <c r="F32" t="s">
        <v>73</v>
      </c>
      <c r="N32" s="6"/>
    </row>
    <row r="33" spans="1:14">
      <c r="A33">
        <v>5.72236765935022E-2</v>
      </c>
      <c r="B33" s="1">
        <f t="shared" si="1"/>
        <v>666.12018862620005</v>
      </c>
      <c r="C33">
        <f t="shared" si="2"/>
        <v>-5578.5158780277998</v>
      </c>
      <c r="D33">
        <f t="shared" si="0"/>
        <v>5578.5158780277998</v>
      </c>
      <c r="F33" t="s">
        <v>74</v>
      </c>
      <c r="N33" s="6"/>
    </row>
    <row r="34" spans="1:14">
      <c r="A34">
        <v>6.5793322465756796E-2</v>
      </c>
      <c r="B34" s="1">
        <f t="shared" si="1"/>
        <v>665.94455801560196</v>
      </c>
      <c r="C34">
        <f t="shared" si="2"/>
        <v>-4856.3703491618999</v>
      </c>
      <c r="D34">
        <f t="shared" si="0"/>
        <v>4856.3703491618999</v>
      </c>
      <c r="F34" t="s">
        <v>75</v>
      </c>
      <c r="N34" s="6"/>
    </row>
    <row r="35" spans="1:14">
      <c r="A35">
        <v>7.5646332755462897E-2</v>
      </c>
      <c r="B35" s="1">
        <f t="shared" si="1"/>
        <v>665.71261077939505</v>
      </c>
      <c r="C35">
        <f t="shared" si="2"/>
        <v>-4228.9484612963797</v>
      </c>
      <c r="D35">
        <f t="shared" si="0"/>
        <v>4228.9484612963797</v>
      </c>
      <c r="F35" t="s">
        <v>76</v>
      </c>
      <c r="N35" s="6"/>
    </row>
    <row r="36" spans="1:14">
      <c r="A36">
        <v>8.6974900261778301E-2</v>
      </c>
      <c r="B36" s="1">
        <f t="shared" si="1"/>
        <v>665.40638460655896</v>
      </c>
      <c r="C36">
        <f t="shared" si="2"/>
        <v>-3684.00928822581</v>
      </c>
      <c r="D36">
        <f t="shared" ref="D36:D67" si="3">-C36</f>
        <v>3684.00928822581</v>
      </c>
      <c r="F36" t="s">
        <v>77</v>
      </c>
      <c r="N36" s="6"/>
    </row>
    <row r="37" spans="1:14">
      <c r="A37">
        <v>0.1</v>
      </c>
      <c r="B37" s="1">
        <f t="shared" si="1"/>
        <v>665.00225931692603</v>
      </c>
      <c r="C37">
        <f t="shared" si="2"/>
        <v>-3210.9195572639901</v>
      </c>
      <c r="D37">
        <f t="shared" si="3"/>
        <v>3210.9195572639901</v>
      </c>
      <c r="F37" t="s">
        <v>78</v>
      </c>
      <c r="N37" s="6"/>
    </row>
    <row r="38" spans="1:14">
      <c r="A38">
        <v>0.114975699539774</v>
      </c>
      <c r="B38" s="1">
        <f t="shared" si="1"/>
        <v>664.46922759485506</v>
      </c>
      <c r="C38">
        <f t="shared" si="2"/>
        <v>-2800.4455970106601</v>
      </c>
      <c r="D38">
        <f t="shared" si="3"/>
        <v>2800.4455970106601</v>
      </c>
      <c r="F38" t="s">
        <v>79</v>
      </c>
      <c r="N38" s="6"/>
    </row>
    <row r="39" spans="1:14">
      <c r="A39">
        <v>0.13219411484660301</v>
      </c>
      <c r="B39" s="1">
        <f t="shared" si="1"/>
        <v>663.766676446867</v>
      </c>
      <c r="C39">
        <f t="shared" si="2"/>
        <v>-2444.5722655265799</v>
      </c>
      <c r="D39">
        <f t="shared" si="3"/>
        <v>2444.5722655265799</v>
      </c>
      <c r="F39" t="s">
        <v>80</v>
      </c>
      <c r="N39" s="6"/>
    </row>
    <row r="40" spans="1:14">
      <c r="A40">
        <v>0.151991108295293</v>
      </c>
      <c r="B40" s="1">
        <f t="shared" si="1"/>
        <v>662.84157035124895</v>
      </c>
      <c r="C40">
        <f t="shared" si="2"/>
        <v>-2136.3451726085</v>
      </c>
      <c r="D40">
        <f t="shared" si="3"/>
        <v>2136.3451726085</v>
      </c>
      <c r="F40" t="s">
        <v>81</v>
      </c>
      <c r="N40" s="6"/>
    </row>
    <row r="41" spans="1:14">
      <c r="A41">
        <v>0.17475284000076799</v>
      </c>
      <c r="B41" s="1">
        <f t="shared" si="1"/>
        <v>661.62492575261501</v>
      </c>
      <c r="C41">
        <f t="shared" si="2"/>
        <v>-1869.73289578913</v>
      </c>
      <c r="D41">
        <f t="shared" si="3"/>
        <v>1869.73289578913</v>
      </c>
      <c r="F41" t="s">
        <v>82</v>
      </c>
      <c r="N41" s="6"/>
    </row>
    <row r="42" spans="1:14">
      <c r="A42">
        <v>0.20092330025650501</v>
      </c>
      <c r="B42" s="1">
        <f t="shared" si="1"/>
        <v>660.02748699777896</v>
      </c>
      <c r="C42">
        <f t="shared" si="2"/>
        <v>-1639.50618679067</v>
      </c>
      <c r="D42">
        <f t="shared" si="3"/>
        <v>1639.50618679067</v>
      </c>
      <c r="F42" t="s">
        <v>83</v>
      </c>
      <c r="N42" s="6"/>
    </row>
    <row r="43" spans="1:14">
      <c r="A43">
        <v>0.231012970008316</v>
      </c>
      <c r="B43" s="1">
        <f t="shared" si="1"/>
        <v>657.93457585531303</v>
      </c>
      <c r="C43">
        <f t="shared" si="2"/>
        <v>-1441.1313765448199</v>
      </c>
      <c r="D43">
        <f t="shared" si="3"/>
        <v>1441.1313765448199</v>
      </c>
      <c r="F43" t="s">
        <v>84</v>
      </c>
      <c r="N43" s="6"/>
    </row>
    <row r="44" spans="1:14">
      <c r="A44">
        <v>0.265608778294669</v>
      </c>
      <c r="B44" s="1">
        <f t="shared" si="1"/>
        <v>655.20022188908899</v>
      </c>
      <c r="C44">
        <f t="shared" si="2"/>
        <v>-1270.6753208682001</v>
      </c>
      <c r="D44">
        <f t="shared" si="3"/>
        <v>1270.6753208682001</v>
      </c>
      <c r="F44" t="s">
        <v>85</v>
      </c>
      <c r="N44" s="6"/>
    </row>
    <row r="45" spans="1:14">
      <c r="A45">
        <v>0.30538555088334202</v>
      </c>
      <c r="B45" s="1">
        <f t="shared" si="1"/>
        <v>651.64093527685304</v>
      </c>
      <c r="C45">
        <f t="shared" si="2"/>
        <v>-1124.71930835849</v>
      </c>
      <c r="D45">
        <f t="shared" si="3"/>
        <v>1124.71930835849</v>
      </c>
      <c r="F45" t="s">
        <v>86</v>
      </c>
      <c r="N45" s="6"/>
    </row>
    <row r="46" spans="1:14">
      <c r="A46">
        <v>0.351119173421513</v>
      </c>
      <c r="B46" s="1">
        <f t="shared" si="1"/>
        <v>647.02991703599105</v>
      </c>
      <c r="C46">
        <f t="shared" si="2"/>
        <v>-1000.27943108217</v>
      </c>
      <c r="D46">
        <f t="shared" si="3"/>
        <v>1000.27943108217</v>
      </c>
      <c r="F46" t="s">
        <v>87</v>
      </c>
      <c r="N46" s="6"/>
    </row>
    <row r="47" spans="1:14">
      <c r="A47">
        <v>0.40370172585965503</v>
      </c>
      <c r="B47" s="1">
        <f t="shared" si="1"/>
        <v>641.09317539106996</v>
      </c>
      <c r="C47">
        <f t="shared" si="2"/>
        <v>-894.73110761510702</v>
      </c>
      <c r="D47">
        <f t="shared" si="3"/>
        <v>894.73110761510702</v>
      </c>
      <c r="F47" t="s">
        <v>88</v>
      </c>
      <c r="N47" s="6"/>
    </row>
    <row r="48" spans="1:14">
      <c r="A48">
        <v>0.46415888336127797</v>
      </c>
      <c r="B48" s="1">
        <f t="shared" si="1"/>
        <v>633.50995674111198</v>
      </c>
      <c r="C48">
        <f t="shared" si="2"/>
        <v>-805.735944405655</v>
      </c>
      <c r="D48">
        <f t="shared" si="3"/>
        <v>805.735944405655</v>
      </c>
      <c r="F48" t="s">
        <v>89</v>
      </c>
      <c r="N48" s="6"/>
    </row>
    <row r="49" spans="1:14">
      <c r="A49">
        <v>0.533669923120631</v>
      </c>
      <c r="B49" s="1">
        <f t="shared" si="1"/>
        <v>623.92101378028201</v>
      </c>
      <c r="C49">
        <f t="shared" si="2"/>
        <v>-731.17022734985005</v>
      </c>
      <c r="D49">
        <f t="shared" si="3"/>
        <v>731.17022734985005</v>
      </c>
      <c r="F49" t="s">
        <v>90</v>
      </c>
      <c r="N49" s="6"/>
    </row>
    <row r="50" spans="1:14">
      <c r="A50">
        <v>0.61359072734131703</v>
      </c>
      <c r="B50" s="1">
        <f t="shared" si="1"/>
        <v>611.94917537445701</v>
      </c>
      <c r="C50">
        <f t="shared" si="2"/>
        <v>-669.05641507521898</v>
      </c>
      <c r="D50">
        <f t="shared" si="3"/>
        <v>669.05641507521898</v>
      </c>
      <c r="F50" t="s">
        <v>91</v>
      </c>
      <c r="N50" s="6"/>
    </row>
    <row r="51" spans="1:14">
      <c r="A51">
        <v>0.70548023107186397</v>
      </c>
      <c r="B51" s="1">
        <f t="shared" si="1"/>
        <v>597.23668857815198</v>
      </c>
      <c r="C51">
        <f t="shared" si="2"/>
        <v>-617.50229609959297</v>
      </c>
      <c r="D51">
        <f t="shared" si="3"/>
        <v>617.50229609959297</v>
      </c>
      <c r="F51" t="s">
        <v>92</v>
      </c>
      <c r="N51" s="6"/>
    </row>
    <row r="52" spans="1:14">
      <c r="A52">
        <v>0.81113083078968695</v>
      </c>
      <c r="B52" s="1">
        <f t="shared" si="1"/>
        <v>579.501645885681</v>
      </c>
      <c r="C52">
        <f t="shared" si="2"/>
        <v>-574.656657369914</v>
      </c>
      <c r="D52">
        <f t="shared" si="3"/>
        <v>574.656657369914</v>
      </c>
      <c r="F52" t="s">
        <v>93</v>
      </c>
      <c r="N52" s="6"/>
    </row>
    <row r="53" spans="1:14">
      <c r="A53">
        <v>0.93260334688322</v>
      </c>
      <c r="B53" s="1">
        <f t="shared" si="1"/>
        <v>558.610185270849</v>
      </c>
      <c r="C53">
        <f t="shared" si="2"/>
        <v>-538.69390024793199</v>
      </c>
      <c r="D53">
        <f t="shared" si="3"/>
        <v>538.69390024793199</v>
      </c>
      <c r="F53" t="s">
        <v>94</v>
      </c>
      <c r="N53" s="6"/>
    </row>
    <row r="54" spans="1:14">
      <c r="A54">
        <v>1.07226722201032</v>
      </c>
      <c r="B54" s="1">
        <f t="shared" si="1"/>
        <v>534.65183738347298</v>
      </c>
      <c r="C54">
        <f t="shared" si="2"/>
        <v>-507.83999803202198</v>
      </c>
      <c r="D54">
        <f t="shared" si="3"/>
        <v>507.83999803202198</v>
      </c>
      <c r="F54" t="s">
        <v>95</v>
      </c>
      <c r="N54" s="6"/>
    </row>
    <row r="55" spans="1:14">
      <c r="A55">
        <v>1.2328467394420699</v>
      </c>
      <c r="B55" s="1">
        <f t="shared" si="1"/>
        <v>507.99504192781399</v>
      </c>
      <c r="C55">
        <f t="shared" si="2"/>
        <v>-480.44482255119601</v>
      </c>
      <c r="D55">
        <f t="shared" si="3"/>
        <v>480.44482255119601</v>
      </c>
      <c r="F55" t="s">
        <v>96</v>
      </c>
      <c r="N55" s="6"/>
    </row>
    <row r="56" spans="1:14">
      <c r="A56">
        <v>1.4174741629268099</v>
      </c>
      <c r="B56" s="1">
        <f t="shared" si="1"/>
        <v>479.294883599564</v>
      </c>
      <c r="C56">
        <f t="shared" si="2"/>
        <v>-455.08982049224102</v>
      </c>
      <c r="D56">
        <f t="shared" si="3"/>
        <v>455.08982049224102</v>
      </c>
      <c r="F56" t="s">
        <v>97</v>
      </c>
      <c r="N56" s="6"/>
    </row>
    <row r="57" spans="1:14">
      <c r="A57">
        <v>1.62975083462064</v>
      </c>
      <c r="B57" s="1">
        <f t="shared" si="1"/>
        <v>449.43311798282599</v>
      </c>
      <c r="C57">
        <f t="shared" si="2"/>
        <v>-430.70023831886999</v>
      </c>
      <c r="D57">
        <f t="shared" si="3"/>
        <v>430.70023831886999</v>
      </c>
      <c r="F57" t="s">
        <v>98</v>
      </c>
      <c r="N57" s="6"/>
    </row>
    <row r="58" spans="1:14">
      <c r="A58">
        <v>1.8738174228603801</v>
      </c>
      <c r="B58" s="1">
        <f t="shared" si="1"/>
        <v>419.393602573252</v>
      </c>
      <c r="C58">
        <f t="shared" si="2"/>
        <v>-406.619342551248</v>
      </c>
      <c r="D58">
        <f t="shared" si="3"/>
        <v>406.619342551248</v>
      </c>
      <c r="F58" t="s">
        <v>99</v>
      </c>
      <c r="N58" s="6"/>
    </row>
    <row r="59" spans="1:14">
      <c r="A59">
        <v>2.1544346900318798</v>
      </c>
      <c r="B59" s="1">
        <f t="shared" si="1"/>
        <v>390.10493511273597</v>
      </c>
      <c r="C59">
        <f t="shared" si="2"/>
        <v>-382.60984118148099</v>
      </c>
      <c r="D59">
        <f t="shared" si="3"/>
        <v>382.60984118148099</v>
      </c>
      <c r="F59" t="s">
        <v>100</v>
      </c>
      <c r="N59" s="6"/>
    </row>
    <row r="60" spans="1:14">
      <c r="A60">
        <v>2.4770763559917102</v>
      </c>
      <c r="B60" s="1">
        <f t="shared" si="1"/>
        <v>362.29914902712898</v>
      </c>
      <c r="C60">
        <f t="shared" si="2"/>
        <v>-358.77506043402298</v>
      </c>
      <c r="D60">
        <f t="shared" si="3"/>
        <v>358.77506043402298</v>
      </c>
      <c r="F60" t="s">
        <v>101</v>
      </c>
      <c r="N60" s="6"/>
    </row>
    <row r="61" spans="1:14">
      <c r="A61">
        <v>2.8480358684358</v>
      </c>
      <c r="B61" s="1">
        <f t="shared" si="1"/>
        <v>336.42891470119201</v>
      </c>
      <c r="C61">
        <f t="shared" si="2"/>
        <v>-335.424723458914</v>
      </c>
      <c r="D61">
        <f t="shared" si="3"/>
        <v>335.424723458914</v>
      </c>
      <c r="F61" t="s">
        <v>102</v>
      </c>
      <c r="N61" s="6"/>
    </row>
    <row r="62" spans="1:14">
      <c r="A62">
        <v>3.2745491628777299</v>
      </c>
      <c r="B62" s="1">
        <f t="shared" si="1"/>
        <v>312.66006948618599</v>
      </c>
      <c r="C62">
        <f t="shared" si="2"/>
        <v>-312.928823858312</v>
      </c>
      <c r="D62">
        <f t="shared" si="3"/>
        <v>312.928823858312</v>
      </c>
      <c r="F62" t="s">
        <v>103</v>
      </c>
      <c r="N62" s="6"/>
    </row>
    <row r="63" spans="1:14">
      <c r="A63">
        <v>3.7649358067924701</v>
      </c>
      <c r="B63" s="1">
        <f t="shared" si="1"/>
        <v>290.92759072993402</v>
      </c>
      <c r="C63">
        <f t="shared" si="2"/>
        <v>-291.60026366653801</v>
      </c>
      <c r="D63">
        <f t="shared" si="3"/>
        <v>291.60026366653801</v>
      </c>
      <c r="F63" t="s">
        <v>104</v>
      </c>
      <c r="N63" s="6"/>
    </row>
    <row r="64" spans="1:14">
      <c r="A64">
        <v>4.32876128108306</v>
      </c>
      <c r="B64" s="1">
        <f t="shared" si="1"/>
        <v>271.02557586547402</v>
      </c>
      <c r="C64">
        <f t="shared" si="2"/>
        <v>-271.62910092425699</v>
      </c>
      <c r="D64">
        <f t="shared" si="3"/>
        <v>271.62910092425699</v>
      </c>
      <c r="F64" t="s">
        <v>105</v>
      </c>
      <c r="N64" s="6"/>
    </row>
    <row r="65" spans="1:14">
      <c r="A65">
        <v>4.9770235643321099</v>
      </c>
      <c r="B65" s="1">
        <f t="shared" si="1"/>
        <v>252.699135103591</v>
      </c>
      <c r="C65">
        <f t="shared" si="2"/>
        <v>-253.07046105982201</v>
      </c>
      <c r="D65">
        <f t="shared" si="3"/>
        <v>253.07046105982201</v>
      </c>
      <c r="F65" t="s">
        <v>106</v>
      </c>
      <c r="N65" s="6"/>
    </row>
    <row r="66" spans="1:14">
      <c r="A66">
        <v>5.72236765935022</v>
      </c>
      <c r="B66" s="1">
        <f t="shared" si="1"/>
        <v>235.71399649097299</v>
      </c>
      <c r="C66">
        <f t="shared" si="2"/>
        <v>-235.87266854085399</v>
      </c>
      <c r="D66">
        <f t="shared" si="3"/>
        <v>235.87266854085399</v>
      </c>
      <c r="F66" t="s">
        <v>107</v>
      </c>
      <c r="N66" s="6"/>
    </row>
    <row r="67" spans="1:14">
      <c r="A67">
        <v>6.5793322465756798</v>
      </c>
      <c r="B67" s="1">
        <f t="shared" si="1"/>
        <v>219.892262316591</v>
      </c>
      <c r="C67">
        <f t="shared" si="2"/>
        <v>-219.92451123852001</v>
      </c>
      <c r="D67">
        <f t="shared" si="3"/>
        <v>219.92451123852001</v>
      </c>
      <c r="F67" t="s">
        <v>108</v>
      </c>
      <c r="N67" s="6"/>
    </row>
    <row r="68" spans="1:14">
      <c r="A68">
        <v>7.5646332755462904</v>
      </c>
      <c r="B68" s="1">
        <f t="shared" si="1"/>
        <v>205.11589199557301</v>
      </c>
      <c r="C68">
        <f t="shared" si="2"/>
        <v>-205.10061426814499</v>
      </c>
      <c r="D68">
        <f t="shared" ref="D68:D99" si="4">-C68</f>
        <v>205.10061426814499</v>
      </c>
      <c r="F68" t="s">
        <v>109</v>
      </c>
      <c r="N68" s="6"/>
    </row>
    <row r="69" spans="1:14">
      <c r="A69">
        <v>8.6974900261778405</v>
      </c>
      <c r="B69" s="1">
        <f t="shared" ref="B69:B84" si="5">+IMREAL(F69)</f>
        <v>191.30955222580101</v>
      </c>
      <c r="C69">
        <f t="shared" ref="C69:C103" si="6">IMAGINARY(F69)</f>
        <v>-191.290650170763</v>
      </c>
      <c r="D69">
        <f t="shared" si="4"/>
        <v>191.290650170763</v>
      </c>
      <c r="F69" t="s">
        <v>110</v>
      </c>
      <c r="N69" s="6"/>
    </row>
    <row r="70" spans="1:14">
      <c r="A70">
        <v>10</v>
      </c>
      <c r="B70" s="1">
        <f t="shared" si="5"/>
        <v>178.41815964793</v>
      </c>
      <c r="C70">
        <f t="shared" si="6"/>
        <v>-178.408719165988</v>
      </c>
      <c r="D70">
        <f t="shared" si="4"/>
        <v>178.408719165988</v>
      </c>
      <c r="F70" t="s">
        <v>111</v>
      </c>
      <c r="N70" s="6"/>
    </row>
    <row r="71" spans="1:14">
      <c r="A71">
        <v>11.497569953977401</v>
      </c>
      <c r="B71" s="1">
        <f t="shared" si="5"/>
        <v>166.39076560976699</v>
      </c>
      <c r="C71">
        <f t="shared" si="6"/>
        <v>-166.38868343956199</v>
      </c>
      <c r="D71">
        <f t="shared" si="4"/>
        <v>166.38868343956199</v>
      </c>
      <c r="F71" t="s">
        <v>112</v>
      </c>
      <c r="N71" s="6"/>
    </row>
    <row r="72" spans="1:14">
      <c r="A72">
        <v>13.2194114846603</v>
      </c>
      <c r="B72" s="1">
        <f t="shared" si="5"/>
        <v>155.17451229306801</v>
      </c>
      <c r="C72">
        <f t="shared" si="6"/>
        <v>-155.175009104363</v>
      </c>
      <c r="D72">
        <f t="shared" si="4"/>
        <v>155.175009104363</v>
      </c>
      <c r="F72" t="s">
        <v>113</v>
      </c>
      <c r="N72" s="6"/>
    </row>
    <row r="73" spans="1:14">
      <c r="A73">
        <v>15.1991108295293</v>
      </c>
      <c r="B73" s="1">
        <f t="shared" si="5"/>
        <v>144.715623720792</v>
      </c>
      <c r="C73">
        <f t="shared" si="6"/>
        <v>-144.71617117866501</v>
      </c>
      <c r="D73">
        <f t="shared" si="4"/>
        <v>144.71617117866501</v>
      </c>
      <c r="F73" t="s">
        <v>114</v>
      </c>
      <c r="N73" s="6"/>
    </row>
    <row r="74" spans="1:14">
      <c r="A74">
        <v>17.475284000076801</v>
      </c>
      <c r="B74" s="1">
        <f t="shared" si="5"/>
        <v>134.962307367557</v>
      </c>
      <c r="C74">
        <f t="shared" si="6"/>
        <v>-134.96246104438001</v>
      </c>
      <c r="D74">
        <f t="shared" si="4"/>
        <v>134.96246104438001</v>
      </c>
      <c r="F74" t="s">
        <v>115</v>
      </c>
      <c r="N74" s="6"/>
    </row>
    <row r="75" spans="1:14">
      <c r="A75">
        <v>20.092330025650501</v>
      </c>
      <c r="B75" s="1">
        <f t="shared" si="5"/>
        <v>125.866403988215</v>
      </c>
      <c r="C75">
        <f t="shared" si="6"/>
        <v>-125.866392545751</v>
      </c>
      <c r="D75">
        <f t="shared" si="4"/>
        <v>125.866392545751</v>
      </c>
      <c r="F75" t="s">
        <v>116</v>
      </c>
      <c r="N75" s="6"/>
    </row>
    <row r="76" spans="1:14">
      <c r="A76">
        <v>23.1012970008316</v>
      </c>
      <c r="B76" s="1">
        <f t="shared" si="5"/>
        <v>117.383460149646</v>
      </c>
      <c r="C76">
        <f t="shared" si="6"/>
        <v>-117.383441978215</v>
      </c>
      <c r="D76">
        <f t="shared" si="4"/>
        <v>117.383441978215</v>
      </c>
      <c r="F76" t="s">
        <v>117</v>
      </c>
      <c r="N76" s="6"/>
    </row>
    <row r="77" spans="1:14">
      <c r="A77">
        <v>26.5608778294669</v>
      </c>
      <c r="B77" s="1">
        <f t="shared" si="5"/>
        <v>109.472204935848</v>
      </c>
      <c r="C77">
        <f t="shared" si="6"/>
        <v>-109.472202144067</v>
      </c>
      <c r="D77">
        <f t="shared" si="4"/>
        <v>109.472202144067</v>
      </c>
      <c r="F77" t="s">
        <v>118</v>
      </c>
      <c r="N77" s="6"/>
    </row>
    <row r="78" spans="1:14">
      <c r="A78">
        <v>30.538555088334199</v>
      </c>
      <c r="B78" s="1">
        <f t="shared" si="5"/>
        <v>102.09414146592</v>
      </c>
      <c r="C78">
        <f t="shared" si="6"/>
        <v>-102.094142321535</v>
      </c>
      <c r="D78">
        <f t="shared" si="4"/>
        <v>102.094142321535</v>
      </c>
      <c r="F78" t="s">
        <v>119</v>
      </c>
      <c r="N78" s="6"/>
    </row>
    <row r="79" spans="1:14">
      <c r="A79">
        <v>35.111917342151301</v>
      </c>
      <c r="B79" s="1">
        <f t="shared" si="5"/>
        <v>95.213337791461896</v>
      </c>
      <c r="C79">
        <f t="shared" si="6"/>
        <v>-95.213338030896693</v>
      </c>
      <c r="D79">
        <f t="shared" si="4"/>
        <v>95.213338030896693</v>
      </c>
      <c r="F79" t="s">
        <v>120</v>
      </c>
      <c r="N79" s="6"/>
    </row>
    <row r="80" spans="1:14">
      <c r="A80">
        <v>40.370172585965598</v>
      </c>
      <c r="B80" s="1">
        <f t="shared" si="5"/>
        <v>88.796277667462604</v>
      </c>
      <c r="C80">
        <f t="shared" si="6"/>
        <v>-88.796277637670499</v>
      </c>
      <c r="D80">
        <f t="shared" si="4"/>
        <v>88.796277637670499</v>
      </c>
      <c r="F80" t="s">
        <v>121</v>
      </c>
      <c r="N80" s="6"/>
    </row>
    <row r="81" spans="1:14">
      <c r="A81">
        <v>46.4158883361278</v>
      </c>
      <c r="B81" s="1">
        <f t="shared" si="5"/>
        <v>82.811705760595601</v>
      </c>
      <c r="C81">
        <f t="shared" si="6"/>
        <v>-82.811705751657996</v>
      </c>
      <c r="D81">
        <f t="shared" si="4"/>
        <v>82.811705751657996</v>
      </c>
      <c r="F81" t="s">
        <v>122</v>
      </c>
      <c r="N81" s="6"/>
    </row>
    <row r="82" spans="1:14">
      <c r="A82">
        <v>53.366992312063097</v>
      </c>
      <c r="B82" s="1">
        <f t="shared" si="5"/>
        <v>77.2304739465133</v>
      </c>
      <c r="C82">
        <f t="shared" si="6"/>
        <v>-77.230473947723894</v>
      </c>
      <c r="D82">
        <f t="shared" si="4"/>
        <v>77.230473947723894</v>
      </c>
      <c r="F82" t="s">
        <v>123</v>
      </c>
      <c r="N82" s="6"/>
    </row>
    <row r="83" spans="1:14">
      <c r="A83">
        <v>61.359072734131701</v>
      </c>
      <c r="B83" s="1">
        <f t="shared" si="5"/>
        <v>72.025398483699803</v>
      </c>
      <c r="C83">
        <f t="shared" si="6"/>
        <v>-72.025398483821704</v>
      </c>
      <c r="D83">
        <f t="shared" si="4"/>
        <v>72.025398483821704</v>
      </c>
      <c r="F83" t="s">
        <v>124</v>
      </c>
      <c r="N83" s="6"/>
    </row>
    <row r="84" spans="1:14">
      <c r="A84">
        <v>70.548023107186495</v>
      </c>
      <c r="B84" s="1">
        <f t="shared" si="5"/>
        <v>67.171127686669905</v>
      </c>
      <c r="C84">
        <f t="shared" si="6"/>
        <v>-67.171127686638499</v>
      </c>
      <c r="D84">
        <f t="shared" si="4"/>
        <v>67.171127686638499</v>
      </c>
      <c r="F84" t="s">
        <v>125</v>
      </c>
      <c r="N84" s="6"/>
    </row>
    <row r="85" spans="1:14">
      <c r="A85">
        <v>81.1130830789687</v>
      </c>
      <c r="B85" s="1">
        <f>+IMREAL(F85)</f>
        <v>62.644018494495498</v>
      </c>
      <c r="C85">
        <f t="shared" si="6"/>
        <v>-62.644018494497203</v>
      </c>
      <c r="D85">
        <f t="shared" si="4"/>
        <v>62.644018494497203</v>
      </c>
      <c r="F85" t="s">
        <v>126</v>
      </c>
      <c r="N85" s="6"/>
    </row>
    <row r="86" spans="1:14">
      <c r="A86">
        <v>93.260334688322004</v>
      </c>
      <c r="B86" s="1">
        <f t="shared" ref="B86:B103" si="7">+IMREAL(F86)</f>
        <v>58.42202131018</v>
      </c>
      <c r="C86">
        <f t="shared" si="6"/>
        <v>-58.422021310180099</v>
      </c>
      <c r="D86">
        <f t="shared" si="4"/>
        <v>58.422021310180099</v>
      </c>
      <c r="F86" t="s">
        <v>127</v>
      </c>
      <c r="N86" s="6"/>
    </row>
    <row r="87" spans="1:14">
      <c r="A87">
        <v>107.226722201032</v>
      </c>
      <c r="B87" s="1">
        <f t="shared" si="7"/>
        <v>54.484572605556899</v>
      </c>
      <c r="C87">
        <f t="shared" si="6"/>
        <v>-54.484572605556899</v>
      </c>
      <c r="D87">
        <f t="shared" si="4"/>
        <v>54.484572605556899</v>
      </c>
      <c r="F87" t="s">
        <v>128</v>
      </c>
      <c r="N87" s="6"/>
    </row>
    <row r="88" spans="1:14">
      <c r="A88">
        <v>123.284673944207</v>
      </c>
      <c r="B88" s="1">
        <f t="shared" si="7"/>
        <v>50.8124947654442</v>
      </c>
      <c r="C88">
        <f t="shared" si="6"/>
        <v>-50.8124947654442</v>
      </c>
      <c r="D88">
        <f t="shared" si="4"/>
        <v>50.8124947654442</v>
      </c>
      <c r="F88" t="s">
        <v>129</v>
      </c>
      <c r="N88" s="6"/>
    </row>
    <row r="89" spans="1:14">
      <c r="A89">
        <v>141.74741629267999</v>
      </c>
      <c r="B89" s="1">
        <f t="shared" si="7"/>
        <v>47.387902681739298</v>
      </c>
      <c r="C89">
        <f t="shared" si="6"/>
        <v>-47.387902681739298</v>
      </c>
      <c r="D89">
        <f t="shared" si="4"/>
        <v>47.387902681739298</v>
      </c>
      <c r="F89" t="s">
        <v>130</v>
      </c>
      <c r="N89" s="6"/>
    </row>
    <row r="90" spans="1:14">
      <c r="A90">
        <v>162.97508346206499</v>
      </c>
      <c r="B90" s="1">
        <f t="shared" si="7"/>
        <v>44.194116642766403</v>
      </c>
      <c r="C90">
        <f t="shared" si="6"/>
        <v>-44.194116642766403</v>
      </c>
      <c r="D90">
        <f t="shared" si="4"/>
        <v>44.194116642766403</v>
      </c>
      <c r="F90" t="s">
        <v>131</v>
      </c>
      <c r="N90" s="6"/>
    </row>
    <row r="91" spans="1:14">
      <c r="A91">
        <v>187.38174228603901</v>
      </c>
      <c r="B91" s="1">
        <f t="shared" si="7"/>
        <v>41.215581093591297</v>
      </c>
      <c r="C91">
        <f t="shared" si="6"/>
        <v>-41.215581093591297</v>
      </c>
      <c r="D91">
        <f t="shared" si="4"/>
        <v>41.215581093591297</v>
      </c>
      <c r="F91" t="s">
        <v>132</v>
      </c>
      <c r="N91" s="6"/>
    </row>
    <row r="92" spans="1:14">
      <c r="A92">
        <v>215.443469003188</v>
      </c>
      <c r="B92" s="1">
        <f t="shared" si="7"/>
        <v>38.43778887162</v>
      </c>
      <c r="C92">
        <f t="shared" si="6"/>
        <v>-38.43778887162</v>
      </c>
      <c r="D92">
        <f t="shared" si="4"/>
        <v>38.43778887162</v>
      </c>
      <c r="F92" t="s">
        <v>133</v>
      </c>
      <c r="N92" s="6"/>
    </row>
    <row r="93" spans="1:14">
      <c r="A93">
        <v>247.707635599171</v>
      </c>
      <c r="B93" s="1">
        <f t="shared" si="7"/>
        <v>35.847210548463401</v>
      </c>
      <c r="C93">
        <f t="shared" si="6"/>
        <v>-35.847210548463401</v>
      </c>
      <c r="D93">
        <f t="shared" si="4"/>
        <v>35.847210548463401</v>
      </c>
      <c r="F93" t="s">
        <v>134</v>
      </c>
      <c r="N93" s="6"/>
    </row>
    <row r="94" spans="1:14">
      <c r="A94">
        <v>284.80358684357998</v>
      </c>
      <c r="B94" s="1">
        <f t="shared" si="7"/>
        <v>33.431228533924497</v>
      </c>
      <c r="C94">
        <f t="shared" si="6"/>
        <v>-33.431228533924497</v>
      </c>
      <c r="D94">
        <f t="shared" si="4"/>
        <v>33.431228533924497</v>
      </c>
      <c r="F94" t="s">
        <v>135</v>
      </c>
      <c r="N94" s="6"/>
    </row>
    <row r="95" spans="1:14">
      <c r="A95">
        <v>327.45491628777302</v>
      </c>
      <c r="B95" s="1">
        <f t="shared" si="7"/>
        <v>31.178075621155799</v>
      </c>
      <c r="C95">
        <f t="shared" si="6"/>
        <v>-31.178075621155799</v>
      </c>
      <c r="D95">
        <f t="shared" si="4"/>
        <v>31.178075621155799</v>
      </c>
      <c r="F95" t="s">
        <v>136</v>
      </c>
      <c r="N95" s="6"/>
    </row>
    <row r="96" spans="1:14">
      <c r="A96">
        <v>376.49358067924697</v>
      </c>
      <c r="B96" s="1">
        <f t="shared" si="7"/>
        <v>29.076777673668001</v>
      </c>
      <c r="C96">
        <f t="shared" si="6"/>
        <v>-29.076777673668001</v>
      </c>
      <c r="D96">
        <f t="shared" si="4"/>
        <v>29.076777673668001</v>
      </c>
      <c r="F96" t="s">
        <v>137</v>
      </c>
      <c r="N96" s="6"/>
    </row>
    <row r="97" spans="1:14">
      <c r="A97">
        <v>432.87612810830598</v>
      </c>
      <c r="B97" s="1">
        <f t="shared" si="7"/>
        <v>27.117100175042001</v>
      </c>
      <c r="C97">
        <f t="shared" si="6"/>
        <v>-27.117100175042101</v>
      </c>
      <c r="D97">
        <f t="shared" si="4"/>
        <v>27.117100175042101</v>
      </c>
      <c r="F97" t="s">
        <v>138</v>
      </c>
      <c r="N97" s="6"/>
    </row>
    <row r="98" spans="1:14">
      <c r="A98">
        <v>497.70235643321098</v>
      </c>
      <c r="B98" s="1">
        <f t="shared" si="7"/>
        <v>25.2894983810117</v>
      </c>
      <c r="C98">
        <f t="shared" si="6"/>
        <v>-25.2894983810117</v>
      </c>
      <c r="D98">
        <f t="shared" si="4"/>
        <v>25.2894983810117</v>
      </c>
      <c r="F98" t="s">
        <v>139</v>
      </c>
      <c r="N98" s="6"/>
    </row>
    <row r="99" spans="1:14">
      <c r="A99">
        <v>572.23676593502205</v>
      </c>
      <c r="B99" s="1">
        <f t="shared" si="7"/>
        <v>23.5850708311293</v>
      </c>
      <c r="C99">
        <f t="shared" si="6"/>
        <v>-23.5850708311293</v>
      </c>
      <c r="D99">
        <f t="shared" si="4"/>
        <v>23.5850708311293</v>
      </c>
      <c r="F99" t="s">
        <v>140</v>
      </c>
      <c r="N99" s="6"/>
    </row>
    <row r="100" spans="1:14">
      <c r="A100">
        <v>657.93322465756796</v>
      </c>
      <c r="B100" s="1">
        <f t="shared" si="7"/>
        <v>21.995515993588999</v>
      </c>
      <c r="C100">
        <f t="shared" si="6"/>
        <v>-21.995515993588999</v>
      </c>
      <c r="D100">
        <f>-C100</f>
        <v>21.995515993588999</v>
      </c>
      <c r="F100" t="s">
        <v>141</v>
      </c>
      <c r="N100" s="6"/>
    </row>
    <row r="101" spans="1:14">
      <c r="A101">
        <v>756.46332755462902</v>
      </c>
      <c r="B101" s="1">
        <f t="shared" si="7"/>
        <v>20.513091832044498</v>
      </c>
      <c r="C101">
        <f t="shared" si="6"/>
        <v>-20.513091832044498</v>
      </c>
      <c r="D101">
        <f>-C101</f>
        <v>20.513091832044498</v>
      </c>
      <c r="F101" t="s">
        <v>142</v>
      </c>
    </row>
    <row r="102" spans="1:14">
      <c r="A102">
        <v>869.74900261778305</v>
      </c>
      <c r="B102" s="1">
        <f t="shared" si="7"/>
        <v>19.1305780974876</v>
      </c>
      <c r="C102">
        <f t="shared" si="6"/>
        <v>-19.1305780974876</v>
      </c>
      <c r="D102">
        <f>-C102</f>
        <v>19.1305780974876</v>
      </c>
      <c r="F102" t="s">
        <v>143</v>
      </c>
    </row>
    <row r="103" spans="1:14">
      <c r="A103">
        <v>1000</v>
      </c>
      <c r="B103" s="1">
        <f t="shared" si="7"/>
        <v>17.841241161527702</v>
      </c>
      <c r="C103">
        <f t="shared" si="6"/>
        <v>-17.841241161527702</v>
      </c>
      <c r="D103">
        <f>-C103</f>
        <v>17.841241161527702</v>
      </c>
      <c r="F103" t="s">
        <v>144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CECDC-29A6-415E-AA7F-D57F3E0FD68A}">
  <sheetPr codeName="Sheet3"/>
  <dimension ref="A1:F108"/>
  <sheetViews>
    <sheetView topLeftCell="B1" workbookViewId="0">
      <selection activeCell="F3" sqref="F3"/>
    </sheetView>
  </sheetViews>
  <sheetFormatPr defaultRowHeight="15"/>
  <cols>
    <col min="1" max="1" width="40.42578125" hidden="1" customWidth="1"/>
    <col min="2" max="2" width="36.28515625" bestFit="1" customWidth="1"/>
    <col min="4" max="4" width="12" bestFit="1" customWidth="1"/>
  </cols>
  <sheetData>
    <row r="1" spans="1:6">
      <c r="B1" t="s">
        <v>14</v>
      </c>
    </row>
    <row r="2" spans="1:6">
      <c r="B2" t="s">
        <v>5</v>
      </c>
      <c r="C2">
        <v>586.77278711209237</v>
      </c>
    </row>
    <row r="3" spans="1:6">
      <c r="B3" t="s">
        <v>15</v>
      </c>
      <c r="C3">
        <v>2.1647939229650875E-3</v>
      </c>
      <c r="F3">
        <f>+SUM(E8:E107)</f>
        <v>3232059.9829987497</v>
      </c>
    </row>
    <row r="4" spans="1:6">
      <c r="B4" t="s">
        <v>17</v>
      </c>
      <c r="C4">
        <v>1</v>
      </c>
    </row>
    <row r="5" spans="1:6">
      <c r="B5" t="s">
        <v>21</v>
      </c>
      <c r="C5" t="s">
        <v>22</v>
      </c>
    </row>
    <row r="6" spans="1:6">
      <c r="B6" s="9" t="s">
        <v>10</v>
      </c>
      <c r="C6" s="9"/>
      <c r="D6" s="9"/>
      <c r="E6" s="9"/>
    </row>
    <row r="7" spans="1:6">
      <c r="A7" t="s">
        <v>20</v>
      </c>
      <c r="B7" s="4" t="s">
        <v>19</v>
      </c>
      <c r="C7" s="4" t="s">
        <v>8</v>
      </c>
      <c r="D7" s="4" t="s">
        <v>9</v>
      </c>
      <c r="E7" s="4" t="s">
        <v>11</v>
      </c>
    </row>
    <row r="8" spans="1:6">
      <c r="A8" t="str">
        <f>IMPOWER(IMPRODUCT($C$5,Experimental!A4*2*PI()),$C$4)</f>
        <v>3.84891738549781E-19+0.00628318530717959i</v>
      </c>
      <c r="B8" t="str">
        <f>IMDIV(IMDIV(IMPRODUCT(COMPLEX(2,0),COMPLEX($C$2,0),_xlfn.IMCOSH(IMSQRT(IMPRODUCT(A8,COMPLEX($C$3,0))))),_xlfn.IMSINH(IMSQRT(IMPRODUCT(A8,COMPLEX($C$3,0))))),IMSQRT(IMPRODUCT(A8,COMPLEX($C$3,0))))</f>
        <v>391.181858162836-86278687.8237078i</v>
      </c>
      <c r="C8">
        <f>IMREAL(B8)</f>
        <v>391.18185816283602</v>
      </c>
      <c r="D8">
        <f>-IMAGINARY(B8)</f>
        <v>86278687.823707804</v>
      </c>
      <c r="E8">
        <f>((C8-Experimental!B4)^2+(D8-Experimental!D4)^2)/((Experimental!B4)^2+(Experimental!D4)^2)</f>
        <v>72927.900013165316</v>
      </c>
    </row>
    <row r="9" spans="1:6">
      <c r="A9" t="str">
        <f>IMPOWER(IMPRODUCT($C$5,Experimental!A5*2*PI()),$C$4)</f>
        <v>4.42531968868408E-19+0.00722413626031003i</v>
      </c>
      <c r="B9" t="str">
        <f t="shared" ref="B9:B72" si="0">IMDIV(IMDIV(IMPRODUCT(COMPLEX(2,0),COMPLEX($C$2,0),_xlfn.IMCOSH(IMSQRT(IMPRODUCT(A9,COMPLEX($C$3,0))))),_xlfn.IMSINH(IMSQRT(IMPRODUCT(A9,COMPLEX($C$3,0))))),IMSQRT(IMPRODUCT(A9,COMPLEX($C$3,0))))</f>
        <v>391.18185817011-75040802.68194i</v>
      </c>
      <c r="C9">
        <f t="shared" ref="C9:C72" si="1">IMREAL(B9)</f>
        <v>391.18185817010999</v>
      </c>
      <c r="D9">
        <f t="shared" ref="D9:D72" si="2">-IMAGINARY(B9)</f>
        <v>75040802.681940004</v>
      </c>
      <c r="E9">
        <f>((C9-Experimental!B5)^2+(D9-Experimental!D5)^2)/((Experimental!B5)^2+(Experimental!D5)^2)</f>
        <v>72927.755678873611</v>
      </c>
    </row>
    <row r="10" spans="1:6">
      <c r="A10" t="str">
        <f>IMPOWER(IMPRODUCT($C$5,Experimental!A6*2*PI()),$C$4)</f>
        <v>5.08804226893584E-19+0.00830600120099787i</v>
      </c>
      <c r="B10" t="str">
        <f t="shared" si="0"/>
        <v>391.181858051037-65266663.2883697i</v>
      </c>
      <c r="C10">
        <f t="shared" si="1"/>
        <v>391.18185805103701</v>
      </c>
      <c r="D10">
        <f t="shared" si="2"/>
        <v>65266663.2883697</v>
      </c>
      <c r="E10">
        <f>((C10-Experimental!B6)^2+(D10-Experimental!D6)^2)/((Experimental!B6)^2+(Experimental!D6)^2)</f>
        <v>72927.56487835967</v>
      </c>
    </row>
    <row r="11" spans="1:6">
      <c r="A11" t="str">
        <f>IMPOWER(IMPRODUCT($C$5,Experimental!A7*2*PI()),$C$4)</f>
        <v>5.85001219158833E-19+0.00954988298462926i</v>
      </c>
      <c r="B11" t="str">
        <f t="shared" si="0"/>
        <v>391.181858010952-56765615.2993817i</v>
      </c>
      <c r="C11">
        <f t="shared" si="1"/>
        <v>391.181858010952</v>
      </c>
      <c r="D11">
        <f t="shared" si="2"/>
        <v>56765615.299381703</v>
      </c>
      <c r="E11">
        <f>((C11-Experimental!B7)^2+(D11-Experimental!D7)^2)/((Experimental!B7)^2+(Experimental!D7)^2)</f>
        <v>72927.312652924447</v>
      </c>
    </row>
    <row r="12" spans="1:6">
      <c r="A12" t="str">
        <f>IMPOWER(IMPRODUCT($C$5,Experimental!A8*2*PI()),$C$4)</f>
        <v>6.72609244044072E-19+0.0109800447668073i</v>
      </c>
      <c r="B12" t="str">
        <f t="shared" si="0"/>
        <v>391.181858076394-49371837.2897726i</v>
      </c>
      <c r="C12">
        <f t="shared" si="1"/>
        <v>391.18185807639401</v>
      </c>
      <c r="D12">
        <f t="shared" si="2"/>
        <v>49371837.2897726</v>
      </c>
      <c r="E12">
        <f>((C12-Experimental!B8)^2+(D12-Experimental!D8)^2)/((Experimental!B8)^2+(Experimental!D8)^2)</f>
        <v>72926.979228563796</v>
      </c>
    </row>
    <row r="13" spans="1:6">
      <c r="A13" t="str">
        <f>IMPOWER(IMPRODUCT($C$5,Experimental!A9*2*PI()),$C$4)</f>
        <v>7.73337183508855E-19+0.012624383280417i</v>
      </c>
      <c r="B13" t="str">
        <f t="shared" si="0"/>
        <v>391.181858157928-42941106.2403606i</v>
      </c>
      <c r="C13">
        <f t="shared" si="1"/>
        <v>391.18185815792799</v>
      </c>
      <c r="D13">
        <f t="shared" si="2"/>
        <v>42941106.240360603</v>
      </c>
      <c r="E13">
        <f>((C13-Experimental!B9)^2+(D13-Experimental!D9)^2)/((Experimental!B9)^2+(Experimental!D9)^2)</f>
        <v>72926.538466116006</v>
      </c>
    </row>
    <row r="14" spans="1:6">
      <c r="A14" t="str">
        <f>IMPOWER(IMPRODUCT($C$5,Experimental!A10*2*PI()),$C$4)</f>
        <v>8.89149836540491E-19+0.0145149729892417i</v>
      </c>
      <c r="B14" t="str">
        <f t="shared" si="0"/>
        <v>391.181858098661-37347984.3240577i</v>
      </c>
      <c r="C14">
        <f t="shared" si="1"/>
        <v>391.181858098661</v>
      </c>
      <c r="D14">
        <f t="shared" si="2"/>
        <v>37347984.324057698</v>
      </c>
      <c r="E14">
        <f>((C14-Experimental!B10)^2+(D14-Experimental!D10)^2)/((Experimental!B10)^2+(Experimental!D10)^2)</f>
        <v>72925.95581272243</v>
      </c>
    </row>
    <row r="15" spans="1:6">
      <c r="A15" t="str">
        <f>IMPOWER(IMPRODUCT($C$5,Experimental!A11*2*PI()),$C$4)</f>
        <v>1.02230624451918E-18+0.0166886917323898i</v>
      </c>
      <c r="B15" t="str">
        <f t="shared" si="0"/>
        <v>391.1818580614-32483372.1158631i</v>
      </c>
      <c r="C15">
        <f t="shared" si="1"/>
        <v>391.18185806140002</v>
      </c>
      <c r="D15">
        <f t="shared" si="2"/>
        <v>32483372.1158631</v>
      </c>
      <c r="E15">
        <f>((C15-Experimental!B11)^2+(D15-Experimental!D11)^2)/((Experimental!B11)^2+(Experimental!D11)^2)</f>
        <v>72925.185594288123</v>
      </c>
    </row>
    <row r="16" spans="1:6">
      <c r="A16" t="str">
        <f>IMPOWER(IMPRODUCT($C$5,Experimental!A12*2*PI()),$C$4)</f>
        <v>1.17540375607472E-18+0.0191879400633516i</v>
      </c>
      <c r="B16" t="str">
        <f t="shared" si="0"/>
        <v>391.181858070074-28252380.499698i</v>
      </c>
      <c r="C16">
        <f t="shared" si="1"/>
        <v>391.18185807007399</v>
      </c>
      <c r="D16">
        <f t="shared" si="2"/>
        <v>28252380.499697998</v>
      </c>
      <c r="E16">
        <f>((C16-Experimental!B12)^2+(D16-Experimental!D12)^2)/((Experimental!B12)^2+(Experimental!D12)^2)</f>
        <v>72924.167437171112</v>
      </c>
    </row>
    <row r="17" spans="1:5">
      <c r="A17" t="str">
        <f>IMPOWER(IMPRODUCT($C$5,Experimental!A13*2*PI()),$C$4)</f>
        <v>1.35142869096368E-18+0.0220614683151109i</v>
      </c>
      <c r="B17" t="str">
        <f t="shared" si="0"/>
        <v>391.181858060739-24572479.7614938i</v>
      </c>
      <c r="C17">
        <f t="shared" si="1"/>
        <v>391.18185806073899</v>
      </c>
      <c r="D17">
        <f t="shared" si="2"/>
        <v>24572479.761493798</v>
      </c>
      <c r="E17">
        <f>((C17-Experimental!B13)^2+(D17-Experimental!D13)^2)/((Experimental!B13)^2+(Experimental!D13)^2)</f>
        <v>72922.821539385579</v>
      </c>
    </row>
    <row r="18" spans="1:5">
      <c r="A18" t="str">
        <f>IMPOWER(IMPRODUCT($C$5,Experimental!A14*2*PI()),$C$4)</f>
        <v>1.5538145912167E-18+0.0253653275240443i</v>
      </c>
      <c r="B18" t="str">
        <f t="shared" si="0"/>
        <v>391.181858111085-21371889.7647537i</v>
      </c>
      <c r="C18">
        <f t="shared" si="1"/>
        <v>391.18185811108498</v>
      </c>
      <c r="D18">
        <f t="shared" si="2"/>
        <v>21371889.764753699</v>
      </c>
      <c r="E18">
        <f>((C18-Experimental!B14)^2+(D18-Experimental!D14)^2)/((Experimental!B14)^2+(Experimental!D14)^2)</f>
        <v>72921.042422103754</v>
      </c>
    </row>
    <row r="19" spans="1:5">
      <c r="A19" t="str">
        <f>IMPOWER(IMPRODUCT($C$5,Experimental!A15*2*PI()),$C$4)</f>
        <v>1.78650919580247E-18+0.0291639627613247i</v>
      </c>
      <c r="B19" t="str">
        <f t="shared" si="0"/>
        <v>391.181858105542-18588179.8073526i</v>
      </c>
      <c r="C19">
        <f t="shared" si="1"/>
        <v>391.18185810554201</v>
      </c>
      <c r="D19">
        <f t="shared" si="2"/>
        <v>18588179.807352599</v>
      </c>
      <c r="E19">
        <f>((C19-Experimental!B15)^2+(D19-Experimental!D15)^2)/((Experimental!B15)^2+(Experimental!D15)^2)</f>
        <v>72918.690674220226</v>
      </c>
    </row>
    <row r="20" spans="1:5">
      <c r="A20" t="str">
        <f>IMPOWER(IMPRODUCT($C$5,Experimental!A16*2*PI()),$C$4)</f>
        <v>2.05405144521628E-18+0.0335314701983521i</v>
      </c>
      <c r="B20" t="str">
        <f t="shared" si="0"/>
        <v>391.181858047591-16167050.8483861i</v>
      </c>
      <c r="C20">
        <f t="shared" si="1"/>
        <v>391.18185804759099</v>
      </c>
      <c r="D20">
        <f t="shared" si="2"/>
        <v>16167050.8483861</v>
      </c>
      <c r="E20">
        <f>((C20-Experimental!B16)^2+(D20-Experimental!D16)^2)/((Experimental!B16)^2+(Experimental!D16)^2)</f>
        <v>72915.582047358228</v>
      </c>
    </row>
    <row r="21" spans="1:5">
      <c r="A21" t="str">
        <f>IMPOWER(IMPRODUCT($C$5,Experimental!A17*2*PI()),$C$4)</f>
        <v>2.36166001804424E-18+0.038553042426526i</v>
      </c>
      <c r="B21" t="str">
        <f t="shared" si="0"/>
        <v>391.181858052079-14061276.3511848i</v>
      </c>
      <c r="C21">
        <f t="shared" si="1"/>
        <v>391.18185805207901</v>
      </c>
      <c r="D21">
        <f t="shared" si="2"/>
        <v>14061276.3511848</v>
      </c>
      <c r="E21">
        <f>((C21-Experimental!B17)^2+(D21-Experimental!D17)^2)/((Experimental!B17)^2+(Experimental!D17)^2)</f>
        <v>72911.473054434609</v>
      </c>
    </row>
    <row r="22" spans="1:5">
      <c r="A22" t="str">
        <f>IMPOWER(IMPRODUCT($C$5,Experimental!A18*2*PI()),$C$4)</f>
        <v>2.71533512649751E-18+0.044326630223764i</v>
      </c>
      <c r="B22" t="str">
        <f t="shared" si="0"/>
        <v>391.181858066927-12229781.0825855i</v>
      </c>
      <c r="C22">
        <f t="shared" si="1"/>
        <v>391.18185806692702</v>
      </c>
      <c r="D22">
        <f t="shared" si="2"/>
        <v>12229781.082585501</v>
      </c>
      <c r="E22">
        <f>((C22-Experimental!B18)^2+(D22-Experimental!D18)^2)/((Experimental!B18)^2+(Experimental!D18)^2)</f>
        <v>72906.041956888934</v>
      </c>
    </row>
    <row r="23" spans="1:5">
      <c r="A23" t="str">
        <f>IMPOWER(IMPRODUCT($C$5,Experimental!A19*2*PI()),$C$4)</f>
        <v>3.1219755565397E-18+0.0509648531821813i</v>
      </c>
      <c r="B23" t="str">
        <f t="shared" si="0"/>
        <v>391.181858051726-10636839.8995132i</v>
      </c>
      <c r="C23">
        <f t="shared" si="1"/>
        <v>391.18185805172601</v>
      </c>
      <c r="D23">
        <f t="shared" si="2"/>
        <v>10636839.8995132</v>
      </c>
      <c r="E23">
        <f>((C23-Experimental!B19)^2+(D23-Experimental!D19)^2)/((Experimental!B19)^2+(Experimental!D19)^2)</f>
        <v>72898.863674627471</v>
      </c>
    </row>
    <row r="24" spans="1:5">
      <c r="A24" t="str">
        <f>IMPOWER(IMPRODUCT($C$5,Experimental!A20*2*PI()),$C$4)</f>
        <v>3.58951323559226E-18+0.0585971964656315i</v>
      </c>
      <c r="B24" t="str">
        <f t="shared" si="0"/>
        <v>391.181858030605-9251380.89441227i</v>
      </c>
      <c r="C24">
        <f t="shared" si="1"/>
        <v>391.18185803060499</v>
      </c>
      <c r="D24">
        <f t="shared" si="2"/>
        <v>9251380.8944122698</v>
      </c>
      <c r="E24">
        <f>((C24-Experimental!B20)^2+(D24-Experimental!D20)^2)/((Experimental!B20)^2+(Experimental!D20)^2)</f>
        <v>72889.376694832245</v>
      </c>
    </row>
    <row r="25" spans="1:5">
      <c r="A25" t="str">
        <f>IMPOWER(IMPRODUCT($C$5,Experimental!A21*2*PI()),$C$4)</f>
        <v>4.12706795269495E-18+0.0673725365470551i</v>
      </c>
      <c r="B25" t="str">
        <f t="shared" si="0"/>
        <v>391.181858021678-8046379.30667866i</v>
      </c>
      <c r="C25">
        <f t="shared" si="1"/>
        <v>391.18185802167801</v>
      </c>
      <c r="D25">
        <f t="shared" si="2"/>
        <v>8046379.3066786602</v>
      </c>
      <c r="E25">
        <f>((C25-Experimental!B21)^2+(D25-Experimental!D21)^2)/((Experimental!B21)^2+(Experimental!D21)^2)</f>
        <v>72876.839460603296</v>
      </c>
    </row>
    <row r="26" spans="1:5">
      <c r="A26" t="str">
        <f>IMPOWER(IMPRODUCT($C$5,Experimental!A22*2*PI()),$C$4)</f>
        <v>4.74512524909286E-18+0.0774620451926667i</v>
      </c>
      <c r="B26" t="str">
        <f t="shared" si="0"/>
        <v>391.181858003762-6998330.3777331i</v>
      </c>
      <c r="C26">
        <f t="shared" si="1"/>
        <v>391.18185800376199</v>
      </c>
      <c r="D26">
        <f t="shared" si="2"/>
        <v>6998330.3777331002</v>
      </c>
      <c r="E26">
        <f>((C26-Experimental!B22)^2+(D26-Experimental!D22)^2)/((Experimental!B22)^2+(Experimental!D22)^2)</f>
        <v>72860.272951801278</v>
      </c>
    </row>
    <row r="27" spans="1:5">
      <c r="A27" t="str">
        <f>IMPOWER(IMPRODUCT($C$5,Experimental!A23*2*PI()),$C$4)</f>
        <v>5.45574094918291E-18+0.0890625283380835i</v>
      </c>
      <c r="B27" t="str">
        <f t="shared" si="0"/>
        <v>391.181857980242-6086790.86724769i</v>
      </c>
      <c r="C27">
        <f t="shared" si="1"/>
        <v>391.181857980242</v>
      </c>
      <c r="D27">
        <f t="shared" si="2"/>
        <v>6086790.8672476904</v>
      </c>
      <c r="E27">
        <f>((C27-Experimental!B23)^2+(D27-Experimental!D23)^2)/((Experimental!B23)^2+(Experimental!D23)^2)</f>
        <v>72838.385185667765</v>
      </c>
    </row>
    <row r="28" spans="1:5">
      <c r="A28" t="str">
        <f>IMPOWER(IMPRODUCT($C$5,Experimental!A24*2*PI()),$C$4)</f>
        <v>6.27277632140096E-18+0.102400264984521i</v>
      </c>
      <c r="B28" t="str">
        <f t="shared" si="0"/>
        <v>391.181857989793-5293980.28733953i</v>
      </c>
      <c r="C28">
        <f t="shared" si="1"/>
        <v>391.181857989793</v>
      </c>
      <c r="D28">
        <f t="shared" si="2"/>
        <v>5293980.28733953</v>
      </c>
      <c r="E28">
        <f>((C28-Experimental!B24)^2+(D28-Experimental!D24)^2)/((Experimental!B24)^2+(Experimental!D24)^2)</f>
        <v>72809.472117277212</v>
      </c>
    </row>
    <row r="29" spans="1:5">
      <c r="A29" t="str">
        <f>IMPOWER(IMPRODUCT($C$5,Experimental!A25*2*PI()),$C$4)</f>
        <v>7.21216845609604E-18+0.117735420996535i</v>
      </c>
      <c r="B29" t="str">
        <f t="shared" si="0"/>
        <v>391.181857925786-4604434.07641057i</v>
      </c>
      <c r="C29">
        <f t="shared" si="1"/>
        <v>391.18185792578601</v>
      </c>
      <c r="D29">
        <f t="shared" si="2"/>
        <v>4604434.0764105702</v>
      </c>
      <c r="E29">
        <f>((C29-Experimental!B25)^2+(D29-Experimental!D25)^2)/((Experimental!B25)^2+(Experimental!D25)^2)</f>
        <v>72771.28786503656</v>
      </c>
    </row>
    <row r="30" spans="1:5">
      <c r="A30" t="str">
        <f>IMPOWER(IMPRODUCT($C$5,Experimental!A26*2*PI()),$C$4)</f>
        <v>8.29224113438327E-18+0.135367123896863i</v>
      </c>
      <c r="B30" t="str">
        <f t="shared" si="0"/>
        <v>391.18185787386-4004701.94743856i</v>
      </c>
      <c r="C30">
        <f t="shared" si="1"/>
        <v>391.18185787386</v>
      </c>
      <c r="D30">
        <f t="shared" si="2"/>
        <v>4004701.94743856</v>
      </c>
      <c r="E30">
        <f>((C30-Experimental!B26)^2+(D30-Experimental!D26)^2)/((Experimental!B26)^2+(Experimental!D26)^2)</f>
        <v>72720.875293148696</v>
      </c>
    </row>
    <row r="31" spans="1:5">
      <c r="A31" t="str">
        <f>IMPOWER(IMPRODUCT($C$5,Experimental!A27*2*PI()),$C$4)</f>
        <v>9.53406225178207E-18+0.155639297647291i</v>
      </c>
      <c r="B31" t="str">
        <f t="shared" si="0"/>
        <v>391.18185780214-3483085.52670602i</v>
      </c>
      <c r="C31">
        <f t="shared" si="1"/>
        <v>391.18185780213997</v>
      </c>
      <c r="D31">
        <f t="shared" si="2"/>
        <v>3483085.5267060199</v>
      </c>
      <c r="E31">
        <f>((C31-Experimental!B27)^2+(D31-Experimental!D27)^2)/((Experimental!B27)^2+(Experimental!D27)^2)</f>
        <v>72654.345759694639</v>
      </c>
    </row>
    <row r="32" spans="1:5">
      <c r="A32" t="str">
        <f>IMPOWER(IMPRODUCT($C$5,Experimental!A28*2*PI()),$C$4)</f>
        <v>1.09618547685439E-17+0.178947371228763i</v>
      </c>
      <c r="B32" t="str">
        <f t="shared" si="0"/>
        <v>391.181857705532-3029410.16534532i</v>
      </c>
      <c r="C32">
        <f t="shared" si="1"/>
        <v>391.18185770553202</v>
      </c>
      <c r="D32">
        <f t="shared" si="2"/>
        <v>3029410.16534532</v>
      </c>
      <c r="E32">
        <f>((C32-Experimental!B28)^2+(D32-Experimental!D28)^2)/((Experimental!B28)^2+(Experimental!D28)^2)</f>
        <v>72566.594376717039</v>
      </c>
    </row>
    <row r="33" spans="1:5">
      <c r="A33" t="str">
        <f>IMPOWER(IMPRODUCT($C$5,Experimental!A29*2*PI()),$C$4)</f>
        <v>1.26034692026674E-17+0.205745991878306i</v>
      </c>
      <c r="B33" t="str">
        <f t="shared" si="0"/>
        <v>391.181857580167-2634826.47265806i</v>
      </c>
      <c r="C33">
        <f t="shared" si="1"/>
        <v>391.18185758016699</v>
      </c>
      <c r="D33">
        <f t="shared" si="2"/>
        <v>2634826.47265806</v>
      </c>
      <c r="E33">
        <f>((C33-Experimental!B29)^2+(D33-Experimental!D29)^2)/((Experimental!B29)^2+(Experimental!D29)^2)</f>
        <v>72450.934683582382</v>
      </c>
    </row>
    <row r="34" spans="1:5">
      <c r="A34" t="str">
        <f>IMPOWER(IMPRODUCT($C$5,Experimental!A30*2*PI()),$C$4)</f>
        <v>1.44909268820468E-17+0.236557893437128i</v>
      </c>
      <c r="B34" t="str">
        <f t="shared" si="0"/>
        <v>391.181857424992-2291637.69991769i</v>
      </c>
      <c r="C34">
        <f t="shared" si="1"/>
        <v>391.18185742499202</v>
      </c>
      <c r="D34">
        <f t="shared" si="2"/>
        <v>2291637.6999176899</v>
      </c>
      <c r="E34">
        <f>((C34-Experimental!B30)^2+(D34-Experimental!D30)^2)/((Experimental!B30)^2+(Experimental!D30)^2)</f>
        <v>72298.634762232294</v>
      </c>
    </row>
    <row r="35" spans="1:5">
      <c r="A35" t="str">
        <f>IMPOWER(IMPRODUCT($C$5,Experimental!A31*2*PI()),$C$4)</f>
        <v>1.66610445524304E-17+0.27198409279589i</v>
      </c>
      <c r="B35" t="str">
        <f t="shared" si="0"/>
        <v>391.181857210974-1993149.60760424i</v>
      </c>
      <c r="C35">
        <f t="shared" si="1"/>
        <v>391.18185721097399</v>
      </c>
      <c r="D35">
        <f t="shared" si="2"/>
        <v>1993149.6076042401</v>
      </c>
      <c r="E35">
        <f>((C35-Experimental!B31)^2+(D35-Experimental!D31)^2)/((Experimental!B31)^2+(Experimental!D31)^2)</f>
        <v>72098.336599924107</v>
      </c>
    </row>
    <row r="36" spans="1:5">
      <c r="A36" t="str">
        <f>IMPOWER(IMPRODUCT($C$5,Experimental!A32*2*PI()),$C$4)</f>
        <v>1.91561525247901E-17+0.312715613328981i</v>
      </c>
      <c r="B36" t="str">
        <f t="shared" si="0"/>
        <v>391.181856935891-1733539.88758129i</v>
      </c>
      <c r="C36">
        <f t="shared" si="1"/>
        <v>391.18185693589101</v>
      </c>
      <c r="D36">
        <f t="shared" si="2"/>
        <v>1733539.88758129</v>
      </c>
      <c r="E36">
        <f>((C36-Experimental!B32)^2+(D36-Experimental!D32)^2)/((Experimental!B32)^2+(Experimental!D32)^2)</f>
        <v>71835.34387143304</v>
      </c>
    </row>
    <row r="37" spans="1:5">
      <c r="A37" t="str">
        <f>IMPOWER(IMPRODUCT($C$5,Experimental!A33*2*PI()),$C$4)</f>
        <v>2.20249203702834E-17+0.359546963995089i</v>
      </c>
      <c r="B37" t="str">
        <f t="shared" si="0"/>
        <v>391.181856572676-1507744.59316535i</v>
      </c>
      <c r="C37">
        <f t="shared" si="1"/>
        <v>391.181856572676</v>
      </c>
      <c r="D37">
        <f t="shared" si="2"/>
        <v>1507744.5931653499</v>
      </c>
      <c r="E37">
        <f>((C37-Experimental!B33)^2+(D37-Experimental!D33)^2)/((Experimental!B33)^2+(Experimental!D33)^2)</f>
        <v>71490.773554836691</v>
      </c>
    </row>
    <row r="38" spans="1:5">
      <c r="A38" t="str">
        <f>IMPOWER(IMPRODUCT($C$5,Experimental!A34*2*PI()),$C$4)</f>
        <v>2.53233062688115E-17+0.413391637027372i</v>
      </c>
      <c r="B38" t="str">
        <f t="shared" si="0"/>
        <v>391.18185608759-1311359.36179162i</v>
      </c>
      <c r="C38">
        <f t="shared" si="1"/>
        <v>391.18185608759001</v>
      </c>
      <c r="D38">
        <f t="shared" si="2"/>
        <v>1311359.36179162</v>
      </c>
      <c r="E38">
        <f>((C38-Experimental!B34)^2+(D38-Experimental!D34)^2)/((Experimental!B34)^2+(Experimental!D34)^2)</f>
        <v>71040.589143674835</v>
      </c>
    </row>
    <row r="39" spans="1:5">
      <c r="A39" t="str">
        <f>IMPOWER(IMPRODUCT($C$5,Experimental!A35*2*PI()),$C$4)</f>
        <v>2.91156485291653E-17+0.475299926511142i</v>
      </c>
      <c r="B39" t="str">
        <f t="shared" si="0"/>
        <v>391.181855444074-1140553.50352661i</v>
      </c>
      <c r="C39">
        <f t="shared" si="1"/>
        <v>391.18185544407402</v>
      </c>
      <c r="D39">
        <f t="shared" si="2"/>
        <v>1140553.5035266101</v>
      </c>
      <c r="E39">
        <f>((C39-Experimental!B35)^2+(D39-Experimental!D35)^2)/((Experimental!B35)^2+(Experimental!D35)^2)</f>
        <v>70454.575377202549</v>
      </c>
    </row>
    <row r="40" spans="1:5">
      <c r="A40" t="str">
        <f>IMPOWER(IMPRODUCT($C$5,Experimental!A36*2*PI()),$C$4)</f>
        <v>3.34759205719496E-17+0.546479415418215i</v>
      </c>
      <c r="B40" t="str">
        <f t="shared" si="0"/>
        <v>391.181854598965-991995.279637972i</v>
      </c>
      <c r="C40">
        <f t="shared" si="1"/>
        <v>391.181854598965</v>
      </c>
      <c r="D40">
        <f t="shared" si="2"/>
        <v>991995.27963797201</v>
      </c>
      <c r="E40">
        <f>((C40-Experimental!B36)^2+(D40-Experimental!D36)^2)/((Experimental!B36)^2+(Experimental!D36)^2)</f>
        <v>69695.386473687715</v>
      </c>
    </row>
    <row r="41" spans="1:5">
      <c r="A41" t="str">
        <f>IMPOWER(IMPRODUCT($C$5,Experimental!A37*2*PI()),$C$4)</f>
        <v>3.84891738549781E-17+0.628318530717959i</v>
      </c>
      <c r="B41" t="str">
        <f t="shared" si="0"/>
        <v>391.181853482093-862786.913705381i</v>
      </c>
      <c r="C41">
        <f t="shared" si="1"/>
        <v>391.181853482093</v>
      </c>
      <c r="D41">
        <f t="shared" si="2"/>
        <v>862786.91370538098</v>
      </c>
      <c r="E41">
        <f>((C41-Experimental!B37)^2+(D41-Experimental!D37)^2)/((Experimental!B37)^2+(Experimental!D37)^2)</f>
        <v>68717.912397015854</v>
      </c>
    </row>
    <row r="42" spans="1:5">
      <c r="A42" t="str">
        <f>IMPOWER(IMPRODUCT($C$5,Experimental!A38*2*PI()),$C$4)</f>
        <v>4.42531968868408E-17+0.722413626031003i</v>
      </c>
      <c r="B42" t="str">
        <f t="shared" si="0"/>
        <v>391.181852002182-750408.067599331i</v>
      </c>
      <c r="C42">
        <f t="shared" si="1"/>
        <v>391.18185200218198</v>
      </c>
      <c r="D42">
        <f t="shared" si="2"/>
        <v>750408.06759933103</v>
      </c>
      <c r="E42">
        <f>((C42-Experimental!B38)^2+(D42-Experimental!D38)^2)/((Experimental!B38)^2+(Experimental!D38)^2)</f>
        <v>67469.365780093925</v>
      </c>
    </row>
    <row r="43" spans="1:5">
      <c r="A43" t="str">
        <f>IMPOWER(IMPRODUCT($C$5,Experimental!A39*2*PI()),$C$4)</f>
        <v>5.08804226893584E-17+0.830600120099787i</v>
      </c>
      <c r="B43" t="str">
        <f t="shared" si="0"/>
        <v>391.181850045755-652666.679770706i</v>
      </c>
      <c r="C43">
        <f t="shared" si="1"/>
        <v>391.18185004575503</v>
      </c>
      <c r="D43">
        <f t="shared" si="2"/>
        <v>652666.67977070599</v>
      </c>
      <c r="E43">
        <f>((C43-Experimental!B39)^2+(D43-Experimental!D39)^2)/((Experimental!B39)^2+(Experimental!D39)^2)</f>
        <v>65890.682030683238</v>
      </c>
    </row>
    <row r="44" spans="1:5">
      <c r="A44" t="str">
        <f>IMPOWER(IMPRODUCT($C$5,Experimental!A40*2*PI()),$C$4)</f>
        <v>5.85001219158833E-17+0.954988298462926i</v>
      </c>
      <c r="B44" t="str">
        <f t="shared" si="0"/>
        <v>391.181847458317-567656.206902487i</v>
      </c>
      <c r="C44">
        <f t="shared" si="1"/>
        <v>391.18184745831701</v>
      </c>
      <c r="D44">
        <f t="shared" si="2"/>
        <v>567656.20690248697</v>
      </c>
      <c r="E44">
        <f>((C44-Experimental!B40)^2+(D44-Experimental!D40)^2)/((Experimental!B40)^2+(Experimental!D40)^2)</f>
        <v>63919.991399935934</v>
      </c>
    </row>
    <row r="45" spans="1:5">
      <c r="A45" t="str">
        <f>IMPOWER(IMPRODUCT($C$5,Experimental!A41*2*PI()),$C$4)</f>
        <v>6.72609244044072E-17+1.09800447668073i</v>
      </c>
      <c r="B45" t="str">
        <f t="shared" si="0"/>
        <v>391.181844042054-493718.434879593i</v>
      </c>
      <c r="C45">
        <f t="shared" si="1"/>
        <v>391.18184404205402</v>
      </c>
      <c r="D45">
        <f t="shared" si="2"/>
        <v>493718.43487959303</v>
      </c>
      <c r="E45">
        <f>((C45-Experimental!B41)^2+(D45-Experimental!D41)^2)/((Experimental!B41)^2+(Experimental!D41)^2)</f>
        <v>61498.939198155764</v>
      </c>
    </row>
    <row r="46" spans="1:5">
      <c r="A46" t="str">
        <f>IMPOWER(IMPRODUCT($C$5,Experimental!A42*2*PI()),$C$4)</f>
        <v>7.73337183508855E-17+1.2624383280417i</v>
      </c>
      <c r="B46" t="str">
        <f t="shared" si="0"/>
        <v>391.18183952497-429411.133667693i</v>
      </c>
      <c r="C46">
        <f t="shared" si="1"/>
        <v>391.18183952496997</v>
      </c>
      <c r="D46">
        <f t="shared" si="2"/>
        <v>429411.13366769301</v>
      </c>
      <c r="E46">
        <f>((C46-Experimental!B42)^2+(D46-Experimental!D42)^2)/((Experimental!B42)^2+(Experimental!D42)^2)</f>
        <v>58582.29356978539</v>
      </c>
    </row>
    <row r="47" spans="1:5">
      <c r="A47" t="str">
        <f>IMPOWER(IMPRODUCT($C$5,Experimental!A43*2*PI()),$C$4)</f>
        <v>8.89149836540491E-17+1.45149729892417i</v>
      </c>
      <c r="B47" t="str">
        <f t="shared" si="0"/>
        <v>391.181833551884-373479.925176954i</v>
      </c>
      <c r="C47">
        <f t="shared" si="1"/>
        <v>391.18183355188398</v>
      </c>
      <c r="D47">
        <f t="shared" si="2"/>
        <v>373479.92517695401</v>
      </c>
      <c r="E47">
        <f>((C47-Experimental!B43)^2+(D47-Experimental!D43)^2)/((Experimental!B43)^2+(Experimental!D43)^2)</f>
        <v>55150.362323012698</v>
      </c>
    </row>
    <row r="48" spans="1:5">
      <c r="A48" t="str">
        <f>IMPOWER(IMPRODUCT($C$5,Experimental!A44*2*PI()),$C$4)</f>
        <v>1.02230624451918E-16+1.66886917323898i</v>
      </c>
      <c r="B48" t="str">
        <f t="shared" si="0"/>
        <v>391.181825658052-324833.815365555i</v>
      </c>
      <c r="C48">
        <f t="shared" si="1"/>
        <v>391.18182565805199</v>
      </c>
      <c r="D48">
        <f t="shared" si="2"/>
        <v>324833.815365555</v>
      </c>
      <c r="E48">
        <f>((C48-Experimental!B44)^2+(D48-Experimental!D44)^2)/((Experimental!B44)^2+(Experimental!D44)^2)</f>
        <v>51222.181329294654</v>
      </c>
    </row>
    <row r="49" spans="1:5">
      <c r="A49" t="str">
        <f>IMPOWER(IMPRODUCT($C$5,Experimental!A45*2*PI()),$C$4)</f>
        <v>1.17540375607472E-16+1.91879400633516i</v>
      </c>
      <c r="B49" t="str">
        <f t="shared" si="0"/>
        <v>391.181815221349-282523.913312043i</v>
      </c>
      <c r="C49">
        <f t="shared" si="1"/>
        <v>391.18181522134898</v>
      </c>
      <c r="D49">
        <f t="shared" si="2"/>
        <v>282523.91331204301</v>
      </c>
      <c r="E49">
        <f>((C49-Experimental!B45)^2+(D49-Experimental!D45)^2)/((Experimental!B45)^2+(Experimental!D45)^2)</f>
        <v>46865.645665423464</v>
      </c>
    </row>
    <row r="50" spans="1:5">
      <c r="A50" t="str">
        <f>IMPOWER(IMPRODUCT($C$5,Experimental!A46*2*PI()),$C$4)</f>
        <v>1.35142869096368E-16+2.20614683151109i</v>
      </c>
      <c r="B50" t="str">
        <f t="shared" si="0"/>
        <v>391.181801424843-245724.922150933i</v>
      </c>
      <c r="C50">
        <f t="shared" si="1"/>
        <v>391.181801424843</v>
      </c>
      <c r="D50">
        <f t="shared" si="2"/>
        <v>245724.92215093301</v>
      </c>
      <c r="E50">
        <f>((C50-Experimental!B46)^2+(D50-Experimental!D46)^2)/((Experimental!B46)^2+(Experimental!D46)^2)</f>
        <v>42199.785389155542</v>
      </c>
    </row>
    <row r="51" spans="1:5">
      <c r="A51" t="str">
        <f>IMPOWER(IMPRODUCT($C$5,Experimental!A47*2*PI()),$C$4)</f>
        <v>1.5538145912167E-16+2.53653275240443i</v>
      </c>
      <c r="B51" t="str">
        <f t="shared" si="0"/>
        <v>391.181783186398-213719.040833659i</v>
      </c>
      <c r="C51">
        <f t="shared" si="1"/>
        <v>391.18178318639798</v>
      </c>
      <c r="D51">
        <f t="shared" si="2"/>
        <v>213719.040833659</v>
      </c>
      <c r="E51">
        <f>((C51-Experimental!B47)^2+(D51-Experimental!D47)^2)/((Experimental!B47)^2+(Experimental!D47)^2)</f>
        <v>37385.552029557162</v>
      </c>
    </row>
    <row r="52" spans="1:5">
      <c r="A52" t="str">
        <f>IMPOWER(IMPRODUCT($C$5,Experimental!A48*2*PI()),$C$4)</f>
        <v>1.78650919580247E-16+2.91639627613247i</v>
      </c>
      <c r="B52" t="str">
        <f t="shared" si="0"/>
        <v>391.18175907723-185881.962702756i</v>
      </c>
      <c r="C52">
        <f t="shared" si="1"/>
        <v>391.18175907723003</v>
      </c>
      <c r="D52">
        <f t="shared" si="2"/>
        <v>185881.96270275599</v>
      </c>
      <c r="E52">
        <f>((C52-Experimental!B48)^2+(D52-Experimental!D48)^2)/((Experimental!B48)^2+(Experimental!D48)^2)</f>
        <v>32605.228133452863</v>
      </c>
    </row>
    <row r="53" spans="1:5">
      <c r="A53" t="str">
        <f>IMPOWER(IMPRODUCT($C$5,Experimental!A49*2*PI()),$C$4)</f>
        <v>2.05405144521628E-16+3.35314701983521i</v>
      </c>
      <c r="B53" t="str">
        <f t="shared" si="0"/>
        <v>391.181727205799-161670.697767446i</v>
      </c>
      <c r="C53">
        <f t="shared" si="1"/>
        <v>391.18172720579901</v>
      </c>
      <c r="D53">
        <f t="shared" si="2"/>
        <v>161670.69776744599</v>
      </c>
      <c r="E53">
        <f>((C53-Experimental!B49)^2+(D53-Experimental!D49)^2)/((Experimental!B49)^2+(Experimental!D49)^2)</f>
        <v>28035.43762627547</v>
      </c>
    </row>
    <row r="54" spans="1:5">
      <c r="A54" t="str">
        <f>IMPOWER(IMPRODUCT($C$5,Experimental!A50*2*PI()),$C$4)</f>
        <v>2.36166001804424E-16+3.8553042426526i</v>
      </c>
      <c r="B54" t="str">
        <f t="shared" si="0"/>
        <v>391.181685073827-140612.981141938i</v>
      </c>
      <c r="C54">
        <f t="shared" si="1"/>
        <v>391.181685073827</v>
      </c>
      <c r="D54">
        <f t="shared" si="2"/>
        <v>140612.98114193801</v>
      </c>
      <c r="E54">
        <f>((C54-Experimental!B50)^2+(D54-Experimental!D50)^2)/((Experimental!B50)^2+(Experimental!D50)^2)</f>
        <v>23821.816504470968</v>
      </c>
    </row>
    <row r="55" spans="1:5">
      <c r="A55" t="str">
        <f>IMPOWER(IMPRODUCT($C$5,Experimental!A51*2*PI()),$C$4)</f>
        <v>2.7153351264975E-16+4.43266302237639i</v>
      </c>
      <c r="B55" t="str">
        <f t="shared" si="0"/>
        <v>391.181629377801-122298.06104752i</v>
      </c>
      <c r="C55">
        <f t="shared" si="1"/>
        <v>391.18162937780102</v>
      </c>
      <c r="D55">
        <f t="shared" si="2"/>
        <v>122298.06104751999</v>
      </c>
      <c r="E55">
        <f>((C55-Experimental!B51)^2+(D55-Experimental!D51)^2)/((Experimental!B51)^2+(Experimental!D51)^2)</f>
        <v>20062.582428862224</v>
      </c>
    </row>
    <row r="56" spans="1:5">
      <c r="A56" t="str">
        <f>IMPOWER(IMPRODUCT($C$5,Experimental!A52*2*PI()),$C$4)</f>
        <v>3.1219755565397E-16+5.09648531821813i</v>
      </c>
      <c r="B56" t="str">
        <f t="shared" si="0"/>
        <v>391.18155575099-106368.686689161i</v>
      </c>
      <c r="C56">
        <f t="shared" si="1"/>
        <v>391.18155575099001</v>
      </c>
      <c r="D56">
        <f t="shared" si="2"/>
        <v>106368.686689161</v>
      </c>
      <c r="E56">
        <f>((C56-Experimental!B52)^2+(D56-Experimental!D52)^2)/((Experimental!B52)^2+(Experimental!D52)^2)</f>
        <v>16804.100888217621</v>
      </c>
    </row>
    <row r="57" spans="1:5">
      <c r="A57" t="str">
        <f>IMPOWER(IMPRODUCT($C$5,Experimental!A53*2*PI()),$C$4)</f>
        <v>3.58951323559227E-16+5.85971964656316i</v>
      </c>
      <c r="B57" t="str">
        <f t="shared" si="0"/>
        <v>391.181458420665-92514.1397222218i</v>
      </c>
      <c r="C57">
        <f t="shared" si="1"/>
        <v>391.18145842066502</v>
      </c>
      <c r="D57">
        <f t="shared" si="2"/>
        <v>92514.139722221793</v>
      </c>
      <c r="E57">
        <f>((C57-Experimental!B53)^2+(D57-Experimental!D53)^2)/((Experimental!B53)^2+(Experimental!D53)^2)</f>
        <v>14046.825901442122</v>
      </c>
    </row>
    <row r="58" spans="1:5">
      <c r="A58" t="str">
        <f>IMPOWER(IMPRODUCT($C$5,Experimental!A54*2*PI()),$C$4)</f>
        <v>4.12706795269495E-16+6.73725365470551i</v>
      </c>
      <c r="B58" t="str">
        <f t="shared" si="0"/>
        <v>391.181329755804-80464.1733810327i</v>
      </c>
      <c r="C58">
        <f t="shared" si="1"/>
        <v>391.18132975580397</v>
      </c>
      <c r="D58">
        <f t="shared" si="2"/>
        <v>80464.173381032699</v>
      </c>
      <c r="E58">
        <f>((C58-Experimental!B54)^2+(D58-Experimental!D54)^2)/((Experimental!B54)^2+(Experimental!D54)^2)</f>
        <v>11757.219688229659</v>
      </c>
    </row>
    <row r="59" spans="1:5">
      <c r="A59" t="str">
        <f>IMPOWER(IMPRODUCT($C$5,Experimental!A55*2*PI()),$C$4)</f>
        <v>4.74512524909287E-16+7.74620451926667i</v>
      </c>
      <c r="B59" t="str">
        <f t="shared" si="0"/>
        <v>391.181159668784-69983.7410460107i</v>
      </c>
      <c r="C59">
        <f t="shared" si="1"/>
        <v>391.18115966878401</v>
      </c>
      <c r="D59">
        <f t="shared" si="2"/>
        <v>69983.741046010706</v>
      </c>
      <c r="E59">
        <f>((C59-Experimental!B55)^2+(D59-Experimental!D55)^2)/((Experimental!B55)^2+(Experimental!D55)^2)</f>
        <v>9881.0764730963674</v>
      </c>
    </row>
    <row r="60" spans="1:5">
      <c r="A60" t="str">
        <f>IMPOWER(IMPRODUCT($C$5,Experimental!A56*2*PI()),$C$4)</f>
        <v>5.45574094918295E-16+8.90625283380841i</v>
      </c>
      <c r="B60" t="str">
        <f t="shared" si="0"/>
        <v>391.180934824034-60868.4114247652i</v>
      </c>
      <c r="C60">
        <f t="shared" si="1"/>
        <v>391.18093482403401</v>
      </c>
      <c r="D60">
        <f t="shared" si="2"/>
        <v>60868.411424765203</v>
      </c>
      <c r="E60">
        <f>((C60-Experimental!B56)^2+(D60-Experimental!D56)^2)/((Experimental!B56)^2+(Experimental!D56)^2)</f>
        <v>8355.1368559717193</v>
      </c>
    </row>
    <row r="61" spans="1:5">
      <c r="A61" t="str">
        <f>IMPOWER(IMPRODUCT($C$5,Experimental!A57*2*PI()),$C$4)</f>
        <v>6.27277632140096E-16+10.2400264984521i</v>
      </c>
      <c r="B61" t="str">
        <f t="shared" si="0"/>
        <v>391.18063759316-52940.380915698i</v>
      </c>
      <c r="C61">
        <f t="shared" si="1"/>
        <v>391.18063759315999</v>
      </c>
      <c r="D61">
        <f t="shared" si="2"/>
        <v>52940.380915697999</v>
      </c>
      <c r="E61">
        <f>((C61-Experimental!B57)^2+(D61-Experimental!D57)^2)/((Experimental!B57)^2+(Experimental!D57)^2)</f>
        <v>7115.6671704803448</v>
      </c>
    </row>
    <row r="62" spans="1:5">
      <c r="A62" t="str">
        <f>IMPOWER(IMPRODUCT($C$5,Experimental!A58*2*PI()),$C$4)</f>
        <v>7.21216845609604E-16+11.7735420996535i</v>
      </c>
      <c r="B62" t="str">
        <f t="shared" si="0"/>
        <v>391.18024467237-46045.0053712854i</v>
      </c>
      <c r="C62">
        <f t="shared" si="1"/>
        <v>391.18024467237001</v>
      </c>
      <c r="D62">
        <f t="shared" si="2"/>
        <v>46045.005371285399</v>
      </c>
      <c r="E62">
        <f>((C62-Experimental!B58)^2+(D62-Experimental!D58)^2)/((Experimental!B58)^2+(Experimental!D58)^2)</f>
        <v>6103.9807288738493</v>
      </c>
    </row>
    <row r="63" spans="1:5">
      <c r="A63" t="str">
        <f>IMPOWER(IMPRODUCT($C$5,Experimental!A59*2*PI()),$C$4)</f>
        <v>8.29224113438327E-16+13.5367123896863i</v>
      </c>
      <c r="B63" t="str">
        <f t="shared" si="0"/>
        <v>391.179725256219-40047.783609618i</v>
      </c>
      <c r="C63">
        <f t="shared" si="1"/>
        <v>391.179725256219</v>
      </c>
      <c r="D63">
        <f t="shared" si="2"/>
        <v>40047.783609618004</v>
      </c>
      <c r="E63">
        <f>((C63-Experimental!B59)^2+(D63-Experimental!D59)^2)/((Experimental!B59)^2+(Experimental!D59)^2)</f>
        <v>5269.5002066781854</v>
      </c>
    </row>
    <row r="64" spans="1:5">
      <c r="A64" t="str">
        <f>IMPOWER(IMPRODUCT($C$5,Experimental!A60*2*PI()),$C$4)</f>
        <v>9.53406225178207E-16+15.5639297647291i</v>
      </c>
      <c r="B64" t="str">
        <f t="shared" si="0"/>
        <v>391.179038621995-34831.7338345752i</v>
      </c>
      <c r="C64">
        <f t="shared" si="1"/>
        <v>391.17903862199501</v>
      </c>
      <c r="D64">
        <f t="shared" si="2"/>
        <v>34831.7338345752</v>
      </c>
      <c r="E64">
        <f>((C64-Experimental!B60)^2+(D64-Experimental!D60)^2)/((Experimental!B60)^2+(Experimental!D60)^2)</f>
        <v>4571.0621088392745</v>
      </c>
    </row>
    <row r="65" spans="1:5">
      <c r="A65" t="str">
        <f>IMPOWER(IMPRODUCT($C$5,Experimental!A61*2*PI()),$C$4)</f>
        <v>1.09618547685439E-15+17.8947371228763i</v>
      </c>
      <c r="B65" t="str">
        <f t="shared" si="0"/>
        <v>391.178130938045-30295.1117890831i</v>
      </c>
      <c r="C65">
        <f t="shared" si="1"/>
        <v>391.178130938045</v>
      </c>
      <c r="D65">
        <f t="shared" si="2"/>
        <v>30295.111789083101</v>
      </c>
      <c r="E65">
        <f>((C65-Experimental!B61)^2+(D65-Experimental!D61)^2)/((Experimental!B61)^2+(Experimental!D61)^2)</f>
        <v>3977.0007674240146</v>
      </c>
    </row>
    <row r="66" spans="1:5">
      <c r="A66" t="str">
        <f>IMPOWER(IMPRODUCT($C$5,Experimental!A62*2*PI()),$C$4)</f>
        <v>1.26034692026674E-15+20.5745991878306i</v>
      </c>
      <c r="B66" t="str">
        <f t="shared" si="0"/>
        <v>391.176931043269-26349.426131743i</v>
      </c>
      <c r="C66">
        <f t="shared" si="1"/>
        <v>391.17693104326901</v>
      </c>
      <c r="D66">
        <f t="shared" si="2"/>
        <v>26349.426131742999</v>
      </c>
      <c r="E66">
        <f>((C66-Experimental!B62)^2+(D66-Experimental!D62)^2)/((Experimental!B62)^2+(Experimental!D62)^2)</f>
        <v>3464.3432995530179</v>
      </c>
    </row>
    <row r="67" spans="1:5">
      <c r="A67" t="str">
        <f>IMPOWER(IMPRODUCT($C$5,Experimental!A63*2*PI()),$C$4)</f>
        <v>1.44909268820468E-15+23.6557893437128i</v>
      </c>
      <c r="B67" t="str">
        <f t="shared" si="0"/>
        <v>391.175344871145-22917.7123247645i</v>
      </c>
      <c r="C67">
        <f t="shared" si="1"/>
        <v>391.175344871145</v>
      </c>
      <c r="D67">
        <f t="shared" si="2"/>
        <v>22917.712324764499</v>
      </c>
      <c r="E67">
        <f>((C67-Experimental!B63)^2+(D67-Experimental!D63)^2)/((Experimental!B63)^2+(Experimental!D63)^2)</f>
        <v>3017.3411533982207</v>
      </c>
    </row>
    <row r="68" spans="1:5">
      <c r="A68" t="str">
        <f>IMPOWER(IMPRODUCT($C$5,Experimental!A64*2*PI()),$C$4)</f>
        <v>1.66610445524304E-15+27.198409279589i</v>
      </c>
      <c r="B68" t="str">
        <f t="shared" si="0"/>
        <v>391.17324807636-19933.0313636317i</v>
      </c>
      <c r="C68">
        <f t="shared" si="1"/>
        <v>391.17324807635998</v>
      </c>
      <c r="D68">
        <f t="shared" si="2"/>
        <v>19933.031363631701</v>
      </c>
      <c r="E68">
        <f>((C68-Experimental!B64)^2+(D68-Experimental!D64)^2)/((Experimental!B64)^2+(Experimental!D64)^2)</f>
        <v>2625.5938877538028</v>
      </c>
    </row>
    <row r="69" spans="1:5">
      <c r="A69" t="str">
        <f>IMPOWER(IMPRODUCT($C$5,Experimental!A65*2*PI()),$C$4)</f>
        <v>1.91561525247901E-15+31.2715613328981i</v>
      </c>
      <c r="B69" t="str">
        <f t="shared" si="0"/>
        <v>391.170476291904-17337.1640646948i</v>
      </c>
      <c r="C69">
        <f t="shared" si="1"/>
        <v>391.17047629190398</v>
      </c>
      <c r="D69">
        <f t="shared" si="2"/>
        <v>17337.1640646948</v>
      </c>
      <c r="E69">
        <f>((C69-Experimental!B65)^2+(D69-Experimental!D65)^2)/((Experimental!B65)^2+(Experimental!D65)^2)</f>
        <v>2282.1108676616395</v>
      </c>
    </row>
    <row r="70" spans="1:5">
      <c r="A70" t="str">
        <f>IMPOWER(IMPRODUCT($C$5,Experimental!A66*2*PI()),$C$4)</f>
        <v>2.20249203702834E-15+35.9546963995089i</v>
      </c>
      <c r="B70" t="str">
        <f t="shared" si="0"/>
        <v>391.166812251877-15079.4754413999i</v>
      </c>
      <c r="C70">
        <f t="shared" si="1"/>
        <v>391.16681225187699</v>
      </c>
      <c r="D70">
        <f t="shared" si="2"/>
        <v>15079.4754413999</v>
      </c>
      <c r="E70">
        <f>((C70-Experimental!B66)^2+(D70-Experimental!D66)^2)/((Experimental!B66)^2+(Experimental!D66)^2)</f>
        <v>1981.6784725780972</v>
      </c>
    </row>
    <row r="71" spans="1:5">
      <c r="A71" t="str">
        <f>IMPOWER(IMPRODUCT($C$5,Experimental!A67*2*PI()),$C$4)</f>
        <v>2.53233062688115E-15+41.3391637027372i</v>
      </c>
      <c r="B71" t="str">
        <f t="shared" si="0"/>
        <v>391.161968774233-13115.9270175998i</v>
      </c>
      <c r="C71">
        <f t="shared" si="1"/>
        <v>391.161968774233</v>
      </c>
      <c r="D71">
        <f t="shared" si="2"/>
        <v>13115.927017599801</v>
      </c>
      <c r="E71">
        <f>((C71-Experimental!B67)^2+(D71-Experimental!D67)^2)/((Experimental!B67)^2+(Experimental!D67)^2)</f>
        <v>1719.7813258059418</v>
      </c>
    </row>
    <row r="72" spans="1:5">
      <c r="A72" t="str">
        <f>IMPOWER(IMPRODUCT($C$5,Experimental!A68*2*PI()),$C$4)</f>
        <v>2.91156485291653E-15+47.5299926511142i</v>
      </c>
      <c r="B72" t="str">
        <f t="shared" si="0"/>
        <v>391.15556627465-11408.2178119985i</v>
      </c>
      <c r="C72">
        <f t="shared" si="1"/>
        <v>391.15556627465003</v>
      </c>
      <c r="D72">
        <f t="shared" si="2"/>
        <v>11408.2178119985</v>
      </c>
      <c r="E72">
        <f>((C72-Experimental!B68)^2+(D72-Experimental!D68)^2)/((Experimental!B68)^2+(Experimental!D68)^2)</f>
        <v>1492.1113559141513</v>
      </c>
    </row>
    <row r="73" spans="1:5">
      <c r="A73" t="str">
        <f>IMPOWER(IMPRODUCT($C$5,Experimental!A69*2*PI()),$C$4)</f>
        <v>3.34759205719497E-15+54.6479415418216i</v>
      </c>
      <c r="B73" t="str">
        <f t="shared" ref="B73:B107" si="3">IMDIV(IMDIV(IMPRODUCT(COMPLEX(2,0),COMPLEX($C$2,0),_xlfn.IMCOSH(IMSQRT(IMPRODUCT(A73,COMPLEX($C$3,0))))),_xlfn.IMSINH(IMSQRT(IMPRODUCT(A73,COMPLEX($C$3,0))))),IMSQRT(IMPRODUCT(A73,COMPLEX($C$3,0))))</f>
        <v>391.147103058715-9923.03723757419i</v>
      </c>
      <c r="C73">
        <f t="shared" ref="C73:C107" si="4">IMREAL(B73)</f>
        <v>391.147103058715</v>
      </c>
      <c r="D73">
        <f t="shared" ref="D73:D107" si="5">-IMAGINARY(B73)</f>
        <v>9923.0372375741899</v>
      </c>
      <c r="E73">
        <f>((C73-Experimental!B69)^2+(D73-Experimental!D69)^2)/((Experimental!B69)^2+(Experimental!D69)^2)</f>
        <v>1294.5066237891151</v>
      </c>
    </row>
    <row r="74" spans="1:5">
      <c r="A74" t="str">
        <f>IMPOWER(IMPRODUCT($C$5,Experimental!A70*2*PI()),$C$4)</f>
        <v>3.84891738549781E-15+62.8318530717959i</v>
      </c>
      <c r="B74" t="str">
        <f t="shared" si="3"/>
        <v>391.135916079553-8631.41534273151i</v>
      </c>
      <c r="C74">
        <f t="shared" si="4"/>
        <v>391.135916079553</v>
      </c>
      <c r="D74">
        <f t="shared" si="5"/>
        <v>8631.4153427315105</v>
      </c>
      <c r="E74">
        <f>((C74-Experimental!B70)^2+(D74-Experimental!D70)^2)/((Experimental!B70)^2+(Experimental!D70)^2)</f>
        <v>1123.0839680086633</v>
      </c>
    </row>
    <row r="75" spans="1:5">
      <c r="A75" t="str">
        <f>IMPOWER(IMPRODUCT($C$5,Experimental!A71*2*PI()),$C$4)</f>
        <v>4.42531968868408E-15+72.2413626031003i</v>
      </c>
      <c r="B75" t="str">
        <f t="shared" si="3"/>
        <v>391.121129113863-7508.1577195297i</v>
      </c>
      <c r="C75">
        <f t="shared" si="4"/>
        <v>391.12112911386299</v>
      </c>
      <c r="D75">
        <f t="shared" si="5"/>
        <v>7508.1577195297004</v>
      </c>
      <c r="E75">
        <f>((C75-Experimental!B71)^2+(D75-Experimental!D71)^2)/((Experimental!B71)^2+(Experimental!D71)^2)</f>
        <v>974.37282206846533</v>
      </c>
    </row>
    <row r="76" spans="1:5">
      <c r="A76" t="str">
        <f>IMPOWER(IMPRODUCT($C$5,Experimental!A72*2*PI()),$C$4)</f>
        <v>5.08804226893584E-15+83.0600120099787i</v>
      </c>
      <c r="B76" t="str">
        <f t="shared" si="3"/>
        <v>391.101584345167-6531.35405560593i</v>
      </c>
      <c r="C76">
        <f t="shared" si="4"/>
        <v>391.101584345167</v>
      </c>
      <c r="D76">
        <f t="shared" si="5"/>
        <v>6531.3540556059297</v>
      </c>
      <c r="E76">
        <f>((C76-Experimental!B72)^2+(D76-Experimental!D72)^2)/((Experimental!B72)^2+(Experimental!D72)^2)</f>
        <v>845.36259648992802</v>
      </c>
    </row>
    <row r="77" spans="1:5">
      <c r="A77" t="str">
        <f>IMPOWER(IMPRODUCT($C$5,Experimental!A73*2*PI()),$C$4)</f>
        <v>5.85001219158833E-15+95.4988298462926i</v>
      </c>
      <c r="B77" t="str">
        <f t="shared" si="3"/>
        <v>391.075752080462-5681.95074254425i</v>
      </c>
      <c r="C77">
        <f t="shared" si="4"/>
        <v>391.075752080462</v>
      </c>
      <c r="D77">
        <f t="shared" si="5"/>
        <v>5681.9507425442498</v>
      </c>
      <c r="E77">
        <f>((C77-Experimental!B73)^2+(D77-Experimental!D73)^2)/((Experimental!B73)^2+(Experimental!D73)^2)</f>
        <v>733.4697352934279</v>
      </c>
    </row>
    <row r="78" spans="1:5">
      <c r="A78" t="str">
        <f>IMPOWER(IMPRODUCT($C$5,Experimental!A74*2*PI()),$C$4)</f>
        <v>6.72609244044072E-15+109.800447668073i</v>
      </c>
      <c r="B78" t="str">
        <f t="shared" si="3"/>
        <v>391.041611678367-4943.37920237953i</v>
      </c>
      <c r="C78">
        <f t="shared" si="4"/>
        <v>391.04161167836702</v>
      </c>
      <c r="D78">
        <f t="shared" si="5"/>
        <v>4943.3792023795304</v>
      </c>
      <c r="E78">
        <f>((C78-Experimental!B74)^2+(D78-Experimental!D74)^2)/((Experimental!B74)^2+(Experimental!D74)^2)</f>
        <v>636.47118536521805</v>
      </c>
    </row>
    <row r="79" spans="1:5">
      <c r="A79" t="str">
        <f>IMPOWER(IMPRODUCT($C$5,Experimental!A75*2*PI()),$C$4)</f>
        <v>7.73337183508855E-15+126.24383280417i</v>
      </c>
      <c r="B79" t="str">
        <f t="shared" si="3"/>
        <v>390.996494629359-4301.23267992815i</v>
      </c>
      <c r="C79">
        <f t="shared" si="4"/>
        <v>390.99649462935901</v>
      </c>
      <c r="D79">
        <f t="shared" si="5"/>
        <v>4301.23267992815</v>
      </c>
      <c r="E79">
        <f>((C79-Experimental!B75)^2+(D79-Experimental!D75)^2)/((Experimental!B75)^2+(Experimental!D75)^2)</f>
        <v>552.44257839779698</v>
      </c>
    </row>
    <row r="80" spans="1:5">
      <c r="A80" t="str">
        <f>IMPOWER(IMPRODUCT($C$5,Experimental!A76*2*PI()),$C$4)</f>
        <v>8.89149836540491E-15+145.149729892417i</v>
      </c>
      <c r="B80" t="str">
        <f t="shared" si="3"/>
        <v>390.936877963606-3742.98519275974i</v>
      </c>
      <c r="C80">
        <f t="shared" si="4"/>
        <v>390.93687796360598</v>
      </c>
      <c r="D80">
        <f t="shared" si="5"/>
        <v>3742.9851927597401</v>
      </c>
      <c r="E80">
        <f>((C80-Experimental!B76)^2+(D80-Experimental!D76)^2)/((Experimental!B76)^2+(Experimental!D76)^2)</f>
        <v>479.71332663580813</v>
      </c>
    </row>
    <row r="81" spans="1:5">
      <c r="A81" t="str">
        <f>IMPOWER(IMPRODUCT($C$5,Experimental!A77*2*PI()),$C$4)</f>
        <v>1.02230624451918E-14+166.886917323898i</v>
      </c>
      <c r="B81" t="str">
        <f t="shared" si="3"/>
        <v>390.858112624673-3257.7471510541i</v>
      </c>
      <c r="C81">
        <f t="shared" si="4"/>
        <v>390.85811262467303</v>
      </c>
      <c r="D81">
        <f t="shared" si="5"/>
        <v>3257.7471510541</v>
      </c>
      <c r="E81">
        <f>((C81-Experimental!B77)^2+(D81-Experimental!D77)^2)/((Experimental!B77)^2+(Experimental!D77)^2)</f>
        <v>416.83398719428055</v>
      </c>
    </row>
    <row r="82" spans="1:5">
      <c r="A82" t="str">
        <f>IMPOWER(IMPRODUCT($C$5,Experimental!A78*2*PI()),$C$4)</f>
        <v>1.17540375607472E-14+191.879400633516i</v>
      </c>
      <c r="B82" t="str">
        <f t="shared" si="3"/>
        <v>390.754066967856-2836.05287202216i</v>
      </c>
      <c r="C82">
        <f t="shared" si="4"/>
        <v>390.75406696785598</v>
      </c>
      <c r="D82">
        <f t="shared" si="5"/>
        <v>2836.05287202216</v>
      </c>
      <c r="E82">
        <f>((C82-Experimental!B78)^2+(D82-Experimental!D78)^2)/((Experimental!B78)^2+(Experimental!D78)^2)</f>
        <v>362.54916318415832</v>
      </c>
    </row>
    <row r="83" spans="1:5">
      <c r="A83" t="str">
        <f>IMPOWER(IMPRODUCT($C$5,Experimental!A79*2*PI()),$C$4)</f>
        <v>1.35142869096368E-14+220.614683151109i</v>
      </c>
      <c r="B83" t="str">
        <f t="shared" si="3"/>
        <v>390.616659962162-2469.67583143211i</v>
      </c>
      <c r="C83">
        <f t="shared" si="4"/>
        <v>390.61665996216198</v>
      </c>
      <c r="D83">
        <f t="shared" si="5"/>
        <v>2469.67583143211</v>
      </c>
      <c r="E83">
        <f>((C83-Experimental!B79)^2+(D83-Experimental!D79)^2)/((Experimental!B79)^2+(Experimental!D79)^2)</f>
        <v>315.77325634757034</v>
      </c>
    </row>
    <row r="84" spans="1:5">
      <c r="A84" t="str">
        <f>IMPOWER(IMPRODUCT($C$5,Experimental!A80*2*PI()),$C$4)</f>
        <v>1.5538145912167E-14+253.653275240443i</v>
      </c>
      <c r="B84" t="str">
        <f t="shared" si="3"/>
        <v>390.435251891253-2151.46802944341i</v>
      </c>
      <c r="C84">
        <f t="shared" si="4"/>
        <v>390.43525189125302</v>
      </c>
      <c r="D84">
        <f t="shared" si="5"/>
        <v>2151.4680294434102</v>
      </c>
      <c r="E84">
        <f>((C84-Experimental!B80)^2+(D84-Experimental!D80)^2)/((Experimental!B80)^2+(Experimental!D80)^2)</f>
        <v>275.56897078726689</v>
      </c>
    </row>
    <row r="85" spans="1:5">
      <c r="A85" t="str">
        <f>IMPOWER(IMPRODUCT($C$5,Experimental!A81*2*PI()),$C$4)</f>
        <v>1.78650919580247E-14+291.639627613247i</v>
      </c>
      <c r="B85" t="str">
        <f t="shared" si="3"/>
        <v>390.195852394691-1875.2203088654i</v>
      </c>
      <c r="C85">
        <f t="shared" si="4"/>
        <v>390.19585239469097</v>
      </c>
      <c r="D85">
        <f t="shared" si="5"/>
        <v>1875.2203088654001</v>
      </c>
      <c r="E85">
        <f>((C85-Experimental!B81)^2+(D85-Experimental!D81)^2)/((Experimental!B81)^2+(Experimental!D81)^2)</f>
        <v>241.12863669732198</v>
      </c>
    </row>
    <row r="86" spans="1:5">
      <c r="A86" t="str">
        <f>IMPOWER(IMPRODUCT($C$5,Experimental!A82*2*PI()),$C$4)</f>
        <v>2.05405144521628E-14+335.314701983521i</v>
      </c>
      <c r="B86" t="str">
        <f t="shared" si="3"/>
        <v>389.880096911512-1635.54085873306i</v>
      </c>
      <c r="C86">
        <f t="shared" si="4"/>
        <v>389.880096911512</v>
      </c>
      <c r="D86">
        <f t="shared" si="5"/>
        <v>1635.5408587330601</v>
      </c>
      <c r="E86">
        <f>((C86-Experimental!B82)^2+(D86-Experimental!D82)^2)/((Experimental!B82)^2+(Experimental!D82)^2)</f>
        <v>211.75802794851276</v>
      </c>
    </row>
    <row r="87" spans="1:5">
      <c r="A87" t="str">
        <f>IMPOWER(IMPRODUCT($C$5,Experimental!A83*2*PI()),$C$4)</f>
        <v>2.36166001804424E-14+385.53042426526i</v>
      </c>
      <c r="B87" t="str">
        <f t="shared" si="3"/>
        <v>389.463933920982-1427.74947056551i</v>
      </c>
      <c r="C87">
        <f t="shared" si="4"/>
        <v>389.46393392098202</v>
      </c>
      <c r="D87">
        <f t="shared" si="5"/>
        <v>1427.7494705655099</v>
      </c>
      <c r="E87">
        <f>((C87-Experimental!B83)^2+(D87-Experimental!D83)^2)/((Experimental!B83)^2+(Experimental!D83)^2)</f>
        <v>186.86225782494108</v>
      </c>
    </row>
    <row r="88" spans="1:5">
      <c r="A88" t="str">
        <f>IMPOWER(IMPRODUCT($C$5,Experimental!A84*2*PI()),$C$4)</f>
        <v>2.71533512649751E-14+443.26630223764i</v>
      </c>
      <c r="B88" t="str">
        <f t="shared" si="3"/>
        <v>388.91595885033-1247.78539294613i</v>
      </c>
      <c r="C88">
        <f t="shared" si="4"/>
        <v>388.91595885033001</v>
      </c>
      <c r="D88">
        <f t="shared" si="5"/>
        <v>1247.7853929461301</v>
      </c>
      <c r="E88">
        <f>((C88-Experimental!B84)^2+(D88-Experimental!D84)^2)/((Experimental!B84)^2+(Experimental!D84)^2)</f>
        <v>165.93339133414119</v>
      </c>
    </row>
    <row r="89" spans="1:5">
      <c r="A89" t="str">
        <f>IMPOWER(IMPRODUCT($C$5,Experimental!A85*2*PI()),$C$4)</f>
        <v>3.1219755565397E-14+509.648531821813i</v>
      </c>
      <c r="B89" t="str">
        <f t="shared" si="3"/>
        <v>388.195330050302-1092.1268547037i</v>
      </c>
      <c r="C89">
        <f t="shared" si="4"/>
        <v>388.195330050302</v>
      </c>
      <c r="D89">
        <f t="shared" si="5"/>
        <v>1092.1268547037</v>
      </c>
      <c r="E89">
        <f>((C89-Experimental!B85)^2+(D89-Experimental!D85)^2)/((Experimental!B85)^2+(Experimental!D85)^2)</f>
        <v>148.53943019747044</v>
      </c>
    </row>
    <row r="90" spans="1:5">
      <c r="A90" t="str">
        <f>IMPOWER(IMPRODUCT($C$5,Experimental!A86*2*PI()),$C$4)</f>
        <v>3.58951323559227E-14+585.971964656316i</v>
      </c>
      <c r="B90" t="str">
        <f t="shared" si="3"/>
        <v>387.249214847693-957.72049953996i</v>
      </c>
      <c r="C90">
        <f t="shared" si="4"/>
        <v>387.249214847693</v>
      </c>
      <c r="D90">
        <f t="shared" si="5"/>
        <v>957.72049953995997</v>
      </c>
      <c r="E90">
        <f>((C90-Experimental!B86)^2+(D90-Experimental!D86)^2)/((Experimental!B86)^2+(Experimental!D86)^2)</f>
        <v>134.31430749999694</v>
      </c>
    </row>
    <row r="91" spans="1:5">
      <c r="A91" t="str">
        <f>IMPOWER(IMPRODUCT($C$5,Experimental!A87*2*PI()),$C$4)</f>
        <v>4.12706795269495E-14+673.725365470551i</v>
      </c>
      <c r="B91" t="str">
        <f t="shared" si="3"/>
        <v>386.009751213382-841.919097311759i</v>
      </c>
      <c r="C91">
        <f t="shared" si="4"/>
        <v>386.009751213382</v>
      </c>
      <c r="D91">
        <f t="shared" si="5"/>
        <v>841.91909731175895</v>
      </c>
      <c r="E91">
        <f>((C91-Experimental!B87)^2+(D91-Experimental!D87)^2)/((Experimental!B87)^2+(Experimental!D87)^2)</f>
        <v>122.94849139768594</v>
      </c>
    </row>
    <row r="92" spans="1:5">
      <c r="A92" t="str">
        <f>IMPOWER(IMPRODUCT($C$5,Experimental!A88*2*PI()),$C$4)</f>
        <v>4.74512524909286E-14+774.620451926667i</v>
      </c>
      <c r="B92" t="str">
        <f t="shared" si="3"/>
        <v>384.390591776484-742.425974395564i</v>
      </c>
      <c r="C92">
        <f t="shared" si="4"/>
        <v>384.39059177648397</v>
      </c>
      <c r="D92">
        <f t="shared" si="5"/>
        <v>742.42597439556403</v>
      </c>
      <c r="E92">
        <f>((C92-Experimental!B88)^2+(D92-Experimental!D88)^2)/((Experimental!B88)^2+(Experimental!D88)^2)</f>
        <v>114.17974247919572</v>
      </c>
    </row>
    <row r="93" spans="1:5">
      <c r="A93" t="str">
        <f>IMPOWER(IMPRODUCT($C$5,Experimental!A89*2*PI()),$C$4)</f>
        <v>5.45574094918291E-14+890.625283380835i</v>
      </c>
      <c r="B93" t="str">
        <f t="shared" si="3"/>
        <v>382.283249135944-657.244651519262i</v>
      </c>
      <c r="C93">
        <f t="shared" si="4"/>
        <v>382.283249135944</v>
      </c>
      <c r="D93">
        <f t="shared" si="5"/>
        <v>657.24465151926199</v>
      </c>
      <c r="E93">
        <f>((C93-Experimental!B89)^2+(D93-Experimental!D89)^2)/((Experimental!B89)^2+(Experimental!D89)^2)</f>
        <v>107.78350456516277</v>
      </c>
    </row>
    <row r="94" spans="1:5">
      <c r="A94" t="str">
        <f>IMPOWER(IMPRODUCT($C$5,Experimental!A90*2*PI()),$C$4)</f>
        <v>6.27277632140096E-14+1024.00264984521i</v>
      </c>
      <c r="B94" t="str">
        <f t="shared" si="3"/>
        <v>379.553719998254-584.63222470593i</v>
      </c>
      <c r="C94">
        <f t="shared" si="4"/>
        <v>379.553719998254</v>
      </c>
      <c r="D94">
        <f t="shared" si="5"/>
        <v>584.63222470592996</v>
      </c>
      <c r="E94">
        <f>((C94-Experimental!B90)^2+(D94-Experimental!D90)^2)/((Experimental!B90)^2+(Experimental!D90)^2)</f>
        <v>103.56235751737408</v>
      </c>
    </row>
    <row r="95" spans="1:5">
      <c r="A95" t="str">
        <f>IMPOWER(IMPRODUCT($C$5,Experimental!A91*2*PI()),$C$4)</f>
        <v>7.21216845609604E-14+1177.35420996535i</v>
      </c>
      <c r="B95" t="str">
        <f t="shared" si="3"/>
        <v>376.040266359313-523.05513980507i</v>
      </c>
      <c r="C95">
        <f t="shared" si="4"/>
        <v>376.04026635931302</v>
      </c>
      <c r="D95">
        <f t="shared" si="5"/>
        <v>523.05513980506998</v>
      </c>
      <c r="E95">
        <f>((C95-Experimental!B91)^2+(D95-Experimental!D91)^2)/((Experimental!B91)^2+(Experimental!D91)^2)</f>
        <v>101.33397329198343</v>
      </c>
    </row>
    <row r="96" spans="1:5">
      <c r="A96" t="str">
        <f>IMPOWER(IMPRODUCT($C$5,Experimental!A92*2*PI()),$C$4)</f>
        <v>8.29224113438327E-14+1353.67123896863i</v>
      </c>
      <c r="B96" t="str">
        <f t="shared" si="3"/>
        <v>371.553788352176-471.146311374151i</v>
      </c>
      <c r="C96">
        <f t="shared" si="4"/>
        <v>371.55378835217601</v>
      </c>
      <c r="D96">
        <f t="shared" si="5"/>
        <v>471.14631137415103</v>
      </c>
      <c r="E96">
        <f>((C96-Experimental!B92)^2+(D96-Experimental!D92)^2)/((Experimental!B92)^2+(Experimental!D92)^2)</f>
        <v>100.91718397121163</v>
      </c>
    </row>
    <row r="97" spans="1:5">
      <c r="A97" t="str">
        <f>IMPOWER(IMPRODUCT($C$5,Experimental!A93*2*PI()),$C$4)</f>
        <v>9.53406225178207E-14+1556.39297647291i</v>
      </c>
      <c r="B97" t="str">
        <f t="shared" si="3"/>
        <v>365.882878150247-427.663201669557i</v>
      </c>
      <c r="C97">
        <f t="shared" si="4"/>
        <v>365.882878150247</v>
      </c>
      <c r="D97">
        <f t="shared" si="5"/>
        <v>427.663201669557</v>
      </c>
      <c r="E97">
        <f>((C97-Experimental!B93)^2+(D97-Experimental!D93)^2)/((Experimental!B93)^2+(Experimental!D93)^2)</f>
        <v>102.11623218621028</v>
      </c>
    </row>
    <row r="98" spans="1:5">
      <c r="A98" t="str">
        <f>IMPOWER(IMPRODUCT($C$5,Experimental!A94*2*PI()),$C$4)</f>
        <v>1.09618547685439E-13+1789.47371228763i</v>
      </c>
      <c r="B98" t="str">
        <f t="shared" si="3"/>
        <v>358.806187281849-391.447718851256i</v>
      </c>
      <c r="C98">
        <f t="shared" si="4"/>
        <v>358.80618728184902</v>
      </c>
      <c r="D98">
        <f t="shared" si="5"/>
        <v>391.44771885125601</v>
      </c>
      <c r="E98">
        <f>((C98-Experimental!B94)^2+(D98-Experimental!D94)^2)/((Experimental!B94)^2+(Experimental!D94)^2)</f>
        <v>104.70419661727145</v>
      </c>
    </row>
    <row r="99" spans="1:5">
      <c r="A99" t="str">
        <f>IMPOWER(IMPRODUCT($C$5,Experimental!A95*2*PI()),$C$4)</f>
        <v>1.26034692026674E-13+2057.45991878306i</v>
      </c>
      <c r="B99" t="str">
        <f t="shared" si="3"/>
        <v>350.114712745-361.390748368188i</v>
      </c>
      <c r="C99">
        <f t="shared" si="4"/>
        <v>350.11471274500002</v>
      </c>
      <c r="D99">
        <f t="shared" si="5"/>
        <v>361.39074836818799</v>
      </c>
      <c r="E99">
        <f>((C99-Experimental!B95)^2+(D99-Experimental!D95)^2)/((Experimental!B95)^2+(Experimental!D95)^2)</f>
        <v>108.40807118088398</v>
      </c>
    </row>
    <row r="100" spans="1:5">
      <c r="A100" t="str">
        <f>IMPOWER(IMPRODUCT($C$5,Experimental!A96*2*PI()),$C$4)</f>
        <v>1.44909268820468E-13+2365.57893437128i</v>
      </c>
      <c r="B100" t="str">
        <f t="shared" si="3"/>
        <v>339.645283109029-336.406594832357i</v>
      </c>
      <c r="C100">
        <f t="shared" si="4"/>
        <v>339.64528310902898</v>
      </c>
      <c r="D100">
        <f t="shared" si="5"/>
        <v>336.40659483235697</v>
      </c>
      <c r="E100">
        <f>((C100-Experimental!B96)^2+(D100-Experimental!D96)^2)/((Experimental!B96)^2+(Experimental!D96)^2)</f>
        <v>112.89986451700101</v>
      </c>
    </row>
    <row r="101" spans="1:5">
      <c r="A101" t="str">
        <f>IMPOWER(IMPRODUCT($C$5,Experimental!A97*2*PI()),$C$4)</f>
        <v>1.66610445524304E-13+2719.8409279589i</v>
      </c>
      <c r="B101" t="str">
        <f t="shared" si="3"/>
        <v>327.323146096128-315.424678604422i</v>
      </c>
      <c r="C101">
        <f t="shared" si="4"/>
        <v>327.32314609612803</v>
      </c>
      <c r="D101">
        <f t="shared" si="5"/>
        <v>315.42467860442201</v>
      </c>
      <c r="E101">
        <f>((C101-Experimental!B97)^2+(D101-Experimental!D97)^2)/((Experimental!B97)^2+(Experimental!D97)^2)</f>
        <v>117.79966264927451</v>
      </c>
    </row>
    <row r="102" spans="1:5">
      <c r="A102" t="str">
        <f>IMPOWER(IMPRODUCT($C$5,Experimental!A98*2*PI()),$C$4)</f>
        <v>1.91561525247901E-13+3127.15613328981i</v>
      </c>
      <c r="B102" t="str">
        <f t="shared" si="3"/>
        <v>313.206035062459-297.405693512033i</v>
      </c>
      <c r="C102">
        <f t="shared" si="4"/>
        <v>313.20603506245902</v>
      </c>
      <c r="D102">
        <f t="shared" si="5"/>
        <v>297.405693512033</v>
      </c>
      <c r="E102">
        <f>((C102-Experimental!B98)^2+(D102-Experimental!D98)^2)/((Experimental!B98)^2+(Experimental!D98)^2)</f>
        <v>122.69643801819727</v>
      </c>
    </row>
    <row r="103" spans="1:5">
      <c r="A103" t="str">
        <f>IMPOWER(IMPRODUCT($C$5,Experimental!A99*2*PI()),$C$4)</f>
        <v>2.20249203702834E-13+3595.46963995089i</v>
      </c>
      <c r="B103" t="str">
        <f t="shared" si="3"/>
        <v>297.516051879866-281.384932718333i</v>
      </c>
      <c r="C103">
        <f t="shared" si="4"/>
        <v>297.51605187986598</v>
      </c>
      <c r="D103">
        <f t="shared" si="5"/>
        <v>281.384932718333</v>
      </c>
      <c r="E103">
        <f>((C103-Experimental!B99)^2+(D103-Experimental!D99)^2)/((Experimental!B99)^2+(Experimental!D99)^2)</f>
        <v>127.18879575180669</v>
      </c>
    </row>
    <row r="104" spans="1:5">
      <c r="A104" t="str">
        <f>IMPOWER(IMPRODUCT($C$5,Experimental!A100*2*PI()),$C$4)</f>
        <v>2.53233062688115E-13+4133.91637027372i</v>
      </c>
      <c r="B104" t="str">
        <f t="shared" si="3"/>
        <v>280.642979890692-266.535924066466i</v>
      </c>
      <c r="C104">
        <f t="shared" si="4"/>
        <v>280.642979890692</v>
      </c>
      <c r="D104">
        <f t="shared" si="5"/>
        <v>266.53592406646601</v>
      </c>
      <c r="E104">
        <f>((C104-Experimental!B100)^2+(D104-Experimental!D100)^2)/((Experimental!B100)^2+(Experimental!D100)^2)</f>
        <v>130.94027329916739</v>
      </c>
    </row>
    <row r="105" spans="1:5">
      <c r="A105" t="str">
        <f>IMPOWER(IMPRODUCT($C$5,Experimental!A101*2*PI()),$C$4)</f>
        <v>2.91156485291653E-13+4752.99926511142i</v>
      </c>
      <c r="B105" t="str">
        <f t="shared" si="3"/>
        <v>263.107662132267-252.235939904762i</v>
      </c>
      <c r="C105">
        <f t="shared" si="4"/>
        <v>263.10766213226702</v>
      </c>
      <c r="D105">
        <f t="shared" si="5"/>
        <v>252.23593990476201</v>
      </c>
      <c r="E105">
        <f>((C105-Experimental!B101)^2+(D105-Experimental!D101)^2)/((Experimental!B101)^2+(Experimental!D101)^2)</f>
        <v>133.73466960687819</v>
      </c>
    </row>
    <row r="106" spans="1:5">
      <c r="A106" t="str">
        <f>IMPOWER(IMPRODUCT($C$5,Experimental!A102*2*PI()),$C$4)</f>
        <v>3.34759205719496E-13+5464.79415418215i</v>
      </c>
      <c r="B106" t="str">
        <f t="shared" si="3"/>
        <v>245.487848091327-238.108353003261i</v>
      </c>
      <c r="C106">
        <f t="shared" si="4"/>
        <v>245.48784809132701</v>
      </c>
      <c r="D106">
        <f t="shared" si="5"/>
        <v>238.10835300326099</v>
      </c>
      <c r="E106">
        <f>((C106-Experimental!B102)^2+(D106-Experimental!D102)^2)/((Experimental!B102)^2+(Experimental!D102)^2)</f>
        <v>135.51170232455215</v>
      </c>
    </row>
    <row r="107" spans="1:5">
      <c r="A107" t="str">
        <f>IMPOWER(IMPRODUCT($C$5,Experimental!A103*2*PI()),$C$4)</f>
        <v>3.84891738549781E-13+6283.18530717959i</v>
      </c>
      <c r="B107" t="str">
        <f t="shared" si="3"/>
        <v>228.325686024403-224.021810782221i</v>
      </c>
      <c r="C107">
        <f t="shared" si="4"/>
        <v>228.32568602440301</v>
      </c>
      <c r="D107">
        <f t="shared" si="5"/>
        <v>224.021810782221</v>
      </c>
      <c r="E107">
        <f>((C107-Experimental!B103)^2+(D107-Experimental!D103)^2)/((Experimental!B103)^2+(Experimental!D103)^2)</f>
        <v>136.36731466175755</v>
      </c>
    </row>
    <row r="108" spans="1:5">
      <c r="D108" t="s">
        <v>23</v>
      </c>
      <c r="E108">
        <f>+SUM(E8:E107)</f>
        <v>3232059.9829987497</v>
      </c>
    </row>
  </sheetData>
  <mergeCells count="1">
    <mergeCell ref="B6:E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3AC9-ACE6-4A86-9E35-C79F0741D828}">
  <sheetPr codeName="Sheet4"/>
  <dimension ref="A1:N112"/>
  <sheetViews>
    <sheetView zoomScaleNormal="100" workbookViewId="0">
      <selection activeCell="E7" sqref="E7"/>
    </sheetView>
  </sheetViews>
  <sheetFormatPr defaultRowHeight="15"/>
  <cols>
    <col min="1" max="1" width="9.85546875" customWidth="1"/>
    <col min="2" max="3" width="9.140625" customWidth="1"/>
    <col min="4" max="4" width="10.85546875" customWidth="1"/>
    <col min="5" max="8" width="9.140625" customWidth="1"/>
    <col min="9" max="9" width="34.28515625" bestFit="1" customWidth="1"/>
    <col min="10" max="11" width="22" bestFit="1" customWidth="1"/>
    <col min="12" max="12" width="16.28515625" bestFit="1" customWidth="1"/>
    <col min="14" max="14" width="26.28515625" customWidth="1"/>
  </cols>
  <sheetData>
    <row r="1" spans="1:14">
      <c r="I1" t="s">
        <v>14</v>
      </c>
    </row>
    <row r="2" spans="1:14">
      <c r="D2" t="s">
        <v>5</v>
      </c>
      <c r="E2">
        <v>1946.4757752022449</v>
      </c>
      <c r="I2" t="s">
        <v>5</v>
      </c>
      <c r="J2" s="5">
        <f>+E2</f>
        <v>1946.4757752022449</v>
      </c>
    </row>
    <row r="3" spans="1:14">
      <c r="D3" t="s">
        <v>6</v>
      </c>
      <c r="E3">
        <v>845.10526081772116</v>
      </c>
      <c r="I3" t="s">
        <v>15</v>
      </c>
      <c r="J3" s="5">
        <f>+E2*E4</f>
        <v>3.7847329452027081</v>
      </c>
      <c r="L3" s="5">
        <f>+SUM(L12:L111)</f>
        <v>9.0219229350772053E-4</v>
      </c>
      <c r="N3" s="5">
        <f>+SUM(L12:L111)</f>
        <v>9.0219229350772053E-4</v>
      </c>
    </row>
    <row r="4" spans="1:14">
      <c r="D4" t="s">
        <v>44</v>
      </c>
      <c r="E4">
        <v>1.9444027988529487E-3</v>
      </c>
      <c r="I4" t="s">
        <v>16</v>
      </c>
      <c r="J4" s="5">
        <f>+E3*E4</f>
        <v>1.6432250344593282</v>
      </c>
    </row>
    <row r="5" spans="1:14">
      <c r="D5" t="s">
        <v>17</v>
      </c>
      <c r="E5">
        <v>1</v>
      </c>
      <c r="I5" t="s">
        <v>17</v>
      </c>
      <c r="J5">
        <f>+E5</f>
        <v>1</v>
      </c>
    </row>
    <row r="6" spans="1:14">
      <c r="D6" t="s">
        <v>33</v>
      </c>
      <c r="E6">
        <v>0.36992434460228535</v>
      </c>
      <c r="I6" t="s">
        <v>33</v>
      </c>
      <c r="J6" s="5">
        <f>+E6</f>
        <v>0.36992434460228535</v>
      </c>
    </row>
    <row r="7" spans="1:14">
      <c r="D7" t="s">
        <v>34</v>
      </c>
      <c r="E7">
        <v>0.14426374115397469</v>
      </c>
      <c r="I7" t="s">
        <v>34</v>
      </c>
      <c r="J7" s="5">
        <f>+E7</f>
        <v>0.14426374115397469</v>
      </c>
    </row>
    <row r="8" spans="1:14">
      <c r="D8" t="s">
        <v>18</v>
      </c>
      <c r="E8">
        <v>1</v>
      </c>
      <c r="I8" t="s">
        <v>18</v>
      </c>
      <c r="J8" s="5">
        <v>1</v>
      </c>
    </row>
    <row r="9" spans="1:14">
      <c r="I9" t="s">
        <v>21</v>
      </c>
      <c r="J9" t="s">
        <v>22</v>
      </c>
    </row>
    <row r="10" spans="1:14">
      <c r="A10" s="10" t="s">
        <v>13</v>
      </c>
      <c r="B10" s="10"/>
      <c r="C10" s="10"/>
      <c r="D10" s="10"/>
      <c r="E10" s="10"/>
      <c r="F10" s="10"/>
      <c r="G10" s="10"/>
      <c r="H10" s="11"/>
      <c r="I10" s="9" t="s">
        <v>10</v>
      </c>
      <c r="J10" s="9"/>
      <c r="K10" s="9"/>
      <c r="L10" s="9"/>
    </row>
    <row r="11" spans="1:14">
      <c r="A11" t="s">
        <v>20</v>
      </c>
      <c r="B11" t="s">
        <v>24</v>
      </c>
      <c r="C11" t="s">
        <v>25</v>
      </c>
      <c r="D11" t="s">
        <v>26</v>
      </c>
      <c r="E11" t="s">
        <v>27</v>
      </c>
      <c r="F11" t="s">
        <v>28</v>
      </c>
      <c r="G11" t="s">
        <v>29</v>
      </c>
      <c r="H11" t="s">
        <v>30</v>
      </c>
      <c r="I11" s="4" t="s">
        <v>19</v>
      </c>
      <c r="J11" s="4" t="s">
        <v>8</v>
      </c>
      <c r="K11" s="4" t="s">
        <v>9</v>
      </c>
      <c r="L11" s="4" t="s">
        <v>11</v>
      </c>
    </row>
    <row r="12" spans="1:14">
      <c r="A12" t="str">
        <f>IMPOWER(IMPRODUCT($J$9,Experimental!A4*2*PI()),$J$5)</f>
        <v>3.84891738549781E-19+0.00628318530717959i</v>
      </c>
      <c r="B12" t="str">
        <f>+IMSQRT(IMPRODUCT(A12,COMPLEX($J$3,0)))</f>
        <v>0.109041685682349+0.109041685682349i</v>
      </c>
      <c r="C12" t="str">
        <f>+IMSQRT(IMPRODUCT(A12,COMPLEX($J$4,0)))</f>
        <v>0.0718494516085701+0.0718494516085701i</v>
      </c>
      <c r="D12" t="str">
        <f>IMDIV(_xlfn.IMCOSH(IMPRODUCT(B12,COMPLEX($J$6,0))),_xlfn.IMSINH(IMPRODUCT(B12,COMPLEX($J$6,0))))</f>
        <v>12.408962481982-12.3820710343832i</v>
      </c>
      <c r="E12" t="str">
        <f>IMDIV(_xlfn.IMCOSH(IMPRODUCT(C12,COMPLEX($J$7,0))),_xlfn.IMSINH(IMPRODUCT(C12,COMPLEX($J$7,0))))</f>
        <v>48.241462135023-48.2345519545658i</v>
      </c>
      <c r="F12" t="str">
        <f>+IMPRODUCT(B12,D12,E12,IMDIV(COMPLEX($J$4,0),COMPLEX($J$3,0)))</f>
        <v>56.6813546094138-56.5504189654577i</v>
      </c>
      <c r="G12" t="str">
        <f>+IMPRODUCT(B12,E12,IMDIV(COMPLEX($J$4,0),COMPLEX($J$3,0)))</f>
        <v>4.5674490455429+0.000327147606911438i</v>
      </c>
      <c r="H12" t="str">
        <f>+IMPRODUCT(B12,IMSUM(G12,IMPRODUCT(C12,D12)))</f>
        <v>0.692023454351127+0.692516166485291i</v>
      </c>
      <c r="I12" t="str">
        <f>+IMPRODUCT(IMDIV(IMSUM(F12,C12),H12),COMPLEX(2,0),COMPLEX($J$2,0))</f>
        <v>658.898135704517-318377.406111466i</v>
      </c>
      <c r="J12" s="5">
        <f>IMREAL(I12)</f>
        <v>658.89813570451702</v>
      </c>
      <c r="K12" s="5">
        <f>-IMAGINARY(I12)</f>
        <v>318377.406111466</v>
      </c>
      <c r="L12" s="5">
        <f>((J12-Experimental!B4)^2+(K12-Experimental!D4)^2)/((Experimental!B4)^2+(Experimental!D4)^2)</f>
        <v>4.5218853195979494E-8</v>
      </c>
    </row>
    <row r="13" spans="1:14">
      <c r="A13" t="str">
        <f>IMPOWER(IMPRODUCT($J$9,Experimental!A5*2*PI()),$J$5)</f>
        <v>4.42531968868408E-19+0.00722413626031003i</v>
      </c>
      <c r="B13" t="str">
        <f t="shared" ref="B13:B76" si="0">+IMSQRT(IMPRODUCT(A13,COMPLEX($J$3,0)))</f>
        <v>0.116921825389935+0.116921825389935i</v>
      </c>
      <c r="C13" t="str">
        <f t="shared" ref="C13:C76" si="1">+IMSQRT(IMPRODUCT(A13,COMPLEX($J$4,0)))</f>
        <v>0.0770418118792867+0.0770418118792867i</v>
      </c>
      <c r="D13" t="str">
        <f t="shared" ref="D13:D76" si="2">IMDIV(_xlfn.IMCOSH(IMPRODUCT(B13,COMPLEX($J$6,0))),_xlfn.IMSINH(IMPRODUCT(B13,COMPLEX($J$6,0))))</f>
        <v>11.5745186994271-11.5456838822386i</v>
      </c>
      <c r="E13" t="str">
        <f t="shared" ref="E13:E76" si="3">IMDIV(_xlfn.IMCOSH(IMPRODUCT(C13,COMPLEX($J$7,0))),_xlfn.IMSINH(IMPRODUCT(C13,COMPLEX($J$7,0))))</f>
        <v>44.990631611813-44.9832220518111i</v>
      </c>
      <c r="F13" t="str">
        <f t="shared" ref="F13:F76" si="4">+IMPRODUCT(B13,D13,E13,IMDIV(COMPLEX($J$4,0),COMPLEX($J$3,0)))</f>
        <v>52.8703672001964-52.7299692031383i</v>
      </c>
      <c r="G13" t="str">
        <f t="shared" ref="G13:G76" si="5">+IMPRODUCT(B13,E13,IMDIV(COMPLEX($J$4,0),COMPLEX($J$3,0)))</f>
        <v>4.56744904705165+0.000376140249547109i</v>
      </c>
      <c r="H13" t="str">
        <f t="shared" ref="H13:H76" si="6">+IMPRODUCT(B13,IMSUM(G13,IMPRODUCT(C13,D13)))</f>
        <v>0.741994523185001+0.742601961721839i</v>
      </c>
      <c r="I13" t="str">
        <f t="shared" ref="I13:I76" si="7">+IMPRODUCT(IMDIV(IMSUM(F13,C13),H13),COMPLEX(2,0),COMPLEX($J$2,0))</f>
        <v>658.898087789945-276908.505270025i</v>
      </c>
      <c r="J13" s="5">
        <f t="shared" ref="J13:J76" si="8">IMREAL(I13)</f>
        <v>658.89808778994495</v>
      </c>
      <c r="K13" s="5">
        <f t="shared" ref="K13:K76" si="9">-IMAGINARY(I13)</f>
        <v>276908.50527002499</v>
      </c>
      <c r="L13" s="5">
        <f>((J13-Experimental!B5)^2+(K13-Experimental!D5)^2)/((Experimental!B5)^2+(Experimental!D5)^2)</f>
        <v>4.5403881620377213E-8</v>
      </c>
    </row>
    <row r="14" spans="1:14">
      <c r="A14" t="str">
        <f>IMPOWER(IMPRODUCT($J$9,Experimental!A6*2*PI()),$J$5)</f>
        <v>5.08804226893584E-19+0.00830600120099787i</v>
      </c>
      <c r="B14" t="str">
        <f t="shared" si="0"/>
        <v>0.125371440903241+0.125371440903241i</v>
      </c>
      <c r="C14" t="str">
        <f t="shared" si="1"/>
        <v>0.0826094096024448+0.0826094096024448i</v>
      </c>
      <c r="D14" t="str">
        <f t="shared" si="2"/>
        <v>10.7964495480922-10.765530919653i</v>
      </c>
      <c r="E14" t="str">
        <f t="shared" si="3"/>
        <v>41.9589310618184-41.9509860335001i</v>
      </c>
      <c r="F14" t="str">
        <f t="shared" si="4"/>
        <v>49.3168889894065-49.1663448221718i</v>
      </c>
      <c r="G14" t="str">
        <f t="shared" si="5"/>
        <v>4.56744904904613+0.000432469883099093i</v>
      </c>
      <c r="H14" t="str">
        <f t="shared" si="6"/>
        <v>0.795567657653401+0.796316536254611i</v>
      </c>
      <c r="I14" t="str">
        <f t="shared" si="7"/>
        <v>658.898024449089-240840.981182841i</v>
      </c>
      <c r="J14" s="5">
        <f t="shared" si="8"/>
        <v>658.89802444908901</v>
      </c>
      <c r="K14" s="5">
        <f t="shared" si="9"/>
        <v>240840.981182841</v>
      </c>
      <c r="L14" s="5">
        <f>((J14-Experimental!B6)^2+(K14-Experimental!D6)^2)/((Experimental!B6)^2+(Experimental!D6)^2)</f>
        <v>4.5648477057469514E-8</v>
      </c>
    </row>
    <row r="15" spans="1:14">
      <c r="A15" t="str">
        <f>IMPOWER(IMPRODUCT($J$9,Experimental!A7*2*PI()),$J$5)</f>
        <v>5.85001219158833E-19+0.00954988298462926i</v>
      </c>
      <c r="B15" t="str">
        <f t="shared" si="0"/>
        <v>0.13443168665675+0.13443168665675i</v>
      </c>
      <c r="C15" t="str">
        <f t="shared" si="1"/>
        <v>0.0885793621463262+0.0885793621463262i</v>
      </c>
      <c r="D15" t="str">
        <f t="shared" si="2"/>
        <v>10.0709654212552-10.0378123906845i</v>
      </c>
      <c r="E15" t="str">
        <f t="shared" si="3"/>
        <v>39.1315943792017-39.1230751857594i</v>
      </c>
      <c r="F15" t="str">
        <f t="shared" si="4"/>
        <v>46.0036126172295-45.8421890455576i</v>
      </c>
      <c r="G15" t="str">
        <f t="shared" si="5"/>
        <v>4.56744905168276+0.000497235273313335i</v>
      </c>
      <c r="H15" t="str">
        <f t="shared" si="6"/>
        <v>0.853001026982678+0.853924279494527i</v>
      </c>
      <c r="I15" t="str">
        <f t="shared" si="7"/>
        <v>658.897940715944-209471.300796631i</v>
      </c>
      <c r="J15" s="5">
        <f t="shared" si="8"/>
        <v>658.89794071594395</v>
      </c>
      <c r="K15" s="5">
        <f t="shared" si="9"/>
        <v>209471.300796631</v>
      </c>
      <c r="L15" s="5">
        <f>((J15-Experimental!B7)^2+(K15-Experimental!D7)^2)/((Experimental!B7)^2+(Experimental!D7)^2)</f>
        <v>4.5971815640945404E-8</v>
      </c>
    </row>
    <row r="16" spans="1:14">
      <c r="A16" t="str">
        <f>IMPOWER(IMPRODUCT($J$9,Experimental!A8*2*PI()),$J$5)</f>
        <v>6.72609244044072E-19+0.0109800447668073i</v>
      </c>
      <c r="B16" t="str">
        <f t="shared" si="0"/>
        <v>0.144146691201595+0.144146691201595i</v>
      </c>
      <c r="C16" t="str">
        <f t="shared" si="1"/>
        <v>0.0949807465760875+0.0949807465760874i</v>
      </c>
      <c r="D16" t="str">
        <f t="shared" si="2"/>
        <v>9.39453283877737-9.3589839325637i</v>
      </c>
      <c r="E16" t="str">
        <f t="shared" si="3"/>
        <v>36.4948508265495-36.4857159746652i</v>
      </c>
      <c r="F16" t="str">
        <f t="shared" si="4"/>
        <v>42.9144006668423-42.7413114681996i</v>
      </c>
      <c r="G16" t="str">
        <f t="shared" si="5"/>
        <v>4.56744905516817+0.000571699733734731i</v>
      </c>
      <c r="H16" t="str">
        <f t="shared" si="6"/>
        <v>0.914570959317078+0.915709188117284i</v>
      </c>
      <c r="I16" t="str">
        <f t="shared" si="7"/>
        <v>658.897830026742-182187.56718802i</v>
      </c>
      <c r="J16" s="5">
        <f t="shared" si="8"/>
        <v>658.89783002674199</v>
      </c>
      <c r="K16" s="5">
        <f t="shared" si="9"/>
        <v>182187.56718802001</v>
      </c>
      <c r="L16" s="5">
        <f>((J16-Experimental!B8)^2+(K16-Experimental!D8)^2)/((Experimental!B8)^2+(Experimental!D8)^2)</f>
        <v>4.6399246398314547E-8</v>
      </c>
    </row>
    <row r="17" spans="1:12">
      <c r="A17" t="str">
        <f>IMPOWER(IMPRODUCT($J$9,Experimental!A9*2*PI()),$J$5)</f>
        <v>7.73337183508855E-19+0.012624383280417i</v>
      </c>
      <c r="B17" t="str">
        <f t="shared" si="0"/>
        <v>0.154563772136715+0.154563772136715i</v>
      </c>
      <c r="C17" t="str">
        <f t="shared" si="1"/>
        <v>0.101844741275608+0.101844741275608i</v>
      </c>
      <c r="D17" t="str">
        <f t="shared" si="2"/>
        <v>8.76385723880871-8.72573931441719i</v>
      </c>
      <c r="E17" t="str">
        <f t="shared" si="3"/>
        <v>34.0358579635784-34.0260629613278i</v>
      </c>
      <c r="F17" t="str">
        <f t="shared" si="4"/>
        <v>40.0342070714436-39.8486092059317i</v>
      </c>
      <c r="G17" t="str">
        <f t="shared" si="5"/>
        <v>4.56744905977571+0.00065731576793658i</v>
      </c>
      <c r="H17" t="str">
        <f t="shared" si="6"/>
        <v>0.980573138211472+0.981976399797159i</v>
      </c>
      <c r="I17" t="str">
        <f t="shared" si="7"/>
        <v>658.897683701192-158457.583903355i</v>
      </c>
      <c r="J17" s="5">
        <f t="shared" si="8"/>
        <v>658.89768370119202</v>
      </c>
      <c r="K17" s="5">
        <f t="shared" si="9"/>
        <v>158457.583903355</v>
      </c>
      <c r="L17" s="5">
        <f>((J17-Experimental!B9)^2+(K17-Experimental!D9)^2)/((Experimental!B9)^2+(Experimental!D9)^2)</f>
        <v>4.6964278025365691E-8</v>
      </c>
    </row>
    <row r="18" spans="1:12">
      <c r="A18" t="str">
        <f>IMPOWER(IMPRODUCT($J$9,Experimental!A10*2*PI()),$J$5)</f>
        <v>8.89149836540491E-19+0.0145149729892417i</v>
      </c>
      <c r="B18" t="str">
        <f t="shared" si="0"/>
        <v>0.165733666572472+0.165733666572472i</v>
      </c>
      <c r="C18" t="str">
        <f t="shared" si="1"/>
        <v>0.109204777803956+0.109204777803956i</v>
      </c>
      <c r="D18" t="str">
        <f t="shared" si="2"/>
        <v>8.17586693357135-8.13499433624693i</v>
      </c>
      <c r="E18" t="str">
        <f t="shared" si="3"/>
        <v>31.7426390971819-31.732136237333i</v>
      </c>
      <c r="F18" t="str">
        <f t="shared" si="4"/>
        <v>37.3490038380356-37.149993342671i</v>
      </c>
      <c r="G18" t="str">
        <f t="shared" si="5"/>
        <v>4.56744906586659+0.000755753402087308i</v>
      </c>
      <c r="H18" t="str">
        <f t="shared" si="6"/>
        <v>1.05132385871697+1.05305386505808i</v>
      </c>
      <c r="I18" t="str">
        <f t="shared" si="7"/>
        <v>658.897490268519-137818.473935742i</v>
      </c>
      <c r="J18" s="5">
        <f t="shared" si="8"/>
        <v>658.89749026851905</v>
      </c>
      <c r="K18" s="5">
        <f t="shared" si="9"/>
        <v>137818.47393574199</v>
      </c>
      <c r="L18" s="5">
        <f>((J18-Experimental!B10)^2+(K18-Experimental!D10)^2)/((Experimental!B10)^2+(Experimental!D10)^2)</f>
        <v>4.7711204922863104E-8</v>
      </c>
    </row>
    <row r="19" spans="1:12">
      <c r="A19" t="str">
        <f>IMPOWER(IMPRODUCT($J$9,Experimental!A11*2*PI()),$J$5)</f>
        <v>1.02230624451918E-18+0.0166886917323898i</v>
      </c>
      <c r="B19" t="str">
        <f t="shared" si="0"/>
        <v>0.177710778249249+0.177710778249249i</v>
      </c>
      <c r="C19" t="str">
        <f t="shared" si="1"/>
        <v>0.117096703726103+0.117096703726103i</v>
      </c>
      <c r="D19" t="str">
        <f t="shared" si="2"/>
        <v>7.62769815116852-7.58387180984185i</v>
      </c>
      <c r="E19" t="str">
        <f t="shared" si="3"/>
        <v>29.6040249481664-29.5927630758188i</v>
      </c>
      <c r="F19" t="str">
        <f t="shared" si="4"/>
        <v>34.8457127313499-34.6323203177679i</v>
      </c>
      <c r="G19" t="str">
        <f t="shared" si="5"/>
        <v>4.56744907391839+0.000868932760402493i</v>
      </c>
      <c r="H19" t="str">
        <f t="shared" si="6"/>
        <v>1.1271613411465+1.12929417361249i</v>
      </c>
      <c r="I19" t="str">
        <f t="shared" si="7"/>
        <v>658.897234561441-119867.65084705i</v>
      </c>
      <c r="J19" s="5">
        <f t="shared" si="8"/>
        <v>658.897234561441</v>
      </c>
      <c r="K19" s="5">
        <f t="shared" si="9"/>
        <v>119867.65084705</v>
      </c>
      <c r="L19" s="5">
        <f>((J19-Experimental!B11)^2+(K19-Experimental!D11)^2)/((Experimental!B11)^2+(Experimental!D11)^2)</f>
        <v>4.8698577933492663E-8</v>
      </c>
    </row>
    <row r="20" spans="1:12">
      <c r="A20" t="str">
        <f>IMPOWER(IMPRODUCT($J$9,Experimental!A12*2*PI()),$J$5)</f>
        <v>1.17540375607472E-18+0.0191879400633516i</v>
      </c>
      <c r="B20" t="str">
        <f t="shared" si="0"/>
        <v>0.190553442514616+0.190553442514616i</v>
      </c>
      <c r="C20" t="str">
        <f t="shared" si="1"/>
        <v>0.125558957210954+0.125558957210954i</v>
      </c>
      <c r="D20" t="str">
        <f t="shared" si="2"/>
        <v>7.11668109068157-7.06968754859264i</v>
      </c>
      <c r="E20" t="str">
        <f t="shared" si="3"/>
        <v>27.6095992505645-27.5975235139957i</v>
      </c>
      <c r="F20" t="str">
        <f t="shared" si="4"/>
        <v>32.5121415855385-32.2833279197402i</v>
      </c>
      <c r="G20" t="str">
        <f t="shared" si="5"/>
        <v>4.56744908456244+0.000999061519141404i</v>
      </c>
      <c r="H20" t="str">
        <f t="shared" si="6"/>
        <v>1.20844709903607+1.21107655424391i</v>
      </c>
      <c r="I20" t="str">
        <f t="shared" si="7"/>
        <v>658.896896531767-104254.965917644i</v>
      </c>
      <c r="J20" s="5">
        <f t="shared" si="8"/>
        <v>658.89689653176697</v>
      </c>
      <c r="K20" s="5">
        <f t="shared" si="9"/>
        <v>104254.965917644</v>
      </c>
      <c r="L20" s="5">
        <f>((J20-Experimental!B12)^2+(K20-Experimental!D12)^2)/((Experimental!B12)^2+(Experimental!D12)^2)</f>
        <v>5.000379131182821E-8</v>
      </c>
    </row>
    <row r="21" spans="1:12">
      <c r="A21" t="str">
        <f>IMPOWER(IMPRODUCT($J$9,Experimental!A13*2*PI()),$J$5)</f>
        <v>1.35142869096368E-18+0.0220614683151109i</v>
      </c>
      <c r="B21" t="str">
        <f t="shared" si="0"/>
        <v>0.20432421044965+0.20432421044965i</v>
      </c>
      <c r="C21" t="str">
        <f t="shared" si="1"/>
        <v>0.134632754247103+0.134632754247103i</v>
      </c>
      <c r="D21" t="str">
        <f t="shared" si="2"/>
        <v>6.64032692277803-6.58993729812212i</v>
      </c>
      <c r="E21" t="str">
        <f t="shared" si="3"/>
        <v>25.7496480185632-25.7366996020702i</v>
      </c>
      <c r="F21" t="str">
        <f t="shared" si="4"/>
        <v>30.3369249338664-30.0915755751107i</v>
      </c>
      <c r="G21" t="str">
        <f t="shared" si="5"/>
        <v>4.56744909863315+0.0011486779694579i</v>
      </c>
      <c r="H21" t="str">
        <f t="shared" si="6"/>
        <v>1.29556735580661+1.29880907052604i</v>
      </c>
      <c r="I21" t="str">
        <f t="shared" si="7"/>
        <v>658.896449677708-90675.8781461407i</v>
      </c>
      <c r="J21" s="5">
        <f t="shared" si="8"/>
        <v>658.89644967770801</v>
      </c>
      <c r="K21" s="5">
        <f t="shared" si="9"/>
        <v>90675.878146140705</v>
      </c>
      <c r="L21" s="5">
        <f>((J21-Experimental!B13)^2+(K21-Experimental!D13)^2)/((Experimental!B13)^2+(Experimental!D13)^2)</f>
        <v>5.1729144334407925E-8</v>
      </c>
    </row>
    <row r="22" spans="1:12">
      <c r="A22" t="str">
        <f>IMPOWER(IMPRODUCT($J$9,Experimental!A14*2*PI()),$J$5)</f>
        <v>1.5538145912167E-18+0.0253653275240443i</v>
      </c>
      <c r="B22" t="str">
        <f t="shared" si="0"/>
        <v>0.219090153528299+0.219090153528299i</v>
      </c>
      <c r="C22" t="str">
        <f t="shared" si="1"/>
        <v>0.14436228938814+0.14436228938814i</v>
      </c>
      <c r="D22" t="str">
        <f t="shared" si="2"/>
        <v>6.19631567268945-6.14228454426034i</v>
      </c>
      <c r="E22" t="str">
        <f t="shared" si="3"/>
        <v>24.0151122339528-24.0012280713866i</v>
      </c>
      <c r="F22" t="str">
        <f t="shared" si="4"/>
        <v>28.3094686677763-28.0463886420922i</v>
      </c>
      <c r="G22" t="str">
        <f t="shared" si="5"/>
        <v>4.56744911723383+0.00132070052930429i</v>
      </c>
      <c r="H22" t="str">
        <f t="shared" si="6"/>
        <v>1.38893450207446+1.39293103858374i</v>
      </c>
      <c r="I22" t="str">
        <f t="shared" si="7"/>
        <v>658.895858964829-78865.5138732094i</v>
      </c>
      <c r="J22" s="5">
        <f t="shared" si="8"/>
        <v>658.89585896482902</v>
      </c>
      <c r="K22" s="5">
        <f t="shared" si="9"/>
        <v>78865.513873209406</v>
      </c>
      <c r="L22" s="5">
        <f>((J22-Experimental!B14)^2+(K22-Experimental!D14)^2)/((Experimental!B14)^2+(Experimental!D14)^2)</f>
        <v>5.4009850693788855E-8</v>
      </c>
    </row>
    <row r="23" spans="1:12">
      <c r="A23" t="str">
        <f>IMPOWER(IMPRODUCT($J$9,Experimental!A15*2*PI()),$J$5)</f>
        <v>1.78650919580247E-18+0.0291639627613247i</v>
      </c>
      <c r="B23" t="str">
        <f t="shared" si="0"/>
        <v>0.234923190293605+0.234923190293605i</v>
      </c>
      <c r="C23" t="str">
        <f t="shared" si="1"/>
        <v>0.154794951005271+0.154794951005271i</v>
      </c>
      <c r="D23" t="str">
        <f t="shared" si="2"/>
        <v>5.78248492675902-5.72454913921456i</v>
      </c>
      <c r="E23" t="str">
        <f t="shared" si="3"/>
        <v>22.3975437236605-22.3826561912586i</v>
      </c>
      <c r="F23" t="str">
        <f t="shared" si="4"/>
        <v>26.4198984564401-26.1378064385123i</v>
      </c>
      <c r="G23" t="str">
        <f t="shared" si="5"/>
        <v>4.56744914182288+0.00151848467005754i</v>
      </c>
      <c r="H23" t="str">
        <f t="shared" si="6"/>
        <v>1.48898858232725+1.49391569784421i</v>
      </c>
      <c r="I23" t="str">
        <f t="shared" si="7"/>
        <v>658.895078079402-68593.5001564676i</v>
      </c>
      <c r="J23" s="5">
        <f t="shared" si="8"/>
        <v>658.89507807940197</v>
      </c>
      <c r="K23" s="5">
        <f t="shared" si="9"/>
        <v>68593.500156467606</v>
      </c>
      <c r="L23" s="5">
        <f>((J23-Experimental!B15)^2+(K23-Experimental!D15)^2)/((Experimental!B15)^2+(Experimental!D15)^2)</f>
        <v>5.7024620178842749E-8</v>
      </c>
    </row>
    <row r="24" spans="1:12">
      <c r="A24" t="str">
        <f>IMPOWER(IMPRODUCT($J$9,Experimental!A16*2*PI()),$J$5)</f>
        <v>2.05405144521628E-18+0.0335314701983521i</v>
      </c>
      <c r="B24" t="str">
        <f t="shared" si="0"/>
        <v>0.251900436641926+0.251900436641926i</v>
      </c>
      <c r="C24" t="str">
        <f t="shared" si="1"/>
        <v>0.165981552095646+0.165981552095646i</v>
      </c>
      <c r="D24" t="str">
        <f t="shared" si="2"/>
        <v>5.39681930781477-5.33469669082022i</v>
      </c>
      <c r="E24" t="str">
        <f t="shared" si="3"/>
        <v>20.8890640124708-20.8731005994922i</v>
      </c>
      <c r="F24" t="str">
        <f t="shared" si="4"/>
        <v>24.6590116763774-24.3565337517229i</v>
      </c>
      <c r="G24" t="str">
        <f t="shared" si="5"/>
        <v>4.56744917432815+0.00174588836824022i</v>
      </c>
      <c r="H24" t="str">
        <f t="shared" si="6"/>
        <v>1.59619879562017+1.60227317149573i</v>
      </c>
      <c r="I24" t="str">
        <f t="shared" si="7"/>
        <v>658.894045799025-59659.4711162671i</v>
      </c>
      <c r="J24" s="5">
        <f t="shared" si="8"/>
        <v>658.89404579902498</v>
      </c>
      <c r="K24" s="5">
        <f t="shared" si="9"/>
        <v>59659.471116267101</v>
      </c>
      <c r="L24" s="5">
        <f>((J24-Experimental!B16)^2+(K24-Experimental!D16)^2)/((Experimental!B16)^2+(Experimental!D16)^2)</f>
        <v>6.1009635855126851E-8</v>
      </c>
    </row>
    <row r="25" spans="1:12">
      <c r="A25" t="str">
        <f>IMPOWER(IMPRODUCT($J$9,Experimental!A17*2*PI()),$J$5)</f>
        <v>2.36166001804424E-18+0.038553042426526i</v>
      </c>
      <c r="B25" t="str">
        <f t="shared" si="0"/>
        <v>0.270104581421226+0.270104581421226i</v>
      </c>
      <c r="C25" t="str">
        <f t="shared" si="1"/>
        <v>0.17797657777056+0.17797657777056i</v>
      </c>
      <c r="D25" t="str">
        <f t="shared" si="2"/>
        <v>5.03744066843028-4.97082866354673i</v>
      </c>
      <c r="E25" t="str">
        <f t="shared" si="3"/>
        <v>19.4823259505304-19.4652089060881i</v>
      </c>
      <c r="F25" t="str">
        <f t="shared" si="4"/>
        <v>23.0182326179985-22.6938955954171i</v>
      </c>
      <c r="G25" t="str">
        <f t="shared" si="5"/>
        <v>4.56744921729818+0.00200734735916527i</v>
      </c>
      <c r="H25" t="str">
        <f t="shared" si="6"/>
        <v>1.71106498986239+1.71855376040362i</v>
      </c>
      <c r="I25" t="str">
        <f t="shared" si="7"/>
        <v>658.89268119283-51889.1595991543i</v>
      </c>
      <c r="J25" s="5">
        <f t="shared" si="8"/>
        <v>658.89268119282997</v>
      </c>
      <c r="K25" s="5">
        <f t="shared" si="9"/>
        <v>51889.1595991543</v>
      </c>
      <c r="L25" s="5">
        <f>((J25-Experimental!B17)^2+(K25-Experimental!D17)^2)/((Experimental!B17)^2+(Experimental!D17)^2)</f>
        <v>6.6277011651729072E-8</v>
      </c>
    </row>
    <row r="26" spans="1:12">
      <c r="A26" t="str">
        <f>IMPOWER(IMPRODUCT($J$9,Experimental!A18*2*PI()),$J$5)</f>
        <v>2.71533512649751E-18+0.044326630223764i</v>
      </c>
      <c r="B26" t="str">
        <f t="shared" si="0"/>
        <v>0.289624289172799+0.289624289172799i</v>
      </c>
      <c r="C26" t="str">
        <f t="shared" si="1"/>
        <v>0.190838450628942+0.190838450628942i</v>
      </c>
      <c r="D26" t="str">
        <f t="shared" si="2"/>
        <v>4.70259895470315-4.6311731434828i</v>
      </c>
      <c r="E26" t="str">
        <f t="shared" si="3"/>
        <v>18.1704779287469-18.1521238831188i</v>
      </c>
      <c r="F26" t="str">
        <f t="shared" si="4"/>
        <v>21.489570752109-21.1417949943507i</v>
      </c>
      <c r="G26" t="str">
        <f t="shared" si="5"/>
        <v>4.56744927410206+0.00230796166021122i</v>
      </c>
      <c r="H26" t="str">
        <f t="shared" si="6"/>
        <v>1.83411912292436+1.84335162282924i</v>
      </c>
      <c r="I26" t="str">
        <f t="shared" si="7"/>
        <v>658.890877277556-45130.9979230008i</v>
      </c>
      <c r="J26" s="5">
        <f t="shared" si="8"/>
        <v>658.890877277556</v>
      </c>
      <c r="K26" s="5">
        <f t="shared" si="9"/>
        <v>45130.997923000803</v>
      </c>
      <c r="L26" s="5">
        <f>((J26-Experimental!B18)^2+(K26-Experimental!D18)^2)/((Experimental!B18)^2+(Experimental!D18)^2)</f>
        <v>7.3239158400765978E-8</v>
      </c>
    </row>
    <row r="27" spans="1:12">
      <c r="A27" t="str">
        <f>IMPOWER(IMPRODUCT($J$9,Experimental!A19*2*PI()),$J$5)</f>
        <v>3.1219755565397E-18+0.0509648531821813i</v>
      </c>
      <c r="B27" t="str">
        <f t="shared" si="0"/>
        <v>0.310554631978031+0.310554631978031i</v>
      </c>
      <c r="C27" t="str">
        <f t="shared" si="1"/>
        <v>0.20462981530865+0.20462981530865i</v>
      </c>
      <c r="D27" t="str">
        <f t="shared" si="2"/>
        <v>4.39066369653346-4.31407622286546i</v>
      </c>
      <c r="E27" t="str">
        <f t="shared" si="3"/>
        <v>16.9471305077974-16.9274500663716i</v>
      </c>
      <c r="F27" t="str">
        <f t="shared" si="4"/>
        <v>20.0655818545755-19.6926735930398i</v>
      </c>
      <c r="G27" t="str">
        <f t="shared" si="5"/>
        <v>4.56744934919341+0.00265359505146645i</v>
      </c>
      <c r="H27" t="str">
        <f t="shared" si="6"/>
        <v>1.96592665592189+1.97730890283208i</v>
      </c>
      <c r="I27" t="str">
        <f t="shared" si="7"/>
        <v>658.888492631234-39253.1613978931i</v>
      </c>
      <c r="J27" s="5">
        <f t="shared" si="8"/>
        <v>658.88849263123404</v>
      </c>
      <c r="K27" s="5">
        <f t="shared" si="9"/>
        <v>39253.161397893098</v>
      </c>
      <c r="L27" s="5">
        <f>((J27-Experimental!B19)^2+(K27-Experimental!D19)^2)/((Experimental!B19)^2+(Experimental!D19)^2)</f>
        <v>8.2440934986240525E-8</v>
      </c>
    </row>
    <row r="28" spans="1:12">
      <c r="A28" t="str">
        <f>IMPOWER(IMPRODUCT($J$9,Experimental!A20*2*PI()),$J$5)</f>
        <v>3.58951323559226E-18+0.0585971964656315i</v>
      </c>
      <c r="B28" t="str">
        <f t="shared" si="0"/>
        <v>0.332997552513521+0.332997552513521i</v>
      </c>
      <c r="C28" t="str">
        <f t="shared" si="1"/>
        <v>0.219417843601492+0.219417843601492i</v>
      </c>
      <c r="D28" t="str">
        <f t="shared" si="2"/>
        <v>4.10011608354449-4.01799396286776i</v>
      </c>
      <c r="E28" t="str">
        <f t="shared" si="3"/>
        <v>15.8063252982263-15.7852226061017i</v>
      </c>
      <c r="F28" t="str">
        <f t="shared" si="4"/>
        <v>18.7393318016149-18.339474898682i</v>
      </c>
      <c r="G28" t="str">
        <f t="shared" si="5"/>
        <v>4.56744944845974+0.00305098945443969i</v>
      </c>
      <c r="H28" t="str">
        <f t="shared" si="6"/>
        <v>2.10708783428484+2.12112038317234i</v>
      </c>
      <c r="I28" t="str">
        <f t="shared" si="7"/>
        <v>658.885340310162-34140.9969537007i</v>
      </c>
      <c r="J28" s="5">
        <f t="shared" si="8"/>
        <v>658.88534031016195</v>
      </c>
      <c r="K28" s="5">
        <f t="shared" si="9"/>
        <v>34140.996953700698</v>
      </c>
      <c r="L28" s="5">
        <f>((J28-Experimental!B20)^2+(K28-Experimental!D20)^2)/((Experimental!B20)^2+(Experimental!D20)^2)</f>
        <v>9.4602047017984681E-8</v>
      </c>
    </row>
    <row r="29" spans="1:12">
      <c r="A29" t="str">
        <f>IMPOWER(IMPRODUCT($J$9,Experimental!A21*2*PI()),$J$5)</f>
        <v>4.12706795269495E-18+0.0673725365470551i</v>
      </c>
      <c r="B29" t="str">
        <f t="shared" si="0"/>
        <v>0.35706236056991+0.35706236056991i</v>
      </c>
      <c r="C29" t="str">
        <f t="shared" si="1"/>
        <v>0.235274561618067+0.235274561618067i</v>
      </c>
      <c r="D29" t="str">
        <f t="shared" si="2"/>
        <v>3.82954158876621-3.74148489634104i</v>
      </c>
      <c r="E29" t="str">
        <f t="shared" si="3"/>
        <v>14.7425059400685-14.719878215193i</v>
      </c>
      <c r="F29" t="str">
        <f t="shared" si="4"/>
        <v>17.5043628615383-17.0756099818836i</v>
      </c>
      <c r="G29" t="str">
        <f t="shared" si="5"/>
        <v>4.56744957968402+0.00350789643930913i</v>
      </c>
      <c r="H29" t="str">
        <f t="shared" si="6"/>
        <v>2.25823880019023+2.27553875445833i</v>
      </c>
      <c r="I29" t="str">
        <f t="shared" si="7"/>
        <v>658.881173198916-29694.7867170657i</v>
      </c>
      <c r="J29" s="5">
        <f t="shared" si="8"/>
        <v>658.88117319891603</v>
      </c>
      <c r="K29" s="5">
        <f t="shared" si="9"/>
        <v>29694.786717065701</v>
      </c>
      <c r="L29" s="5">
        <f>((J29-Experimental!B21)^2+(K29-Experimental!D21)^2)/((Experimental!B21)^2+(Experimental!D21)^2)</f>
        <v>1.1067291499041582E-7</v>
      </c>
    </row>
    <row r="30" spans="1:12">
      <c r="A30" t="str">
        <f>IMPOWER(IMPRODUCT($J$9,Experimental!A22*2*PI()),$J$5)</f>
        <v>4.74512524909286E-18+0.0774620451926667i</v>
      </c>
      <c r="B30" t="str">
        <f t="shared" si="0"/>
        <v>0.382866265452747+0.382866265452747i</v>
      </c>
      <c r="C30" t="str">
        <f t="shared" si="1"/>
        <v>0.252277200595902+0.252277200595902i</v>
      </c>
      <c r="D30" t="str">
        <f t="shared" si="2"/>
        <v>3.57762310502664-3.48320303504554i</v>
      </c>
      <c r="E30" t="str">
        <f t="shared" si="3"/>
        <v>13.7504910406727-13.7262280732432i</v>
      </c>
      <c r="F30" t="str">
        <f t="shared" si="4"/>
        <v>16.3546623214309-15.8949254714003i</v>
      </c>
      <c r="G30" t="str">
        <f t="shared" si="5"/>
        <v>4.56744975315479+0.00403322842648038i</v>
      </c>
      <c r="H30" t="str">
        <f t="shared" si="6"/>
        <v>2.42005246514956+2.44138061193432i</v>
      </c>
      <c r="I30" t="str">
        <f t="shared" si="7"/>
        <v>658.87566464862-25827.8029140767i</v>
      </c>
      <c r="J30" s="5">
        <f t="shared" si="8"/>
        <v>658.87566464862005</v>
      </c>
      <c r="K30" s="5">
        <f t="shared" si="9"/>
        <v>25827.802914076699</v>
      </c>
      <c r="L30" s="5">
        <f>((J30-Experimental!B22)^2+(K30-Experimental!D22)^2)/((Experimental!B22)^2+(Experimental!D22)^2)</f>
        <v>1.3190821404064588E-7</v>
      </c>
    </row>
    <row r="31" spans="1:12">
      <c r="A31" t="str">
        <f>IMPOWER(IMPRODUCT($J$9,Experimental!A23*2*PI()),$J$5)</f>
        <v>5.45574094918291E-18+0.0890625283380835i</v>
      </c>
      <c r="B31" t="str">
        <f t="shared" si="0"/>
        <v>0.410534946858483+0.410534946858483i</v>
      </c>
      <c r="C31" t="str">
        <f t="shared" si="1"/>
        <v>0.270508573059508+0.270508573059508i</v>
      </c>
      <c r="D31" t="str">
        <f t="shared" si="2"/>
        <v>3.34313456167741-3.24189134861892i</v>
      </c>
      <c r="E31" t="str">
        <f t="shared" si="3"/>
        <v>12.8254489389338-12.7994325546237i</v>
      </c>
      <c r="F31" t="str">
        <f t="shared" si="4"/>
        <v>15.2846332991614-14.7916736910841i</v>
      </c>
      <c r="G31" t="str">
        <f t="shared" si="5"/>
        <v>4.56744998247291+0.00463723253085303i</v>
      </c>
      <c r="H31" t="str">
        <f t="shared" si="6"/>
        <v>2.59323905341536+2.61953331560297i</v>
      </c>
      <c r="I31" t="str">
        <f t="shared" si="7"/>
        <v>658.868382888861-22464.6161574435i</v>
      </c>
      <c r="J31" s="5">
        <f t="shared" si="8"/>
        <v>658.86838288886099</v>
      </c>
      <c r="K31" s="5">
        <f t="shared" si="9"/>
        <v>22464.616157443499</v>
      </c>
      <c r="L31" s="5">
        <f>((J31-Experimental!B23)^2+(K31-Experimental!D23)^2)/((Experimental!B23)^2+(Experimental!D23)^2)</f>
        <v>1.5996354063964213E-7</v>
      </c>
    </row>
    <row r="32" spans="1:12">
      <c r="A32" t="str">
        <f>IMPOWER(IMPRODUCT($J$9,Experimental!A24*2*PI()),$J$5)</f>
        <v>6.27277632140096E-18+0.102400264984521i</v>
      </c>
      <c r="B32" t="str">
        <f t="shared" si="0"/>
        <v>0.440203167006102+0.440203167006102i</v>
      </c>
      <c r="C32" t="str">
        <f t="shared" si="1"/>
        <v>0.290057476164496+0.290057476164496i</v>
      </c>
      <c r="D32" t="str">
        <f t="shared" si="2"/>
        <v>3.12493499184158-3.01637568515756i</v>
      </c>
      <c r="E32" t="str">
        <f t="shared" si="3"/>
        <v>11.9628741730488-11.9349776574468i</v>
      </c>
      <c r="F32" t="str">
        <f t="shared" si="4"/>
        <v>14.28906760243-13.7604847986806i</v>
      </c>
      <c r="G32" t="str">
        <f t="shared" si="5"/>
        <v>4.56745028561795+0.00533169044054038i</v>
      </c>
      <c r="H32" t="str">
        <f t="shared" si="6"/>
        <v>2.77854620474319+2.81096287949121i</v>
      </c>
      <c r="I32" t="str">
        <f t="shared" si="7"/>
        <v>658.858757214381-19539.6241194324i</v>
      </c>
      <c r="J32" s="5">
        <f t="shared" si="8"/>
        <v>658.85875721438094</v>
      </c>
      <c r="K32" s="5">
        <f t="shared" si="9"/>
        <v>19539.624119432399</v>
      </c>
      <c r="L32" s="5">
        <f>((J32-Experimental!B24)^2+(K32-Experimental!D24)^2)/((Experimental!B24)^2+(Experimental!D24)^2)</f>
        <v>1.9702224443985991E-7</v>
      </c>
    </row>
    <row r="33" spans="1:12">
      <c r="A33" t="str">
        <f>IMPOWER(IMPRODUCT($J$9,Experimental!A25*2*PI()),$J$5)</f>
        <v>7.21216845609604E-18+0.117735420996535i</v>
      </c>
      <c r="B33" t="str">
        <f t="shared" si="0"/>
        <v>0.47201542700578+0.47201542700578i</v>
      </c>
      <c r="C33" t="str">
        <f t="shared" si="1"/>
        <v>0.31101912419023+0.31101912419023i</v>
      </c>
      <c r="D33" t="str">
        <f t="shared" si="2"/>
        <v>2.92196302282737-2.80555910584673i</v>
      </c>
      <c r="E33" t="str">
        <f t="shared" si="3"/>
        <v>11.1585655372091-11.1286530186707i</v>
      </c>
      <c r="F33" t="str">
        <f t="shared" si="4"/>
        <v>13.3631205073053-12.7963407971716i</v>
      </c>
      <c r="G33" t="str">
        <f t="shared" si="5"/>
        <v>4.56745068635784+0.00613014822761997i</v>
      </c>
      <c r="H33" t="str">
        <f t="shared" si="6"/>
        <v>2.97675849813779+3.01672309326834i</v>
      </c>
      <c r="I33" t="str">
        <f t="shared" si="7"/>
        <v>658.846033308857-16995.7718905892i</v>
      </c>
      <c r="J33" s="5">
        <f t="shared" si="8"/>
        <v>658.84603330885705</v>
      </c>
      <c r="K33" s="5">
        <f t="shared" si="9"/>
        <v>16995.7718905892</v>
      </c>
      <c r="L33" s="5">
        <f>((J33-Experimental!B25)^2+(K33-Experimental!D25)^2)/((Experimental!B25)^2+(Experimental!D25)^2)</f>
        <v>2.4596142903884806E-7</v>
      </c>
    </row>
    <row r="34" spans="1:12">
      <c r="A34" t="str">
        <f>IMPOWER(IMPRODUCT($J$9,Experimental!A26*2*PI()),$J$5)</f>
        <v>8.29224113438327E-18+0.135367123896863i</v>
      </c>
      <c r="B34" t="str">
        <f t="shared" si="0"/>
        <v>0.506126670661503+0.506126670661502i</v>
      </c>
      <c r="C34" t="str">
        <f t="shared" si="1"/>
        <v>0.33349561228754+0.33349561228754i</v>
      </c>
      <c r="D34" t="str">
        <f t="shared" si="2"/>
        <v>2.73323176472051-2.60841660861158i</v>
      </c>
      <c r="E34" t="str">
        <f t="shared" si="3"/>
        <v>10.4086056203916-10.376531408298i</v>
      </c>
      <c r="F34" t="str">
        <f t="shared" si="4"/>
        <v>12.5022873389593-11.8945513001024i</v>
      </c>
      <c r="G34" t="str">
        <f t="shared" si="5"/>
        <v>4.56745121611237+0.00704818057395838i</v>
      </c>
      <c r="H34" t="str">
        <f t="shared" si="6"/>
        <v>3.18869622564478+3.23796612598356i</v>
      </c>
      <c r="I34" t="str">
        <f t="shared" si="7"/>
        <v>658.829214225372-14783.4390631329i</v>
      </c>
      <c r="J34" s="5">
        <f t="shared" si="8"/>
        <v>658.82921422537197</v>
      </c>
      <c r="K34" s="5">
        <f t="shared" si="9"/>
        <v>14783.439063132901</v>
      </c>
      <c r="L34" s="5">
        <f>((J34-Experimental!B26)^2+(K34-Experimental!D26)^2)/((Experimental!B26)^2+(Experimental!D26)^2)</f>
        <v>3.105685033918632E-7</v>
      </c>
    </row>
    <row r="35" spans="1:12">
      <c r="A35" t="str">
        <f>IMPOWER(IMPRODUCT($J$9,Experimental!A27*2*PI()),$J$5)</f>
        <v>9.53406225178207E-18+0.155639297647291i</v>
      </c>
      <c r="B35" t="str">
        <f t="shared" si="0"/>
        <v>0.542703039135545+0.542703039135545i</v>
      </c>
      <c r="C35" t="str">
        <f t="shared" si="1"/>
        <v>0.357596413740194+0.357596413740194i</v>
      </c>
      <c r="D35" t="str">
        <f t="shared" si="2"/>
        <v>2.55782407446418-2.42399021831266i</v>
      </c>
      <c r="E35" t="str">
        <f t="shared" si="3"/>
        <v>9.70934172763511-9.67494960284193i</v>
      </c>
      <c r="F35" t="str">
        <f t="shared" si="4"/>
        <v>11.702381747125-11.0507309429573i</v>
      </c>
      <c r="G35" t="str">
        <f t="shared" si="5"/>
        <v>4.56745191641655+0.00810369456474579i</v>
      </c>
      <c r="H35" t="str">
        <f t="shared" si="6"/>
        <v>3.41521320604302+3.47595491977135i</v>
      </c>
      <c r="I35" t="str">
        <f t="shared" si="7"/>
        <v>658.806982432107-12859.4718298272i</v>
      </c>
      <c r="J35" s="5">
        <f t="shared" si="8"/>
        <v>658.80698243210702</v>
      </c>
      <c r="K35" s="5">
        <f t="shared" si="9"/>
        <v>12859.4718298272</v>
      </c>
      <c r="L35" s="5">
        <f>((J35-Experimental!B27)^2+(K35-Experimental!D27)^2)/((Experimental!B27)^2+(Experimental!D27)^2)</f>
        <v>3.9582243207446472E-7</v>
      </c>
    </row>
    <row r="36" spans="1:12">
      <c r="A36" t="str">
        <f>IMPOWER(IMPRODUCT($J$9,Experimental!A28*2*PI()),$J$5)</f>
        <v>1.09618547685439E-17+0.178947371228763i</v>
      </c>
      <c r="B36" t="str">
        <f t="shared" si="0"/>
        <v>0.58192268015043+0.58192268015043i</v>
      </c>
      <c r="C36" t="str">
        <f t="shared" si="1"/>
        <v>0.383438913162052+0.383438913162052i</v>
      </c>
      <c r="D36" t="str">
        <f t="shared" si="2"/>
        <v>2.39488817497396-2.25138442362754i</v>
      </c>
      <c r="E36" t="str">
        <f t="shared" si="3"/>
        <v>9.05736809093733-9.0204905449619i</v>
      </c>
      <c r="F36" t="str">
        <f t="shared" si="4"/>
        <v>10.9595155782362-10.2607783432917i</v>
      </c>
      <c r="G36" t="str">
        <f t="shared" si="5"/>
        <v>4.56745284217734+0.00931727897481874i</v>
      </c>
      <c r="H36" t="str">
        <f t="shared" si="6"/>
        <v>3.65719338139534+3.73207775399626i</v>
      </c>
      <c r="I36" t="str">
        <f t="shared" si="7"/>
        <v>658.77759688325-11186.3412174679i</v>
      </c>
      <c r="J36" s="5">
        <f t="shared" si="8"/>
        <v>658.77759688325</v>
      </c>
      <c r="K36" s="5">
        <f t="shared" si="9"/>
        <v>11186.3412174679</v>
      </c>
      <c r="L36" s="5">
        <f>((J36-Experimental!B28)^2+(K36-Experimental!D28)^2)/((Experimental!B28)^2+(Experimental!D28)^2)</f>
        <v>5.0825684337164154E-7</v>
      </c>
    </row>
    <row r="37" spans="1:12">
      <c r="A37" t="str">
        <f>IMPOWER(IMPRODUCT($J$9,Experimental!A29*2*PI()),$J$5)</f>
        <v>1.26034692026674E-17+0.205745991878306i</v>
      </c>
      <c r="B37" t="str">
        <f t="shared" si="0"/>
        <v>0.623976615669704+0.623976615669704i</v>
      </c>
      <c r="C37" t="str">
        <f t="shared" si="1"/>
        <v>0.411148978226931+0.411148978226931i</v>
      </c>
      <c r="D37" t="str">
        <f t="shared" si="2"/>
        <v>2.243633611021-2.08976194350659i</v>
      </c>
      <c r="E37" t="str">
        <f t="shared" si="3"/>
        <v>8.44950928319511-8.40996670244465i</v>
      </c>
      <c r="F37" t="str">
        <f t="shared" si="4"/>
        <v>10.2700802552641-9.52085652322861i</v>
      </c>
      <c r="G37" t="str">
        <f t="shared" si="5"/>
        <v>4.5674540659784+0.0107126058592689i</v>
      </c>
      <c r="H37" t="str">
        <f t="shared" si="6"/>
        <v>3.91554588375786+4.00786545131312i</v>
      </c>
      <c r="I37" t="str">
        <f t="shared" si="7"/>
        <v>658.738757160736-9731.41103399402i</v>
      </c>
      <c r="J37" s="5">
        <f t="shared" si="8"/>
        <v>658.73875716073599</v>
      </c>
      <c r="K37" s="5">
        <f t="shared" si="9"/>
        <v>9731.4110339940198</v>
      </c>
      <c r="L37" s="5">
        <f>((J37-Experimental!B29)^2+(K37-Experimental!D29)^2)/((Experimental!B29)^2+(Experimental!D29)^2)</f>
        <v>6.5642503939067252E-7</v>
      </c>
    </row>
    <row r="38" spans="1:12">
      <c r="A38" t="str">
        <f>IMPOWER(IMPRODUCT($J$9,Experimental!A30*2*PI()),$J$5)</f>
        <v>1.44909268820468E-17+0.236557893437128i</v>
      </c>
      <c r="B38" t="str">
        <f t="shared" si="0"/>
        <v>0.669069672283556+0.669069672283556i</v>
      </c>
      <c r="C38" t="str">
        <f t="shared" si="1"/>
        <v>0.440861572715774+0.440861572715774i</v>
      </c>
      <c r="D38" t="str">
        <f t="shared" si="2"/>
        <v>2.10332752575691-1.93833980904543i</v>
      </c>
      <c r="E38" t="str">
        <f t="shared" si="3"/>
        <v>7.88280475449311-7.8404045455716i</v>
      </c>
      <c r="F38" t="str">
        <f t="shared" si="4"/>
        <v>9.63072958497865-8.82737471934145i</v>
      </c>
      <c r="G38" t="str">
        <f t="shared" si="5"/>
        <v>4.56745568377092+0.0123168922791624i</v>
      </c>
      <c r="H38" t="str">
        <f t="shared" si="6"/>
        <v>4.19119819394028+4.30501181140283i</v>
      </c>
      <c r="I38" t="str">
        <f t="shared" si="7"/>
        <v>658.687424241317-8466.30124753555i</v>
      </c>
      <c r="J38" s="5">
        <f t="shared" si="8"/>
        <v>658.68742424131699</v>
      </c>
      <c r="K38" s="5">
        <f t="shared" si="9"/>
        <v>8466.3012475355499</v>
      </c>
      <c r="L38" s="5">
        <f>((J38-Experimental!B30)^2+(K38-Experimental!D30)^2)/((Experimental!B30)^2+(Experimental!D30)^2)</f>
        <v>8.5148892718482564E-7</v>
      </c>
    </row>
    <row r="39" spans="1:12">
      <c r="A39" t="str">
        <f>IMPOWER(IMPRODUCT($J$9,Experimental!A31*2*PI()),$J$5)</f>
        <v>1.66610445524304E-17+0.27198409279589i</v>
      </c>
      <c r="B39" t="str">
        <f t="shared" si="0"/>
        <v>0.717421478830848+0.717421478830847i</v>
      </c>
      <c r="C39" t="str">
        <f t="shared" si="1"/>
        <v>0.472721413867045+0.472721413867045i</v>
      </c>
      <c r="D39" t="str">
        <f t="shared" si="2"/>
        <v>1.97329124383348-1.796385749873i</v>
      </c>
      <c r="E39" t="str">
        <f t="shared" si="3"/>
        <v>7.35449441552722-7.30903006737654i</v>
      </c>
      <c r="F39" t="str">
        <f t="shared" si="4"/>
        <v>9.03836392065672-8.17697151718132i</v>
      </c>
      <c r="G39" t="str">
        <f t="shared" si="5"/>
        <v>4.56745782239668+0.0141614311650005i</v>
      </c>
      <c r="H39" t="str">
        <f t="shared" si="6"/>
        <v>4.4850869383139+4.62539800195848i</v>
      </c>
      <c r="I39" t="str">
        <f t="shared" si="7"/>
        <v>658.619584197477-7366.33437603315i</v>
      </c>
      <c r="J39" s="5">
        <f t="shared" si="8"/>
        <v>658.61958419747702</v>
      </c>
      <c r="K39" s="5">
        <f t="shared" si="9"/>
        <v>7366.33437603315</v>
      </c>
      <c r="L39" s="5">
        <f>((J39-Experimental!B31)^2+(K39-Experimental!D31)^2)/((Experimental!B31)^2+(Experimental!D31)^2)</f>
        <v>1.1079534531153352E-6</v>
      </c>
    </row>
    <row r="40" spans="1:12">
      <c r="A40" t="str">
        <f>IMPOWER(IMPRODUCT($J$9,Experimental!A32*2*PI()),$J$5)</f>
        <v>1.91561525247901E-17+0.312715613328981i</v>
      </c>
      <c r="B40" t="str">
        <f t="shared" si="0"/>
        <v>0.76926753611649+0.76926753611649i</v>
      </c>
      <c r="C40" t="str">
        <f t="shared" si="1"/>
        <v>0.506883677232008+0.506883677232008i</v>
      </c>
      <c r="D40" t="str">
        <f t="shared" si="2"/>
        <v>1.85289714906482-1.66321487783795i</v>
      </c>
      <c r="E40" t="str">
        <f t="shared" si="3"/>
        <v>6.86200519807574-6.81325527640512i</v>
      </c>
      <c r="F40" t="str">
        <f t="shared" si="4"/>
        <v>8.49011561604202-7.56649926119244i</v>
      </c>
      <c r="G40" t="str">
        <f t="shared" si="5"/>
        <v>4.56746064953276+0.0162822016673002i</v>
      </c>
      <c r="H40" t="str">
        <f t="shared" si="6"/>
        <v>4.79814578306947+4.97112181780529i</v>
      </c>
      <c r="I40" t="str">
        <f t="shared" si="7"/>
        <v>658.529936933875-6410.05408350323i</v>
      </c>
      <c r="J40" s="5">
        <f t="shared" si="8"/>
        <v>658.52993693387498</v>
      </c>
      <c r="K40" s="5">
        <f t="shared" si="9"/>
        <v>6410.0540835032298</v>
      </c>
      <c r="L40" s="5">
        <f>((J40-Experimental!B32)^2+(K40-Experimental!D32)^2)/((Experimental!B32)^2+(Experimental!D32)^2)</f>
        <v>1.4445625952403846E-6</v>
      </c>
    </row>
    <row r="41" spans="1:12">
      <c r="A41" t="str">
        <f>IMPOWER(IMPRODUCT($J$9,Experimental!A33*2*PI()),$J$5)</f>
        <v>2.20249203702834E-17+0.359546963995089i</v>
      </c>
      <c r="B41" t="str">
        <f t="shared" si="0"/>
        <v>0.824860363934354+0.824860363934354i</v>
      </c>
      <c r="C41" t="str">
        <f t="shared" si="1"/>
        <v>0.543514752467943+0.543514752467943i</v>
      </c>
      <c r="D41" t="str">
        <f t="shared" si="2"/>
        <v>1.74156584642967-1.53818666504014i</v>
      </c>
      <c r="E41" t="str">
        <f t="shared" si="3"/>
        <v>6.40293852721832-6.35066559635599i</v>
      </c>
      <c r="F41" t="str">
        <f t="shared" si="4"/>
        <v>7.98333571340708-6.9930097059907i</v>
      </c>
      <c r="G41" t="str">
        <f t="shared" si="5"/>
        <v>4.56746438683796+0.0187205708908602i</v>
      </c>
      <c r="H41" t="str">
        <f t="shared" si="6"/>
        <v>5.1312897888068+5.34453294797697i</v>
      </c>
      <c r="I41" t="str">
        <f t="shared" si="7"/>
        <v>658.411486650083-5578.80658481125i</v>
      </c>
      <c r="J41" s="5">
        <f t="shared" si="8"/>
        <v>658.41148665008302</v>
      </c>
      <c r="K41" s="5">
        <f t="shared" si="9"/>
        <v>5578.8065848112501</v>
      </c>
      <c r="L41" s="5">
        <f>((J41-Experimental!B33)^2+(K41-Experimental!D33)^2)/((Experimental!B33)^2+(Experimental!D33)^2)</f>
        <v>1.8853578322993941E-6</v>
      </c>
    </row>
    <row r="42" spans="1:12">
      <c r="A42" t="str">
        <f>IMPOWER(IMPRODUCT($J$9,Experimental!A34*2*PI()),$J$5)</f>
        <v>2.53233062688115E-17+0.413391637027372i</v>
      </c>
      <c r="B42" t="str">
        <f t="shared" si="0"/>
        <v>0.884470730982315+0.884470730982315i</v>
      </c>
      <c r="C42" t="str">
        <f t="shared" si="1"/>
        <v>0.58279305375043+0.582793053750429i</v>
      </c>
      <c r="D42" t="str">
        <f t="shared" si="2"/>
        <v>1.63876359981566-1.42070221829397i</v>
      </c>
      <c r="E42" t="str">
        <f t="shared" si="3"/>
        <v>5.97505864448059-5.91900811144093i</v>
      </c>
      <c r="F42" t="str">
        <f t="shared" si="4"/>
        <v>7.51558181449896-6.45374089260392i</v>
      </c>
      <c r="G42" t="str">
        <f t="shared" si="5"/>
        <v>4.56746932733147+0.0215241006875778i</v>
      </c>
      <c r="H42" t="str">
        <f t="shared" si="6"/>
        <v>5.4853954843358+5.74827567997133i</v>
      </c>
      <c r="I42" t="str">
        <f t="shared" si="7"/>
        <v>658.255003828752-4856.37668193808i</v>
      </c>
      <c r="J42" s="5">
        <f t="shared" si="8"/>
        <v>658.25500382875202</v>
      </c>
      <c r="K42" s="5">
        <f t="shared" si="9"/>
        <v>4856.3766819380799</v>
      </c>
      <c r="L42" s="5">
        <f>((J42-Experimental!B34)^2+(K42-Experimental!D34)^2)/((Experimental!B34)^2+(Experimental!D34)^2)</f>
        <v>2.4608680978660846E-6</v>
      </c>
    </row>
    <row r="43" spans="1:12">
      <c r="A43" t="str">
        <f>IMPOWER(IMPRODUCT($J$9,Experimental!A35*2*PI()),$J$5)</f>
        <v>2.91156485291653E-17+0.475299926511142i</v>
      </c>
      <c r="B43" t="str">
        <f t="shared" si="0"/>
        <v>0.948388973659846+0.948388973659845i</v>
      </c>
      <c r="C43" t="str">
        <f t="shared" si="1"/>
        <v>0.624909888751886+0.624909888751886i</v>
      </c>
      <c r="D43" t="str">
        <f t="shared" si="2"/>
        <v>1.5440000380928-1.31020185816763i</v>
      </c>
      <c r="E43" t="str">
        <f t="shared" si="3"/>
        <v>5.57628172526974-5.51618060046918i</v>
      </c>
      <c r="F43" t="str">
        <f t="shared" si="4"/>
        <v>7.08460708732956-5.94610525407741i</v>
      </c>
      <c r="G43" t="str">
        <f t="shared" si="5"/>
        <v>4.5674758583661+0.0247474752247035i</v>
      </c>
      <c r="H43" t="str">
        <f t="shared" si="6"/>
        <v>5.86127581229767+6.18534083640887i</v>
      </c>
      <c r="I43" t="str">
        <f t="shared" si="7"/>
        <v>658.048319888574-4228.67131432091i</v>
      </c>
      <c r="J43" s="5">
        <f t="shared" si="8"/>
        <v>658.04831988857404</v>
      </c>
      <c r="K43" s="5">
        <f t="shared" si="9"/>
        <v>4228.6713143209099</v>
      </c>
      <c r="L43" s="5">
        <f>((J43-Experimental!B35)^2+(K43-Experimental!D35)^2)/((Experimental!B35)^2+(Experimental!D35)^2)</f>
        <v>3.209341019258211E-6</v>
      </c>
    </row>
    <row r="44" spans="1:12">
      <c r="A44" t="str">
        <f>IMPOWER(IMPRODUCT($J$9,Experimental!A36*2*PI()),$J$5)</f>
        <v>3.34759205719496E-17+0.546479415418215i</v>
      </c>
      <c r="B44" t="str">
        <f t="shared" si="0"/>
        <v>1.01692641017146+1.01692641017146i</v>
      </c>
      <c r="C44" t="str">
        <f t="shared" si="1"/>
        <v>0.670070390418765+0.670070390418764i</v>
      </c>
      <c r="D44" t="str">
        <f t="shared" si="2"/>
        <v>1.45682612259379-1.20616301811817i</v>
      </c>
      <c r="E44" t="str">
        <f t="shared" si="3"/>
        <v>5.20466573788999-5.14022130656509i</v>
      </c>
      <c r="F44" t="str">
        <f t="shared" si="4"/>
        <v>6.68835036320417-5.46767897981905i</v>
      </c>
      <c r="G44" t="str">
        <f t="shared" si="5"/>
        <v>4.56748449199721+0.0284535673910361i</v>
      </c>
      <c r="H44" t="str">
        <f t="shared" si="6"/>
        <v>6.25964900028916+6.65912920198243i</v>
      </c>
      <c r="I44" t="str">
        <f t="shared" si="7"/>
        <v>657.775404971162-3683.44442361926i</v>
      </c>
      <c r="J44" s="5">
        <f t="shared" si="8"/>
        <v>657.77540497116195</v>
      </c>
      <c r="K44" s="5">
        <f t="shared" si="9"/>
        <v>3683.4444236192599</v>
      </c>
      <c r="L44" s="5">
        <f>((J44-Experimental!B36)^2+(K44-Experimental!D36)^2)/((Experimental!B36)^2+(Experimental!D36)^2)</f>
        <v>4.17782497033523E-6</v>
      </c>
    </row>
    <row r="45" spans="1:12">
      <c r="A45" t="str">
        <f>IMPOWER(IMPRODUCT($J$9,Experimental!A37*2*PI()),$J$5)</f>
        <v>3.84891738549781E-17+0.628318530717959i</v>
      </c>
      <c r="B45" t="str">
        <f t="shared" si="0"/>
        <v>1.09041685682349+1.09041685682349i</v>
      </c>
      <c r="C45" t="str">
        <f t="shared" si="1"/>
        <v>0.7184945160857+0.7184945160857i</v>
      </c>
      <c r="D45" t="str">
        <f t="shared" si="2"/>
        <v>1.37683236843684-1.10809848829252i</v>
      </c>
      <c r="E45" t="str">
        <f t="shared" si="3"/>
        <v>4.85840099510362-4.78929939308748i</v>
      </c>
      <c r="F45" t="str">
        <f t="shared" si="4"/>
        <v>6.32492727548784-5.01619269834174i</v>
      </c>
      <c r="G45" t="str">
        <f t="shared" si="5"/>
        <v>4.56749590512805+0.03271466479544i</v>
      </c>
      <c r="H45" t="str">
        <f t="shared" si="6"/>
        <v>6.68110033608693+7.17352928240941i</v>
      </c>
      <c r="I45" t="str">
        <f t="shared" si="7"/>
        <v>657.415166568347-3210.05772567449i</v>
      </c>
      <c r="J45" s="5">
        <f t="shared" si="8"/>
        <v>657.41516656834699</v>
      </c>
      <c r="K45" s="5">
        <f t="shared" si="9"/>
        <v>3210.05772567449</v>
      </c>
      <c r="L45" s="5">
        <f>((J45-Experimental!B37)^2+(K45-Experimental!D37)^2)/((Experimental!B37)^2+(Experimental!D37)^2)</f>
        <v>5.4227557451403642E-6</v>
      </c>
    </row>
    <row r="46" spans="1:12">
      <c r="A46" t="str">
        <f>IMPOWER(IMPRODUCT($J$9,Experimental!A38*2*PI()),$J$5)</f>
        <v>4.42531968868408E-17+0.722413626031003i</v>
      </c>
      <c r="B46" t="str">
        <f t="shared" si="0"/>
        <v>1.16921825389935+1.16921825389935i</v>
      </c>
      <c r="C46" t="str">
        <f t="shared" si="1"/>
        <v>0.770418118792867+0.770418118792867i</v>
      </c>
      <c r="D46" t="str">
        <f t="shared" si="2"/>
        <v>1.30364730968089-1.01555503970316i</v>
      </c>
      <c r="E46" t="str">
        <f t="shared" si="3"/>
        <v>4.53580135265657-4.46170603975671i</v>
      </c>
      <c r="F46" t="str">
        <f t="shared" si="4"/>
        <v>5.99262238199722-4.5895235749848i</v>
      </c>
      <c r="G46" t="str">
        <f t="shared" si="5"/>
        <v>4.56751099257772+0.0376138792010285i</v>
      </c>
      <c r="H46" t="str">
        <f t="shared" si="6"/>
        <v>7.1260358013475+7.73301297116402i</v>
      </c>
      <c r="I46" t="str">
        <f t="shared" si="7"/>
        <v>656.939892122566-2799.27266294781i</v>
      </c>
      <c r="J46" s="5">
        <f t="shared" si="8"/>
        <v>656.93989212256599</v>
      </c>
      <c r="K46" s="5">
        <f t="shared" si="9"/>
        <v>2799.2726629478102</v>
      </c>
      <c r="L46" s="5">
        <f>((J46-Experimental!B38)^2+(K46-Experimental!D38)^2)/((Experimental!B38)^2+(Experimental!D38)^2)</f>
        <v>7.0094836498231473E-6</v>
      </c>
    </row>
    <row r="47" spans="1:12">
      <c r="A47" t="str">
        <f>IMPOWER(IMPRODUCT($J$9,Experimental!A39*2*PI()),$J$5)</f>
        <v>5.08804226893584E-17+0.830600120099787i</v>
      </c>
      <c r="B47" t="str">
        <f t="shared" si="0"/>
        <v>1.25371440903241+1.25371440903241i</v>
      </c>
      <c r="C47" t="str">
        <f t="shared" si="1"/>
        <v>0.826094096024448+0.826094096024448i</v>
      </c>
      <c r="D47" t="str">
        <f t="shared" si="2"/>
        <v>1.23693619303098-0.928112478151828i</v>
      </c>
      <c r="E47" t="str">
        <f t="shared" si="3"/>
        <v>4.23529601243604-4.1558461362332i</v>
      </c>
      <c r="F47" t="str">
        <f t="shared" si="4"/>
        <v>5.68988219293952-4.18568896612929i</v>
      </c>
      <c r="G47" t="str">
        <f t="shared" si="5"/>
        <v>4.56753093723274+0.0432467667793392i</v>
      </c>
      <c r="H47" t="str">
        <f t="shared" si="6"/>
        <v>7.59462658768799+8.34275361703684i</v>
      </c>
      <c r="I47" t="str">
        <f t="shared" si="7"/>
        <v>656.313243378817-2443.06938980943i</v>
      </c>
      <c r="J47" s="5">
        <f t="shared" si="8"/>
        <v>656.31324337881699</v>
      </c>
      <c r="K47" s="5">
        <f t="shared" si="9"/>
        <v>2443.06938980943</v>
      </c>
      <c r="L47" s="5">
        <f>((J47-Experimental!B39)^2+(K47-Experimental!D39)^2)/((Experimental!B39)^2+(Experimental!D39)^2)</f>
        <v>9.0099153535204196E-6</v>
      </c>
    </row>
    <row r="48" spans="1:12">
      <c r="A48" t="str">
        <f>IMPOWER(IMPRODUCT($J$9,Experimental!A40*2*PI()),$J$5)</f>
        <v>5.85001219158833E-17+0.954988298462926i</v>
      </c>
      <c r="B48" t="str">
        <f t="shared" si="0"/>
        <v>1.3443168665675+1.3443168665675i</v>
      </c>
      <c r="C48" t="str">
        <f t="shared" si="1"/>
        <v>0.885793621463262+0.885793621463261i</v>
      </c>
      <c r="D48" t="str">
        <f t="shared" si="2"/>
        <v>1.17639987518636-0.845383193865598i</v>
      </c>
      <c r="E48" t="str">
        <f t="shared" si="3"/>
        <v>3.95542189098848-3.87023053344878i</v>
      </c>
      <c r="F48" t="str">
        <f t="shared" si="4"/>
        <v>5.41530899059467-3.80284182554201i</v>
      </c>
      <c r="G48" t="str">
        <f t="shared" si="5"/>
        <v>4.5675573027784+0.0497231906248435i</v>
      </c>
      <c r="H48" t="str">
        <f t="shared" si="6"/>
        <v>8.08674374861987+9.00877212039064i</v>
      </c>
      <c r="I48" t="str">
        <f t="shared" si="7"/>
        <v>655.487696570636-2134.48912830254i</v>
      </c>
      <c r="J48" s="5">
        <f t="shared" si="8"/>
        <v>655.48769657063599</v>
      </c>
      <c r="K48" s="5">
        <f t="shared" si="9"/>
        <v>2134.4891283025399</v>
      </c>
      <c r="L48" s="5">
        <f>((J48-Experimental!B40)^2+(K48-Experimental!D40)^2)/((Experimental!B40)^2+(Experimental!D40)^2)</f>
        <v>1.1497215682531114E-5</v>
      </c>
    </row>
    <row r="49" spans="1:12">
      <c r="A49" t="str">
        <f>IMPOWER(IMPRODUCT($J$9,Experimental!A41*2*PI()),$J$5)</f>
        <v>6.72609244044072E-17+1.09800447668073i</v>
      </c>
      <c r="B49" t="str">
        <f t="shared" si="0"/>
        <v>1.44146691201595+1.44146691201595i</v>
      </c>
      <c r="C49" t="str">
        <f t="shared" si="1"/>
        <v>0.949807465760875+0.949807465760874i</v>
      </c>
      <c r="D49" t="str">
        <f t="shared" si="2"/>
        <v>1.12177388269373-0.767012292544153i</v>
      </c>
      <c r="E49" t="str">
        <f t="shared" si="3"/>
        <v>3.69481651702348-3.60346881589664i</v>
      </c>
      <c r="F49" t="str">
        <f t="shared" si="4"/>
        <v>5.16765526752237-3.4392681222713i</v>
      </c>
      <c r="G49" t="str">
        <f t="shared" si="5"/>
        <v>4.56759215627781+0.0571694616102413i</v>
      </c>
      <c r="H49" t="str">
        <f t="shared" si="6"/>
        <v>8.60188273060689+9.73811806830948i</v>
      </c>
      <c r="I49" t="str">
        <f t="shared" si="7"/>
        <v>654.401315418235-1867.49662825264i</v>
      </c>
      <c r="J49" s="5">
        <f t="shared" si="8"/>
        <v>654.40131541823496</v>
      </c>
      <c r="K49" s="5">
        <f t="shared" si="9"/>
        <v>1867.49662825264</v>
      </c>
      <c r="L49" s="5">
        <f>((J49-Experimental!B41)^2+(K49-Experimental!D41)^2)/((Experimental!B41)^2+(Experimental!D41)^2)</f>
        <v>1.4536488622421961E-5</v>
      </c>
    </row>
    <row r="50" spans="1:12">
      <c r="A50" t="str">
        <f>IMPOWER(IMPRODUCT($J$9,Experimental!A42*2*PI()),$J$5)</f>
        <v>7.73337183508855E-17+1.2624383280417i</v>
      </c>
      <c r="B50" t="str">
        <f t="shared" si="0"/>
        <v>1.54563772136715+1.54563772136715i</v>
      </c>
      <c r="C50" t="str">
        <f t="shared" si="1"/>
        <v>1.01844741275608+1.01844741275608i</v>
      </c>
      <c r="D50" t="str">
        <f t="shared" si="2"/>
        <v>1.07282756707906-0.69267841615625i</v>
      </c>
      <c r="E50" t="str">
        <f t="shared" si="3"/>
        <v>3.45221142427465-3.35426256085446i</v>
      </c>
      <c r="F50" t="str">
        <f t="shared" si="4"/>
        <v>4.94581851552436-3.0933866017382i</v>
      </c>
      <c r="G50" t="str">
        <f t="shared" si="5"/>
        <v>4.56763823020304+0.0657307989629392i</v>
      </c>
      <c r="H50" t="str">
        <f t="shared" si="6"/>
        <v>9.13907842433863+10.5390945622469i</v>
      </c>
      <c r="I50" t="str">
        <f t="shared" si="7"/>
        <v>652.97375256276-1636.85977547016i</v>
      </c>
      <c r="J50" s="5">
        <f t="shared" si="8"/>
        <v>652.97375256275996</v>
      </c>
      <c r="K50" s="5">
        <f t="shared" si="9"/>
        <v>1636.85977547016</v>
      </c>
      <c r="L50" s="5">
        <f>((J50-Experimental!B42)^2+(K50-Experimental!D42)^2)/((Experimental!B42)^2+(Experimental!D42)^2)</f>
        <v>1.8170814675969586E-5</v>
      </c>
    </row>
    <row r="51" spans="1:12">
      <c r="A51" t="str">
        <f>IMPOWER(IMPRODUCT($J$9,Experimental!A43*2*PI()),$J$5)</f>
        <v>8.89149836540491E-17+1.45149729892417i</v>
      </c>
      <c r="B51" t="str">
        <f t="shared" si="0"/>
        <v>1.65733666572472+1.65733666572472i</v>
      </c>
      <c r="C51" t="str">
        <f t="shared" si="1"/>
        <v>1.09204777803956+1.09204777803956i</v>
      </c>
      <c r="D51" t="str">
        <f t="shared" si="2"/>
        <v>1.02936324748524-0.622095386169044i</v>
      </c>
      <c r="E51" t="str">
        <f t="shared" si="3"/>
        <v>3.22642600870476-3.12139905318064i</v>
      </c>
      <c r="F51" t="str">
        <f t="shared" si="4"/>
        <v>4.74883595178977-2.76375129760676i</v>
      </c>
      <c r="G51" t="str">
        <f t="shared" si="5"/>
        <v>4.56769913660926+0.0755741579818734i</v>
      </c>
      <c r="H51" t="str">
        <f t="shared" si="6"/>
        <v>9.69681289534669+11.4215372709724i</v>
      </c>
      <c r="I51" t="str">
        <f t="shared" si="7"/>
        <v>651.101415375261-1438.04361718672i</v>
      </c>
      <c r="J51" s="5">
        <f t="shared" si="8"/>
        <v>651.10141537526101</v>
      </c>
      <c r="K51" s="5">
        <f t="shared" si="9"/>
        <v>1438.04361718672</v>
      </c>
      <c r="L51" s="5">
        <f>((J51-Experimental!B43)^2+(K51-Experimental!D43)^2)/((Experimental!B43)^2+(Experimental!D43)^2)</f>
        <v>2.2403274791404335E-5</v>
      </c>
    </row>
    <row r="52" spans="1:12">
      <c r="A52" t="str">
        <f>IMPOWER(IMPRODUCT($J$9,Experimental!A44*2*PI()),$J$5)</f>
        <v>1.02230624451918E-16+1.66886917323898i</v>
      </c>
      <c r="B52" t="str">
        <f t="shared" si="0"/>
        <v>1.77710778249249+1.77710778249249i</v>
      </c>
      <c r="C52" t="str">
        <f t="shared" si="1"/>
        <v>1.17096703726103+1.17096703726103i</v>
      </c>
      <c r="D52" t="str">
        <f t="shared" si="2"/>
        <v>0.991215171757286-0.555014824899613i</v>
      </c>
      <c r="E52" t="str">
        <f t="shared" si="3"/>
        <v>3.01636182154664-2.90374542691126i</v>
      </c>
      <c r="F52" t="str">
        <f t="shared" si="4"/>
        <v>4.57587854964756-2.44905727029448i</v>
      </c>
      <c r="G52" t="str">
        <f t="shared" si="5"/>
        <v>4.56777965022539+0.0868914791756914i</v>
      </c>
      <c r="H52" t="str">
        <f t="shared" si="6"/>
        <v>10.2729203853493+12.3971602522144i</v>
      </c>
      <c r="I52" t="str">
        <f t="shared" si="7"/>
        <v>648.651830107176-1267.11621931183i</v>
      </c>
      <c r="J52" s="5">
        <f t="shared" si="8"/>
        <v>648.65183010717601</v>
      </c>
      <c r="K52" s="5">
        <f t="shared" si="9"/>
        <v>1267.11621931183</v>
      </c>
      <c r="L52" s="5">
        <f>((J52-Experimental!B44)^2+(K52-Experimental!D44)^2)/((Experimental!B44)^2+(Experimental!D44)^2)</f>
        <v>2.7177726169272365E-5</v>
      </c>
    </row>
    <row r="53" spans="1:12">
      <c r="A53" t="str">
        <f>IMPOWER(IMPRODUCT($J$9,Experimental!A45*2*PI()),$J$5)</f>
        <v>1.17540375607472E-16+1.91879400633516i</v>
      </c>
      <c r="B53" t="str">
        <f t="shared" si="0"/>
        <v>1.90553442514616+1.90553442514616i</v>
      </c>
      <c r="C53" t="str">
        <f t="shared" si="1"/>
        <v>1.25558957210954+1.25558957210954i</v>
      </c>
      <c r="D53" t="str">
        <f t="shared" si="2"/>
        <v>0.958248036727619-0.491229925970861i</v>
      </c>
      <c r="E53" t="str">
        <f t="shared" si="3"/>
        <v>2.82099727207937-2.70024320742823i</v>
      </c>
      <c r="F53" t="str">
        <f t="shared" si="4"/>
        <v>4.426243420704-2.14815008529953i</v>
      </c>
      <c r="G53" t="str">
        <f t="shared" si="5"/>
        <v>4.56788608262058+0.0999034208683842i</v>
      </c>
      <c r="H53" t="str">
        <f t="shared" si="6"/>
        <v>10.864497909242+13.4799829764047i</v>
      </c>
      <c r="I53" t="str">
        <f t="shared" si="7"/>
        <v>645.457433826059-1120.66384984664i</v>
      </c>
      <c r="J53" s="5">
        <f t="shared" si="8"/>
        <v>645.45743382605895</v>
      </c>
      <c r="K53" s="5">
        <f t="shared" si="9"/>
        <v>1120.66384984664</v>
      </c>
      <c r="L53" s="5">
        <f>((J53-Experimental!B45)^2+(K53-Experimental!D45)^2)/((Experimental!B45)^2+(Experimental!D45)^2)</f>
        <v>3.2363566191533899E-5</v>
      </c>
    </row>
    <row r="54" spans="1:12">
      <c r="A54" t="str">
        <f>IMPOWER(IMPRODUCT($J$9,Experimental!A46*2*PI()),$J$5)</f>
        <v>1.35142869096368E-16+2.20614683151109i</v>
      </c>
      <c r="B54" t="str">
        <f t="shared" si="0"/>
        <v>2.0432421044965+2.0432421044965i</v>
      </c>
      <c r="C54" t="str">
        <f t="shared" si="1"/>
        <v>1.34632754247103+1.34632754247103i</v>
      </c>
      <c r="D54" t="str">
        <f t="shared" si="2"/>
        <v>0.930354679608346-0.430580540344312i</v>
      </c>
      <c r="E54" t="str">
        <f t="shared" si="3"/>
        <v>2.63938271636807-2.50990323050724i</v>
      </c>
      <c r="F54" t="str">
        <f t="shared" si="4"/>
        <v>4.29934313908342-1.86003950720163i</v>
      </c>
      <c r="G54" t="str">
        <f t="shared" si="5"/>
        <v>4.56802677672063+0.114863646057024i</v>
      </c>
      <c r="H54" t="str">
        <f t="shared" si="6"/>
        <v>11.4678352766705+14.6868542452346i</v>
      </c>
      <c r="I54" t="str">
        <f t="shared" si="7"/>
        <v>641.309371534054-995.713033881157i</v>
      </c>
      <c r="J54" s="5">
        <f t="shared" si="8"/>
        <v>641.30937153405398</v>
      </c>
      <c r="K54" s="5">
        <f t="shared" si="9"/>
        <v>995.713033881157</v>
      </c>
      <c r="L54" s="5">
        <f>((J54-Experimental!B46)^2+(K54-Experimental!D46)^2)/((Experimental!B46)^2+(Experimental!D46)^2)</f>
        <v>3.7751108405698994E-5</v>
      </c>
    </row>
    <row r="55" spans="1:12">
      <c r="A55" t="str">
        <f>IMPOWER(IMPRODUCT($J$9,Experimental!A47*2*PI()),$J$5)</f>
        <v>1.5538145912167E-16+2.53653275240443i</v>
      </c>
      <c r="B55" t="str">
        <f t="shared" si="0"/>
        <v>2.19090153528299+2.19090153528299i</v>
      </c>
      <c r="C55" t="str">
        <f t="shared" si="1"/>
        <v>1.4436228938814+1.4436228938814i</v>
      </c>
      <c r="D55" t="str">
        <f t="shared" si="2"/>
        <v>0.90745237505551-0.372959698707229i</v>
      </c>
      <c r="E55" t="str">
        <f t="shared" si="3"/>
        <v>2.47063591045995-2.33180091713421i</v>
      </c>
      <c r="F55" t="str">
        <f t="shared" si="4"/>
        <v>4.19468997332608-1.58391769651541i</v>
      </c>
      <c r="G55" t="str">
        <f t="shared" si="5"/>
        <v>4.56821276033963+0.132063744065955i</v>
      </c>
      <c r="H55" t="str">
        <f t="shared" si="6"/>
        <v>12.0783861262425+16.0380883904682i</v>
      </c>
      <c r="I55" t="str">
        <f t="shared" si="7"/>
        <v>635.95244091813-889.657129412339i</v>
      </c>
      <c r="J55" s="5">
        <f t="shared" si="8"/>
        <v>635.95244091813004</v>
      </c>
      <c r="K55" s="5">
        <f t="shared" si="9"/>
        <v>889.65712941233903</v>
      </c>
      <c r="L55" s="5">
        <f>((J55-Experimental!B47)^2+(K55-Experimental!D47)^2)/((Experimental!B47)^2+(Experimental!D47)^2)</f>
        <v>4.3062733576242694E-5</v>
      </c>
    </row>
    <row r="56" spans="1:12">
      <c r="A56" t="str">
        <f>IMPOWER(IMPRODUCT($J$9,Experimental!A48*2*PI()),$J$5)</f>
        <v>1.78650919580247E-16+2.91639627613247i</v>
      </c>
      <c r="B56" t="str">
        <f t="shared" si="0"/>
        <v>2.34923190293605+2.34923190293605i</v>
      </c>
      <c r="C56" t="str">
        <f t="shared" si="1"/>
        <v>1.54794951005271+1.54794951005271i</v>
      </c>
      <c r="D56" t="str">
        <f t="shared" si="2"/>
        <v>0.889476940773185-0.31832156852627i</v>
      </c>
      <c r="E56" t="str">
        <f t="shared" si="3"/>
        <v>2.31393780873948-2.16507188565547i</v>
      </c>
      <c r="F56" t="str">
        <f t="shared" si="4"/>
        <v>4.11187217818505-1.31918172942599i</v>
      </c>
      <c r="G56" t="str">
        <f t="shared" si="5"/>
        <v>4.56845860977607+0.151838878327607i</v>
      </c>
      <c r="H56" t="str">
        <f t="shared" si="6"/>
        <v>12.6908118885655+17.5582256728311i</v>
      </c>
      <c r="I56" t="str">
        <f t="shared" si="7"/>
        <v>629.083159752302-800.185385206511i</v>
      </c>
      <c r="J56" s="5">
        <f t="shared" si="8"/>
        <v>629.08315975230198</v>
      </c>
      <c r="K56" s="5">
        <f t="shared" si="9"/>
        <v>800.185385206511</v>
      </c>
      <c r="L56" s="5">
        <f>((J56-Experimental!B48)^2+(K56-Experimental!D48)^2)/((Experimental!B48)^2+(Experimental!D48)^2)</f>
        <v>4.7980072908625512E-5</v>
      </c>
    </row>
    <row r="57" spans="1:12">
      <c r="A57" t="str">
        <f>IMPOWER(IMPRODUCT($J$9,Experimental!A49*2*PI()),$J$5)</f>
        <v>2.05405144521628E-16+3.35314701983521i</v>
      </c>
      <c r="B57" t="str">
        <f t="shared" si="0"/>
        <v>2.51900436641926+2.51900436641926i</v>
      </c>
      <c r="C57" t="str">
        <f t="shared" si="1"/>
        <v>1.65981552095646+1.65981552095646i</v>
      </c>
      <c r="D57" t="str">
        <f t="shared" si="2"/>
        <v>0.876373575545174-0.266690589456446i</v>
      </c>
      <c r="E57" t="str">
        <f t="shared" si="3"/>
        <v>2.168528690308-2.00890788567195i</v>
      </c>
      <c r="F57" t="str">
        <f t="shared" si="4"/>
        <v>4.0505185246079-1.0654593175658i</v>
      </c>
      <c r="G57" t="str">
        <f t="shared" si="5"/>
        <v>4.56878359085395+0.174574263358868i</v>
      </c>
      <c r="H57" t="str">
        <f t="shared" si="6"/>
        <v>13.2991432197658+19.2769196650174i</v>
      </c>
      <c r="I57" t="str">
        <f t="shared" si="7"/>
        <v>620.354008048968-725.213219691843i</v>
      </c>
      <c r="J57" s="5">
        <f t="shared" si="8"/>
        <v>620.35400804896801</v>
      </c>
      <c r="K57" s="5">
        <f t="shared" si="9"/>
        <v>725.21321969184305</v>
      </c>
      <c r="L57" s="5">
        <f>((J57-Experimental!B49)^2+(K57-Experimental!D49)^2)/((Experimental!B49)^2+(Experimental!D49)^2)</f>
        <v>5.2181113879657536E-5</v>
      </c>
    </row>
    <row r="58" spans="1:12">
      <c r="A58" t="str">
        <f>IMPOWER(IMPRODUCT($J$9,Experimental!A50*2*PI()),$J$5)</f>
        <v>2.36166001804424E-16+3.8553042426526i</v>
      </c>
      <c r="B58" t="str">
        <f t="shared" si="0"/>
        <v>2.70104581421226+2.70104581421226i</v>
      </c>
      <c r="C58" t="str">
        <f t="shared" si="1"/>
        <v>1.7797657777056+1.7797657777056i</v>
      </c>
      <c r="D58" t="str">
        <f t="shared" si="2"/>
        <v>0.868083064631785-0.218171065087914i</v>
      </c>
      <c r="E58" t="str">
        <f t="shared" si="3"/>
        <v>2.03370459836303-1.86255304118766i</v>
      </c>
      <c r="F58" t="str">
        <f t="shared" si="4"/>
        <v>4.01024624712464-0.822634905911152i</v>
      </c>
      <c r="G58" t="str">
        <f t="shared" si="5"/>
        <v>4.56921316629459+0.200712586493049i</v>
      </c>
      <c r="H58" t="str">
        <f t="shared" si="6"/>
        <v>13.8971167057364+21.2299359876723i</v>
      </c>
      <c r="I58" t="str">
        <f t="shared" si="7"/>
        <v>609.388008915528-662.814057381944i</v>
      </c>
      <c r="J58" s="5">
        <f t="shared" si="8"/>
        <v>609.38800891552796</v>
      </c>
      <c r="K58" s="5">
        <f t="shared" si="9"/>
        <v>662.81405738194405</v>
      </c>
      <c r="L58" s="5">
        <f>((J58-Experimental!B50)^2+(K58-Experimental!D50)^2)/((Experimental!B50)^2+(Experimental!D50)^2)</f>
        <v>5.5377193671567846E-5</v>
      </c>
    </row>
    <row r="59" spans="1:12">
      <c r="A59" t="str">
        <f>IMPOWER(IMPRODUCT($J$9,Experimental!A51*2*PI()),$J$5)</f>
        <v>2.7153351264975E-16+4.43266302237639i</v>
      </c>
      <c r="B59" t="str">
        <f t="shared" si="0"/>
        <v>2.89624289172798+2.89624289172798i</v>
      </c>
      <c r="C59" t="str">
        <f t="shared" si="1"/>
        <v>1.90838450628942+1.90838450628942i</v>
      </c>
      <c r="D59" t="str">
        <f t="shared" si="2"/>
        <v>0.864521785679551-0.172955714628763i</v>
      </c>
      <c r="E59" t="str">
        <f t="shared" si="3"/>
        <v>1.90881407959324-1.72530039398629i</v>
      </c>
      <c r="F59" t="str">
        <f t="shared" si="4"/>
        <v>3.99058691227173-0.590870525273151i</v>
      </c>
      <c r="G59" t="str">
        <f t="shared" si="5"/>
        <v>4.56978098659557+0.230762502767475i</v>
      </c>
      <c r="H59" t="str">
        <f t="shared" si="6"/>
        <v>14.4787540886361+23.4602145932324i</v>
      </c>
      <c r="I59" t="str">
        <f t="shared" si="7"/>
        <v>595.808398831637-611.155817951816i</v>
      </c>
      <c r="J59" s="5">
        <f t="shared" si="8"/>
        <v>595.80839883163696</v>
      </c>
      <c r="K59" s="5">
        <f t="shared" si="9"/>
        <v>611.15581795181595</v>
      </c>
      <c r="L59" s="5">
        <f>((J59-Experimental!B51)^2+(K59-Experimental!D51)^2)/((Experimental!B51)^2+(Experimental!D51)^2)</f>
        <v>5.734112953439318E-5</v>
      </c>
    </row>
    <row r="60" spans="1:12">
      <c r="A60" t="str">
        <f>IMPOWER(IMPRODUCT($J$9,Experimental!A52*2*PI()),$J$5)</f>
        <v>3.1219755565397E-16+5.09648531821813i</v>
      </c>
      <c r="B60" t="str">
        <f t="shared" si="0"/>
        <v>3.10554631978031+3.10554631978031i</v>
      </c>
      <c r="C60" t="str">
        <f t="shared" si="1"/>
        <v>2.0462981530865+2.0462981530865i</v>
      </c>
      <c r="D60" t="str">
        <f t="shared" si="2"/>
        <v>0.865554033699137-0.131330516526455i</v>
      </c>
      <c r="E60" t="str">
        <f t="shared" si="3"/>
        <v>1.79325521253229-1.59648874217725i</v>
      </c>
      <c r="F60" t="str">
        <f t="shared" si="4"/>
        <v>3.99088507403621-0.370611557992282i</v>
      </c>
      <c r="G60" t="str">
        <f t="shared" si="5"/>
        <v>4.57053151875082+0.265308343817999i</v>
      </c>
      <c r="H60" t="str">
        <f t="shared" si="6"/>
        <v>15.039247677312+26.0188978150024i</v>
      </c>
      <c r="I60" t="str">
        <f t="shared" si="7"/>
        <v>579.287157988923-568.449088965391i</v>
      </c>
      <c r="J60" s="5">
        <f t="shared" si="8"/>
        <v>579.28715798892301</v>
      </c>
      <c r="K60" s="5">
        <f t="shared" si="9"/>
        <v>568.44908896539096</v>
      </c>
      <c r="L60" s="5">
        <f>((J60-Experimental!B52)^2+(K60-Experimental!D52)^2)/((Experimental!B52)^2+(Experimental!D52)^2)</f>
        <v>5.7923233567453946E-5</v>
      </c>
    </row>
    <row r="61" spans="1:12">
      <c r="A61" t="str">
        <f>IMPOWER(IMPRODUCT($J$9,Experimental!A53*2*PI()),$J$5)</f>
        <v>3.58951323559227E-16+5.85971964656316i</v>
      </c>
      <c r="B61" t="str">
        <f t="shared" si="0"/>
        <v>3.32997552513522+3.32997552513522i</v>
      </c>
      <c r="C61" t="str">
        <f t="shared" si="1"/>
        <v>2.19417843601492+2.19417843601492i</v>
      </c>
      <c r="D61" t="str">
        <f t="shared" si="2"/>
        <v>0.870955905643171-0.0936716027462556i</v>
      </c>
      <c r="E61" t="str">
        <f t="shared" si="3"/>
        <v>1.68647291555301-1.47549977349805i</v>
      </c>
      <c r="F61" t="str">
        <f t="shared" si="4"/>
        <v>4.01016722787851-0.162561925808669i</v>
      </c>
      <c r="G61" t="str">
        <f t="shared" si="5"/>
        <v>4.57152351584283+0.305021192452155i</v>
      </c>
      <c r="H61" t="str">
        <f t="shared" si="6"/>
        <v>15.5761827780906+28.9661585427524i</v>
      </c>
      <c r="I61" t="str">
        <f t="shared" si="7"/>
        <v>559.612236080127-532.918252680129i</v>
      </c>
      <c r="J61" s="5">
        <f t="shared" si="8"/>
        <v>559.61223608012699</v>
      </c>
      <c r="K61" s="5">
        <f t="shared" si="9"/>
        <v>532.91825268012894</v>
      </c>
      <c r="L61" s="5">
        <f>((J61-Experimental!B53)^2+(K61-Experimental!D53)^2)/((Experimental!B53)^2+(Experimental!D53)^2)</f>
        <v>5.7057672676610614E-5</v>
      </c>
    </row>
    <row r="62" spans="1:12">
      <c r="A62" t="str">
        <f>IMPOWER(IMPRODUCT($J$9,Experimental!A54*2*PI()),$J$5)</f>
        <v>4.12706795269495E-16+6.73725365470551i</v>
      </c>
      <c r="B62" t="str">
        <f t="shared" si="0"/>
        <v>3.5706236056991+3.5706236056991i</v>
      </c>
      <c r="C62" t="str">
        <f t="shared" si="1"/>
        <v>2.35274561618067+2.35274561618067i</v>
      </c>
      <c r="D62" t="str">
        <f t="shared" si="2"/>
        <v>0.880371853132595-0.0604282192691947i</v>
      </c>
      <c r="E62" t="str">
        <f t="shared" si="3"/>
        <v>1.58795652659332-1.36175549849981i</v>
      </c>
      <c r="F62" t="str">
        <f t="shared" si="4"/>
        <v>4.04698531893042+0.0323930506691583i</v>
      </c>
      <c r="G62" t="str">
        <f t="shared" si="5"/>
        <v>4.57283459417337+0.350671481725721i</v>
      </c>
      <c r="H62" t="str">
        <f t="shared" si="6"/>
        <v>16.0910423030123+32.3715882241702i</v>
      </c>
      <c r="I62" t="str">
        <f t="shared" si="7"/>
        <v>536.765463302448-502.809024274675i</v>
      </c>
      <c r="J62" s="5">
        <f t="shared" si="8"/>
        <v>536.76546330244798</v>
      </c>
      <c r="K62" s="5">
        <f t="shared" si="9"/>
        <v>502.80902427467498</v>
      </c>
      <c r="L62" s="5">
        <f>((J62-Experimental!B54)^2+(K62-Experimental!D54)^2)/((Experimental!B54)^2+(Experimental!D54)^2)</f>
        <v>5.4763934958539697E-5</v>
      </c>
    </row>
    <row r="63" spans="1:12">
      <c r="A63" t="str">
        <f>IMPOWER(IMPRODUCT($J$9,Experimental!A55*2*PI()),$J$5)</f>
        <v>4.74512524909287E-16+7.74620451926667i</v>
      </c>
      <c r="B63" t="str">
        <f t="shared" si="0"/>
        <v>3.82866265452747+3.82866265452747i</v>
      </c>
      <c r="C63" t="str">
        <f t="shared" si="1"/>
        <v>2.52277200595902+2.52277200595902i</v>
      </c>
      <c r="D63" t="str">
        <f t="shared" si="2"/>
        <v>0.893268579025973-0.032084560994349i</v>
      </c>
      <c r="E63" t="str">
        <f t="shared" si="3"/>
        <v>1.49723764756927-1.25471599545408i</v>
      </c>
      <c r="F63" t="str">
        <f t="shared" si="4"/>
        <v>4.09925187772536+0.213342240197757i</v>
      </c>
      <c r="G63" t="str">
        <f t="shared" si="5"/>
        <v>4.57456726744151+0.403143277585571i</v>
      </c>
      <c r="H63" t="str">
        <f t="shared" si="6"/>
        <v>16.5907747186588+36.3138563297373i</v>
      </c>
      <c r="I63" t="str">
        <f t="shared" si="7"/>
        <v>510.992467794508-476.442299919724i</v>
      </c>
      <c r="J63" s="5">
        <f t="shared" si="8"/>
        <v>510.992467794508</v>
      </c>
      <c r="K63" s="5">
        <f t="shared" si="9"/>
        <v>476.44229991972401</v>
      </c>
      <c r="L63" s="5">
        <f>((J63-Experimental!B55)^2+(K63-Experimental!D55)^2)/((Experimental!B55)^2+(Experimental!D55)^2)</f>
        <v>5.1146360331097636E-5</v>
      </c>
    </row>
    <row r="64" spans="1:12">
      <c r="A64" t="str">
        <f>IMPOWER(IMPRODUCT($J$9,Experimental!A56*2*PI()),$J$5)</f>
        <v>5.45574094918295E-16+8.90625283380841i</v>
      </c>
      <c r="B64" t="str">
        <f t="shared" si="0"/>
        <v>4.10534946858484+4.10534946858484i</v>
      </c>
      <c r="C64" t="str">
        <f t="shared" si="1"/>
        <v>2.70508573059509+2.70508573059509i</v>
      </c>
      <c r="D64" t="str">
        <f t="shared" si="2"/>
        <v>0.908896424589002-0.00909403328914273i</v>
      </c>
      <c r="E64" t="str">
        <f t="shared" si="3"/>
        <v>1.41388824639222-1.15387748702569i</v>
      </c>
      <c r="F64" t="str">
        <f t="shared" si="4"/>
        <v>4.16410350079011+0.379606315656354i</v>
      </c>
      <c r="G64" t="str">
        <f t="shared" si="5"/>
        <v>4.57685689475007+0.463450392389134i</v>
      </c>
      <c r="H64" t="str">
        <f t="shared" si="6"/>
        <v>17.0889555392987+40.8793982467585i</v>
      </c>
      <c r="I64" t="str">
        <f t="shared" si="7"/>
        <v>482.837201736151-452.311878064897i</v>
      </c>
      <c r="J64" s="5">
        <f t="shared" si="8"/>
        <v>482.83720173615097</v>
      </c>
      <c r="K64" s="5">
        <f t="shared" si="9"/>
        <v>452.31187806489697</v>
      </c>
      <c r="L64" s="5">
        <f>((J64-Experimental!B56)^2+(K64-Experimental!D56)^2)/((Experimental!B56)^2+(Experimental!D56)^2)</f>
        <v>4.6390968097363885E-5</v>
      </c>
    </row>
    <row r="65" spans="1:12">
      <c r="A65" t="str">
        <f>IMPOWER(IMPRODUCT($J$9,Experimental!A57*2*PI()),$J$5)</f>
        <v>6.27277632140096E-16+10.2400264984521i</v>
      </c>
      <c r="B65" t="str">
        <f t="shared" si="0"/>
        <v>4.40203167006102+4.40203167006102i</v>
      </c>
      <c r="C65" t="str">
        <f t="shared" si="1"/>
        <v>2.90057476164496+2.90057476164496i</v>
      </c>
      <c r="D65" t="str">
        <f t="shared" si="2"/>
        <v>0.926274842213485+0.00821574863450522i</v>
      </c>
      <c r="E65" t="str">
        <f t="shared" si="3"/>
        <v>1.33751900801946-1.0587707788517i</v>
      </c>
      <c r="F65" t="str">
        <f t="shared" si="4"/>
        <v>4.23785262733826+0.531104199919786i</v>
      </c>
      <c r="G65" t="str">
        <f t="shared" si="5"/>
        <v>4.57988213714734+0.532754445026359i</v>
      </c>
      <c r="H65" t="str">
        <f t="shared" si="6"/>
        <v>17.605779982897+46.1601242288355i</v>
      </c>
      <c r="I65" t="str">
        <f t="shared" si="7"/>
        <v>453.114736360369-429.204079213608i</v>
      </c>
      <c r="J65" s="5">
        <f t="shared" si="8"/>
        <v>453.11473636036902</v>
      </c>
      <c r="K65" s="5">
        <f t="shared" si="9"/>
        <v>429.204079213608</v>
      </c>
      <c r="L65" s="5">
        <f>((J65-Experimental!B57)^2+(K65-Experimental!D57)^2)/((Experimental!B57)^2+(Experimental!D57)^2)</f>
        <v>4.0756383126981008E-5</v>
      </c>
    </row>
    <row r="66" spans="1:12">
      <c r="A66" t="str">
        <f>IMPOWER(IMPRODUCT($J$9,Experimental!A58*2*PI()),$J$5)</f>
        <v>7.21216845609604E-16+11.7735420996535i</v>
      </c>
      <c r="B66" t="str">
        <f t="shared" si="0"/>
        <v>4.7201542700578+4.7201542700578i</v>
      </c>
      <c r="C66" t="str">
        <f t="shared" si="1"/>
        <v>3.1101912419023+3.1101912419023i</v>
      </c>
      <c r="D66" t="str">
        <f t="shared" si="2"/>
        <v>0.944222943589826+0.0197583364473002i</v>
      </c>
      <c r="E66" t="str">
        <f t="shared" si="3"/>
        <v>1.26777792219094-0.968960102578466i</v>
      </c>
      <c r="F66" t="str">
        <f t="shared" si="4"/>
        <v>4.3161037252707+0.668797709242697i</v>
      </c>
      <c r="G66" t="str">
        <f t="shared" si="5"/>
        <v>4.58387869299216+0.612384920021739i</v>
      </c>
      <c r="H66" t="str">
        <f t="shared" si="6"/>
        <v>18.1659355155792+52.2506514703802i</v>
      </c>
      <c r="I66" t="str">
        <f t="shared" si="7"/>
        <v>422.812597909926-406.299625363434i</v>
      </c>
      <c r="J66" s="5">
        <f t="shared" si="8"/>
        <v>422.81259790992601</v>
      </c>
      <c r="K66" s="5">
        <f t="shared" si="9"/>
        <v>406.29962536343402</v>
      </c>
      <c r="L66" s="5">
        <f>((J66-Experimental!B58)^2+(K66-Experimental!D58)^2)/((Experimental!B58)^2+(Experimental!D58)^2)</f>
        <v>3.4556570030712295E-5</v>
      </c>
    </row>
    <row r="67" spans="1:12">
      <c r="A67" t="str">
        <f>IMPOWER(IMPRODUCT($J$9,Experimental!A59*2*PI()),$J$5)</f>
        <v>8.29224113438327E-16+13.5367123896863i</v>
      </c>
      <c r="B67" t="str">
        <f t="shared" si="0"/>
        <v>5.06126670661502+5.06126670661502i</v>
      </c>
      <c r="C67" t="str">
        <f t="shared" si="1"/>
        <v>3.3349561228754+3.3349561228754i</v>
      </c>
      <c r="D67" t="str">
        <f t="shared" si="2"/>
        <v>0.961453118388121+0.0257995883021098i</v>
      </c>
      <c r="E67" t="str">
        <f t="shared" si="3"/>
        <v>1.20434908817359-0.88404242107012i</v>
      </c>
      <c r="F67" t="str">
        <f t="shared" si="4"/>
        <v>4.39410027133094+0.795127880986056i</v>
      </c>
      <c r="G67" t="str">
        <f t="shared" si="5"/>
        <v>4.58915730285916+0.703861164913801i</v>
      </c>
      <c r="H67" t="str">
        <f t="shared" si="6"/>
        <v>18.7935722030395+59.2463094106053i</v>
      </c>
      <c r="I67" t="str">
        <f t="shared" si="7"/>
        <v>392.939350550502-383.215566384947i</v>
      </c>
      <c r="J67" s="5">
        <f t="shared" si="8"/>
        <v>392.93935055050201</v>
      </c>
      <c r="K67" s="5">
        <f t="shared" si="9"/>
        <v>383.21556638494701</v>
      </c>
      <c r="L67" s="5">
        <f>((J67-Experimental!B59)^2+(K67-Experimental!D59)^2)/((Experimental!B59)^2+(Experimental!D59)^2)</f>
        <v>2.8136629182318841E-5</v>
      </c>
    </row>
    <row r="68" spans="1:12">
      <c r="A68" t="str">
        <f>IMPOWER(IMPRODUCT($J$9,Experimental!A60*2*PI()),$J$5)</f>
        <v>9.53406225178207E-16+15.5639297647291i</v>
      </c>
      <c r="B68" t="str">
        <f t="shared" si="0"/>
        <v>5.42703039135545+5.42703039135545i</v>
      </c>
      <c r="C68" t="str">
        <f t="shared" si="1"/>
        <v>3.57596413740194+3.57596413740194i</v>
      </c>
      <c r="D68" t="str">
        <f t="shared" si="2"/>
        <v>0.976729961126238+0.027024965987821i</v>
      </c>
      <c r="E68" t="str">
        <f t="shared" si="3"/>
        <v>1.14695170407314-0.803647271738482i</v>
      </c>
      <c r="F68" t="str">
        <f t="shared" si="4"/>
        <v>4.46731429587845+0.91430275077772i</v>
      </c>
      <c r="G68" t="str">
        <f t="shared" si="5"/>
        <v>4.59612728592421+0.808916075727718i</v>
      </c>
      <c r="H68" t="str">
        <f t="shared" si="6"/>
        <v>19.5043705462432+67.2438696395346i</v>
      </c>
      <c r="I68" t="str">
        <f t="shared" si="7"/>
        <v>364.364359511077-359.964349095016i</v>
      </c>
      <c r="J68" s="5">
        <f t="shared" si="8"/>
        <v>364.364359511077</v>
      </c>
      <c r="K68" s="5">
        <f t="shared" si="9"/>
        <v>359.96434909501602</v>
      </c>
      <c r="L68" s="5">
        <f>((J68-Experimental!B60)^2+(K68-Experimental!D60)^2)/((Experimental!B60)^2+(Experimental!D60)^2)</f>
        <v>2.1845900120848264E-5</v>
      </c>
    </row>
    <row r="69" spans="1:12">
      <c r="A69" t="str">
        <f>IMPOWER(IMPRODUCT($J$9,Experimental!A61*2*PI()),$J$5)</f>
        <v>1.09618547685439E-15+17.8947371228763i</v>
      </c>
      <c r="B69" t="str">
        <f t="shared" si="0"/>
        <v>5.8192268015043+5.8192268015043i</v>
      </c>
      <c r="C69" t="str">
        <f t="shared" si="1"/>
        <v>3.83438913162052+3.83438913162052i</v>
      </c>
      <c r="D69" t="str">
        <f t="shared" si="2"/>
        <v>0.989068374703256+0.0245205126979229i</v>
      </c>
      <c r="E69" t="str">
        <f t="shared" si="3"/>
        <v>1.09533918734138-0.727437245282434i</v>
      </c>
      <c r="F69" t="str">
        <f t="shared" si="4"/>
        <v>4.53219115296459+1.03228472504699i</v>
      </c>
      <c r="G69" t="str">
        <f t="shared" si="5"/>
        <v>4.605327193625+0.929520915471033i</v>
      </c>
      <c r="H69" t="str">
        <f t="shared" si="6"/>
        <v>20.2960891838252+76.3470578170289i</v>
      </c>
      <c r="I69" t="str">
        <f t="shared" si="7"/>
        <v>337.698140542632-336.8399627714i</v>
      </c>
      <c r="J69" s="5">
        <f t="shared" si="8"/>
        <v>337.69814054263202</v>
      </c>
      <c r="K69" s="5">
        <f t="shared" si="9"/>
        <v>336.8399627714</v>
      </c>
      <c r="L69" s="5">
        <f>((J69-Experimental!B61)^2+(K69-Experimental!D61)^2)/((Experimental!B61)^2+(Experimental!D61)^2)</f>
        <v>1.6012095980311195E-5</v>
      </c>
    </row>
    <row r="70" spans="1:12">
      <c r="A70" t="str">
        <f>IMPOWER(IMPRODUCT($J$9,Experimental!A62*2*PI()),$J$5)</f>
        <v>1.26034692026674E-15+20.5745991878306i</v>
      </c>
      <c r="B70" t="str">
        <f t="shared" si="0"/>
        <v>6.23976615669704+6.23976615669704i</v>
      </c>
      <c r="C70" t="str">
        <f t="shared" si="1"/>
        <v>4.11148978226931+4.11148978226931i</v>
      </c>
      <c r="D70" t="str">
        <f t="shared" si="2"/>
        <v>0.997914985784751+0.0196450256792273i</v>
      </c>
      <c r="E70" t="str">
        <f t="shared" si="3"/>
        <v>1.04929834008717-0.65510922090066i</v>
      </c>
      <c r="F70" t="str">
        <f t="shared" si="4"/>
        <v>4.58685793199403+1.15639383576131i</v>
      </c>
      <c r="G70" t="str">
        <f t="shared" si="5"/>
        <v>4.61746453516644+1.06791023441441i</v>
      </c>
      <c r="H70" t="str">
        <f t="shared" si="6"/>
        <v>21.1404129494289+86.6778976959089i</v>
      </c>
      <c r="I70" t="str">
        <f t="shared" si="7"/>
        <v>313.24456185497-314.268430044161i</v>
      </c>
      <c r="J70" s="5">
        <f t="shared" si="8"/>
        <v>313.24456185497002</v>
      </c>
      <c r="K70" s="5">
        <f t="shared" si="9"/>
        <v>314.26843004416099</v>
      </c>
      <c r="L70" s="5">
        <f>((J70-Experimental!B62)^2+(K70-Experimental!D62)^2)/((Experimental!B62)^2+(Experimental!D62)^2)</f>
        <v>1.0916637775779605E-5</v>
      </c>
    </row>
    <row r="71" spans="1:12">
      <c r="A71" t="str">
        <f>IMPOWER(IMPRODUCT($J$9,Experimental!A63*2*PI()),$J$5)</f>
        <v>1.44909268820468E-15+23.6557893437128i</v>
      </c>
      <c r="B71" t="str">
        <f t="shared" si="0"/>
        <v>6.69069672283556+6.69069672283556i</v>
      </c>
      <c r="C71" t="str">
        <f t="shared" si="1"/>
        <v>4.40861572715774+4.40861572715774i</v>
      </c>
      <c r="D71" t="str">
        <f t="shared" si="2"/>
        <v>1.00324601889224+0.013812389581939i</v>
      </c>
      <c r="E71" t="str">
        <f t="shared" si="3"/>
        <v>1.00864842224883-0.586396503230257i</v>
      </c>
      <c r="F71" t="str">
        <f t="shared" si="4"/>
        <v>4.63156488929707+1.29458596917066i</v>
      </c>
      <c r="G71" t="str">
        <f t="shared" si="5"/>
        <v>4.63346691614634+1.22660513556645i</v>
      </c>
      <c r="H71" t="str">
        <f t="shared" si="6"/>
        <v>21.9794388286258+98.3928802288643i</v>
      </c>
      <c r="I71" t="str">
        <f t="shared" si="7"/>
        <v>291.02666454415-292.667338418553i</v>
      </c>
      <c r="J71" s="5">
        <f t="shared" si="8"/>
        <v>291.02666454414998</v>
      </c>
      <c r="K71" s="5">
        <f t="shared" si="9"/>
        <v>292.66733841855302</v>
      </c>
      <c r="L71" s="5">
        <f>((J71-Experimental!B63)^2+(K71-Experimental!D63)^2)/((Experimental!B63)^2+(Experimental!D63)^2)</f>
        <v>6.7688277921559798E-6</v>
      </c>
    </row>
    <row r="72" spans="1:12">
      <c r="A72" t="str">
        <f>IMPOWER(IMPRODUCT($J$9,Experimental!A64*2*PI()),$J$5)</f>
        <v>1.66610445524304E-15+27.198409279589i</v>
      </c>
      <c r="B72" t="str">
        <f t="shared" si="0"/>
        <v>7.17421478830847+7.17421478830847i</v>
      </c>
      <c r="C72" t="str">
        <f t="shared" si="1"/>
        <v>4.72721413867045+4.72721413867045i</v>
      </c>
      <c r="D72" t="str">
        <f t="shared" si="2"/>
        <v>1.0055372170034+0.00824619422939571i</v>
      </c>
      <c r="E72" t="str">
        <f t="shared" si="3"/>
        <v>0.973239920334799-0.521072026301535i</v>
      </c>
      <c r="F72" t="str">
        <f t="shared" si="4"/>
        <v>4.66870630727884+1.4546131446716i</v>
      </c>
      <c r="G72" t="str">
        <f t="shared" si="5"/>
        <v>4.65454727321693+1.40843204991184i</v>
      </c>
      <c r="H72" t="str">
        <f t="shared" si="6"/>
        <v>22.7290041596856+111.70079398749i</v>
      </c>
      <c r="I72" t="str">
        <f t="shared" si="7"/>
        <v>270.864085893995-272.347143172039i</v>
      </c>
      <c r="J72" s="5">
        <f t="shared" si="8"/>
        <v>270.86408589399502</v>
      </c>
      <c r="K72" s="5">
        <f t="shared" si="9"/>
        <v>272.34714317203901</v>
      </c>
      <c r="L72" s="5">
        <f>((J72-Experimental!B64)^2+(K72-Experimental!D64)^2)/((Experimental!B64)^2+(Experimental!D64)^2)</f>
        <v>3.6788499479277826E-6</v>
      </c>
    </row>
    <row r="73" spans="1:12">
      <c r="A73" t="str">
        <f>IMPOWER(IMPRODUCT($J$9,Experimental!A65*2*PI()),$J$5)</f>
        <v>1.91561525247901E-15+31.2715613328981i</v>
      </c>
      <c r="B73" t="str">
        <f t="shared" si="0"/>
        <v>7.6926753611649+7.6926753611649i</v>
      </c>
      <c r="C73" t="str">
        <f t="shared" si="1"/>
        <v>5.06883677232008+5.06883677232008i</v>
      </c>
      <c r="D73" t="str">
        <f t="shared" si="2"/>
        <v>1.00561046930314+0.00378631317114537i</v>
      </c>
      <c r="E73" t="str">
        <f t="shared" si="3"/>
        <v>0.94295269019949-0.458952796675088i</v>
      </c>
      <c r="F73" t="str">
        <f t="shared" si="4"/>
        <v>4.70243518124912+1.64333073069876i</v>
      </c>
      <c r="G73" t="str">
        <f t="shared" si="5"/>
        <v>4.68228605781403+1.61653262266997i</v>
      </c>
      <c r="H73" t="str">
        <f t="shared" si="6"/>
        <v>23.2885671329819+126.878135877881i</v>
      </c>
      <c r="I73" t="str">
        <f t="shared" si="7"/>
        <v>252.470791228612-253.466880703382i</v>
      </c>
      <c r="J73" s="5">
        <f t="shared" si="8"/>
        <v>252.470791228612</v>
      </c>
      <c r="K73" s="5">
        <f t="shared" si="9"/>
        <v>253.466880703382</v>
      </c>
      <c r="L73" s="5">
        <f>((J73-Experimental!B65)^2+(K73-Experimental!D65)^2)/((Experimental!B65)^2+(Experimental!D65)^2)</f>
        <v>1.6363329656554669E-6</v>
      </c>
    </row>
    <row r="74" spans="1:12">
      <c r="A74" t="str">
        <f>IMPOWER(IMPRODUCT($J$9,Experimental!A66*2*PI()),$J$5)</f>
        <v>2.20249203702834E-15+35.9546963995089i</v>
      </c>
      <c r="B74" t="str">
        <f t="shared" si="0"/>
        <v>8.24860363934354+8.24860363934354i</v>
      </c>
      <c r="C74" t="str">
        <f t="shared" si="1"/>
        <v>5.43514752467943+5.43514752467943i</v>
      </c>
      <c r="D74" t="str">
        <f t="shared" si="2"/>
        <v>1.00441028752952+0.00080649837719478i</v>
      </c>
      <c r="E74" t="str">
        <f t="shared" si="3"/>
        <v>0.917692999085577-0.39990572519645i</v>
      </c>
      <c r="F74" t="str">
        <f t="shared" si="4"/>
        <v>4.73804842037735+1.86634202052008i</v>
      </c>
      <c r="G74" t="str">
        <f t="shared" si="5"/>
        <v>4.71873298793805+1.85435811754183i</v>
      </c>
      <c r="H74" t="str">
        <f t="shared" si="6"/>
        <v>23.5547785007495+144.279025871436i</v>
      </c>
      <c r="I74" t="str">
        <f t="shared" si="7"/>
        <v>235.544999691396-236.039496569194i</v>
      </c>
      <c r="J74" s="5">
        <f t="shared" si="8"/>
        <v>235.54499969139599</v>
      </c>
      <c r="K74" s="5">
        <f t="shared" si="9"/>
        <v>236.039496569194</v>
      </c>
      <c r="L74" s="5">
        <f>((J74-Experimental!B66)^2+(K74-Experimental!D66)^2)/((Experimental!B66)^2+(Experimental!D66)^2)</f>
        <v>5.0713155324388396E-7</v>
      </c>
    </row>
    <row r="75" spans="1:12">
      <c r="A75" t="str">
        <f>IMPOWER(IMPRODUCT($J$9,Experimental!A67*2*PI()),$J$5)</f>
        <v>2.53233062688115E-15+41.3391637027372i</v>
      </c>
      <c r="B75" t="str">
        <f t="shared" si="0"/>
        <v>8.84470730982315+8.84470730982314i</v>
      </c>
      <c r="C75" t="str">
        <f t="shared" si="1"/>
        <v>5.82793053750429+5.82793053750429i</v>
      </c>
      <c r="D75" t="str">
        <f t="shared" si="2"/>
        <v>1.00278462383039-0.000743546736842772i</v>
      </c>
      <c r="E75" t="str">
        <f t="shared" si="3"/>
        <v>0.89738878643624-0.343854916299779i</v>
      </c>
      <c r="F75" t="str">
        <f t="shared" si="4"/>
        <v>4.78138345303339+2.12801376234275i</v>
      </c>
      <c r="G75" t="str">
        <f t="shared" si="5"/>
        <v>4.76652994836068+2.12563879568665i</v>
      </c>
      <c r="H75" t="str">
        <f t="shared" si="6"/>
        <v>23.4345635080516+164.338969255921i</v>
      </c>
      <c r="I75" t="str">
        <f t="shared" si="7"/>
        <v>219.832452635321-219.971367347955i</v>
      </c>
      <c r="J75" s="5">
        <f t="shared" si="8"/>
        <v>219.832452635321</v>
      </c>
      <c r="K75" s="5">
        <f t="shared" si="9"/>
        <v>219.97136734795501</v>
      </c>
      <c r="L75" s="5">
        <f>((J75-Experimental!B67)^2+(K75-Experimental!D67)^2)/((Experimental!B67)^2+(Experimental!D67)^2)</f>
        <v>5.968495569716577E-8</v>
      </c>
    </row>
    <row r="76" spans="1:12">
      <c r="A76" t="str">
        <f>IMPOWER(IMPRODUCT($J$9,Experimental!A68*2*PI()),$J$5)</f>
        <v>2.91156485291653E-15+47.5299926511142i</v>
      </c>
      <c r="B76" t="str">
        <f t="shared" si="0"/>
        <v>9.48388973659845+9.48388973659845i</v>
      </c>
      <c r="C76" t="str">
        <f t="shared" si="1"/>
        <v>6.24909888751886+6.24909888751885i</v>
      </c>
      <c r="D76" t="str">
        <f t="shared" si="2"/>
        <v>1.00133261226935-0.00120235438532184i</v>
      </c>
      <c r="E76" t="str">
        <f t="shared" si="3"/>
        <v>0.881982204150771-0.290790300191687i</v>
      </c>
      <c r="F76" t="str">
        <f t="shared" si="4"/>
        <v>4.83841629641395+2.431752769355i</v>
      </c>
      <c r="G76" t="str">
        <f t="shared" si="5"/>
        <v>4.82905413030816+2.43431500572144i</v>
      </c>
      <c r="H76" t="str">
        <f t="shared" si="6"/>
        <v>22.8539587099176+187.574478177631i</v>
      </c>
      <c r="I76" t="str">
        <f t="shared" si="7"/>
        <v>205.155047053224-205.116148128125i</v>
      </c>
      <c r="J76" s="5">
        <f t="shared" si="8"/>
        <v>205.155047053224</v>
      </c>
      <c r="K76" s="5">
        <f t="shared" si="9"/>
        <v>205.11614812812499</v>
      </c>
      <c r="L76" s="5">
        <f>((J76-Experimental!B68)^2+(K76-Experimental!D68)^2)/((Experimental!B68)^2+(Experimental!D68)^2)</f>
        <v>2.1089194673011564E-8</v>
      </c>
    </row>
    <row r="77" spans="1:12">
      <c r="A77" t="str">
        <f>IMPOWER(IMPRODUCT($J$9,Experimental!A69*2*PI()),$J$5)</f>
        <v>3.34759205719497E-15+54.6479415418216i</v>
      </c>
      <c r="B77" t="str">
        <f t="shared" ref="B77:B111" si="10">+IMSQRT(IMPRODUCT(A77,COMPLEX($J$3,0)))</f>
        <v>10.1692641017146+10.1692641017146i</v>
      </c>
      <c r="C77" t="str">
        <f t="shared" ref="C77:C111" si="11">+IMSQRT(IMPRODUCT(A77,COMPLEX($J$4,0)))</f>
        <v>6.70070390418765+6.70070390418765i</v>
      </c>
      <c r="D77" t="str">
        <f t="shared" ref="D77:D111" si="12">IMDIV(_xlfn.IMCOSH(IMPRODUCT(B77,COMPLEX($J$6,0))),_xlfn.IMSINH(IMPRODUCT(B77,COMPLEX($J$6,0))))</f>
        <v>1.00034985483557-0.00102222037382737i</v>
      </c>
      <c r="E77" t="str">
        <f t="shared" ref="E77:E111" si="13">IMDIV(_xlfn.IMCOSH(IMPRODUCT(C77,COMPLEX($J$7,0))),_xlfn.IMSINH(IMPRODUCT(C77,COMPLEX($J$7,0))))</f>
        <v>0.871418205148604-0.240777138932415i</v>
      </c>
      <c r="F77" t="str">
        <f t="shared" ref="F77:F111" si="14">+IMPRODUCT(B77,D77,E77,IMDIV(COMPLEX($J$4,0),COMPLEX($J$3,0)))</f>
        <v>4.91513986759566+2.78036695961193i</v>
      </c>
      <c r="G77" t="str">
        <f t="shared" ref="G77:G111" si="15">+IMPRODUCT(B77,E77,IMDIV(COMPLEX($J$4,0),COMPLEX($J$3,0)))</f>
        <v>4.91057559578133+2.78441250985236i</v>
      </c>
      <c r="H77" t="str">
        <f t="shared" ref="H77:H111" si="16">+IMPRODUCT(B77,IMSUM(G77,IMPRODUCT(C77,D77)))</f>
        <v>21.7608246465698+214.582500719893i</v>
      </c>
      <c r="I77" t="str">
        <f t="shared" ref="I77:I111" si="17">+IMPRODUCT(IMDIV(IMSUM(F77,C77),H77),COMPLEX(2,0),COMPLEX($J$2,0))</f>
        <v>191.407557275629-191.323759360545i</v>
      </c>
      <c r="J77" s="5">
        <f t="shared" ref="J77:J111" si="18">IMREAL(I77)</f>
        <v>191.40755727562899</v>
      </c>
      <c r="K77" s="5">
        <f t="shared" ref="K77:K111" si="19">-IMAGINARY(I77)</f>
        <v>191.32375936054501</v>
      </c>
      <c r="L77" s="5">
        <f>((J77-Experimental!B69)^2+(K77-Experimental!D69)^2)/((Experimental!B69)^2+(Experimental!D69)^2)</f>
        <v>1.4620843180920227E-7</v>
      </c>
    </row>
    <row r="78" spans="1:12">
      <c r="A78" t="str">
        <f>IMPOWER(IMPRODUCT($J$9,Experimental!A70*2*PI()),$J$5)</f>
        <v>3.84891738549781E-15+62.8318530717959i</v>
      </c>
      <c r="B78" t="str">
        <f t="shared" si="10"/>
        <v>10.9041685682349+10.9041685682349i</v>
      </c>
      <c r="C78" t="str">
        <f t="shared" si="11"/>
        <v>7.18494516085701+7.184945160857i</v>
      </c>
      <c r="D78" t="str">
        <f t="shared" si="12"/>
        <v>0.999866963144965-0.000612858276504672i</v>
      </c>
      <c r="E78" t="str">
        <f t="shared" si="13"/>
        <v>0.86562768850104-0.193965322050705i</v>
      </c>
      <c r="F78" t="str">
        <f t="shared" si="14"/>
        <v>5.01769626044761+3.17634338810443i</v>
      </c>
      <c r="G78" t="str">
        <f t="shared" si="15"/>
        <v>5.01641483676383+3.1798407754718i</v>
      </c>
      <c r="H78" t="str">
        <f t="shared" si="16"/>
        <v>20.1223429614881+246.044213427349i</v>
      </c>
      <c r="I78" t="str">
        <f t="shared" si="17"/>
        <v>178.533969420803-178.471053903093i</v>
      </c>
      <c r="J78" s="5">
        <f t="shared" si="18"/>
        <v>178.533969420803</v>
      </c>
      <c r="K78" s="5">
        <f t="shared" si="19"/>
        <v>178.47105390309301</v>
      </c>
      <c r="L78" s="5">
        <f>((J78-Experimental!B70)^2+(K78-Experimental!D70)^2)/((Experimental!B70)^2+(Experimental!D70)^2)</f>
        <v>2.7170572434879333E-7</v>
      </c>
    </row>
    <row r="79" spans="1:12">
      <c r="A79" t="str">
        <f>IMPOWER(IMPRODUCT($J$9,Experimental!A71*2*PI()),$J$5)</f>
        <v>4.42531968868408E-15+72.2413626031003i</v>
      </c>
      <c r="B79" t="str">
        <f t="shared" si="10"/>
        <v>11.6921825389935+11.6921825389935i</v>
      </c>
      <c r="C79" t="str">
        <f t="shared" si="11"/>
        <v>7.70418118792867+7.70418118792867i</v>
      </c>
      <c r="D79" t="str">
        <f t="shared" si="12"/>
        <v>0.999749720739351-0.00024474049426745i</v>
      </c>
      <c r="E79" t="str">
        <f t="shared" si="13"/>
        <v>0.864503625182783-0.150596392289958i</v>
      </c>
      <c r="F79" t="str">
        <f t="shared" si="14"/>
        <v>5.15266941827695+3.62192344154049i</v>
      </c>
      <c r="G79" t="str">
        <f t="shared" si="15"/>
        <v>5.15307216338835+3.62409164194543i</v>
      </c>
      <c r="H79" t="str">
        <f t="shared" si="16"/>
        <v>17.9212111628562+282.736497254843i</v>
      </c>
      <c r="I79" t="str">
        <f t="shared" si="17"/>
        <v>166.498937032243-166.470315466125i</v>
      </c>
      <c r="J79" s="5">
        <f t="shared" si="18"/>
        <v>166.49893703224299</v>
      </c>
      <c r="K79" s="5">
        <f t="shared" si="19"/>
        <v>166.47031546612499</v>
      </c>
      <c r="L79" s="5">
        <f>((J79-Experimental!B71)^2+(K79-Experimental!D71)^2)/((Experimental!B71)^2+(Experimental!D71)^2)</f>
        <v>3.3166851932524279E-7</v>
      </c>
    </row>
    <row r="80" spans="1:12">
      <c r="A80" t="str">
        <f>IMPOWER(IMPRODUCT($J$9,Experimental!A72*2*PI()),$J$5)</f>
        <v>5.08804226893584E-15+83.0600120099787i</v>
      </c>
      <c r="B80" t="str">
        <f t="shared" si="10"/>
        <v>12.5371440903241+12.5371440903241i</v>
      </c>
      <c r="C80" t="str">
        <f t="shared" si="11"/>
        <v>8.26094096024448+8.26094096024448i</v>
      </c>
      <c r="D80" t="str">
        <f t="shared" si="12"/>
        <v>0.999814731252098-0.0000278442033674743i</v>
      </c>
      <c r="E80" t="str">
        <f t="shared" si="13"/>
        <v>0.867868954310815-0.111004849471932i</v>
      </c>
      <c r="F80" t="str">
        <f t="shared" si="14"/>
        <v>5.32740861413955+4.11890918584096i</v>
      </c>
      <c r="G80" t="str">
        <f t="shared" si="15"/>
        <v>5.32828106497213+4.11982082162774i</v>
      </c>
      <c r="H80" t="str">
        <f t="shared" si="16"/>
        <v>15.1564077689562+325.551052960522i</v>
      </c>
      <c r="I80" t="str">
        <f t="shared" si="17"/>
        <v>155.267079199343-155.261348160117i</v>
      </c>
      <c r="J80" s="5">
        <f t="shared" si="18"/>
        <v>155.26707919934299</v>
      </c>
      <c r="K80" s="5">
        <f t="shared" si="19"/>
        <v>155.261348160117</v>
      </c>
      <c r="L80" s="5">
        <f>((J80-Experimental!B72)^2+(K80-Experimental!D72)^2)/((Experimental!B72)^2+(Experimental!D72)^2)</f>
        <v>3.3271579734837266E-7</v>
      </c>
    </row>
    <row r="81" spans="1:12">
      <c r="A81" t="str">
        <f>IMPOWER(IMPRODUCT($J$9,Experimental!A73*2*PI()),$J$5)</f>
        <v>5.85001219158833E-15+95.4988298462926i</v>
      </c>
      <c r="B81" t="str">
        <f t="shared" si="10"/>
        <v>13.443168665675+13.443168665675i</v>
      </c>
      <c r="C81" t="str">
        <f t="shared" si="11"/>
        <v>8.85793621463262+8.85793621463261i</v>
      </c>
      <c r="D81" t="str">
        <f t="shared" si="12"/>
        <v>0.999916878962546+0.0000477144005165194i</v>
      </c>
      <c r="E81" t="str">
        <f t="shared" si="13"/>
        <v>0.875436292961611-0.0756085652418579i</v>
      </c>
      <c r="F81" t="str">
        <f t="shared" si="14"/>
        <v>5.55022925238059+4.6681891642504i</v>
      </c>
      <c r="G81" t="str">
        <f t="shared" si="15"/>
        <v>5.55091339578562+4.66831234071032i</v>
      </c>
      <c r="H81" t="str">
        <f t="shared" si="16"/>
        <v>11.8535913073937+375.51644043927i</v>
      </c>
      <c r="I81" t="str">
        <f t="shared" si="17"/>
        <v>144.795057340411-144.797784610027i</v>
      </c>
      <c r="J81" s="5">
        <f t="shared" si="18"/>
        <v>144.79505734041101</v>
      </c>
      <c r="K81" s="5">
        <f t="shared" si="19"/>
        <v>144.79778461002701</v>
      </c>
      <c r="L81" s="5">
        <f>((J81-Experimental!B73)^2+(K81-Experimental!D73)^2)/((Experimental!B73)^2+(Experimental!D73)^2)</f>
        <v>3.0966536535568704E-7</v>
      </c>
    </row>
    <row r="82" spans="1:12">
      <c r="A82" t="str">
        <f>IMPOWER(IMPRODUCT($J$9,Experimental!A74*2*PI()),$J$5)</f>
        <v>6.72609244044072E-15+109.800447668073i</v>
      </c>
      <c r="B82" t="str">
        <f t="shared" si="10"/>
        <v>14.4146691201595+14.4146691201595i</v>
      </c>
      <c r="C82" t="str">
        <f t="shared" si="11"/>
        <v>9.49807465760875+9.49807465760875i</v>
      </c>
      <c r="D82" t="str">
        <f t="shared" si="12"/>
        <v>0.999984822929027+0.0000441764460572364i</v>
      </c>
      <c r="E82" t="str">
        <f t="shared" si="13"/>
        <v>0.886762203790479-0.0448815511934898i</v>
      </c>
      <c r="F82" t="str">
        <f t="shared" si="14"/>
        <v>5.83032048612186+5.26904185785877i</v>
      </c>
      <c r="G82" t="str">
        <f t="shared" si="15"/>
        <v>5.83064173788251+5.26886424675517i</v>
      </c>
      <c r="H82" t="str">
        <f t="shared" si="16"/>
        <v>8.0857401176232+433.814757267541i</v>
      </c>
      <c r="I82" t="str">
        <f t="shared" si="17"/>
        <v>135.033533791089-135.03656248944i</v>
      </c>
      <c r="J82" s="5">
        <f t="shared" si="18"/>
        <v>135.03353379108901</v>
      </c>
      <c r="K82" s="5">
        <f t="shared" si="19"/>
        <v>135.03656248944</v>
      </c>
      <c r="L82" s="5">
        <f>((J82-Experimental!B74)^2+(K82-Experimental!D74)^2)/((Experimental!B74)^2+(Experimental!D74)^2)</f>
        <v>2.8998949707823582E-7</v>
      </c>
    </row>
    <row r="83" spans="1:12">
      <c r="A83" t="str">
        <f>IMPOWER(IMPRODUCT($J$9,Experimental!A75*2*PI()),$J$5)</f>
        <v>7.73337183508855E-15+126.24383280417i</v>
      </c>
      <c r="B83" t="str">
        <f t="shared" si="10"/>
        <v>15.4563772136715+15.4563772136715i</v>
      </c>
      <c r="C83" t="str">
        <f t="shared" si="11"/>
        <v>10.1844741275608+10.1844741275608i</v>
      </c>
      <c r="D83" t="str">
        <f t="shared" si="12"/>
        <v>1.00000920172709+0.0000195560164582058i</v>
      </c>
      <c r="E83" t="str">
        <f t="shared" si="13"/>
        <v>0.901203356372732-0.0193019158422111i</v>
      </c>
      <c r="F83" t="str">
        <f t="shared" si="14"/>
        <v>6.17719981735851+5.91837423349535i</v>
      </c>
      <c r="G83" t="str">
        <f t="shared" si="15"/>
        <v>6.1772587123062+5.91819897327049i</v>
      </c>
      <c r="H83" t="str">
        <f t="shared" si="16"/>
        <v>3.99796822386182+501.785001218289i</v>
      </c>
      <c r="I83" t="str">
        <f t="shared" si="17"/>
        <v>125.932596567722-125.933874624064i</v>
      </c>
      <c r="J83" s="5">
        <f t="shared" si="18"/>
        <v>125.932596567722</v>
      </c>
      <c r="K83" s="5">
        <f t="shared" si="19"/>
        <v>125.933874624064</v>
      </c>
      <c r="L83" s="5">
        <f>((J83-Experimental!B75)^2+(K83-Experimental!D75)^2)/((Experimental!B75)^2+(Experimental!D75)^2)</f>
        <v>2.8200640546593472E-7</v>
      </c>
    </row>
    <row r="84" spans="1:12">
      <c r="A84" t="str">
        <f>IMPOWER(IMPRODUCT($J$9,Experimental!A76*2*PI()),$J$5)</f>
        <v>8.89149836540491E-15+145.149729892417i</v>
      </c>
      <c r="B84" t="str">
        <f t="shared" si="10"/>
        <v>16.5733666572472+16.5733666572472i</v>
      </c>
      <c r="C84" t="str">
        <f t="shared" si="11"/>
        <v>10.9204777803956+10.9204777803956i</v>
      </c>
      <c r="D84" t="str">
        <f t="shared" si="12"/>
        <v>1.00000902281241+2.83650991837784E-06i</v>
      </c>
      <c r="E84" t="str">
        <f t="shared" si="13"/>
        <v>0.917888131330709+0.000729574990201262i</v>
      </c>
      <c r="F84" t="str">
        <f t="shared" si="14"/>
        <v>6.59963090111486+6.61016805847034i</v>
      </c>
      <c r="G84" t="str">
        <f t="shared" si="15"/>
        <v>6.59959010383636+6.6100896970682i</v>
      </c>
      <c r="H84" t="str">
        <f t="shared" si="16"/>
        <v>-0.175040363037226+580.910297479935i</v>
      </c>
      <c r="I84" t="str">
        <f t="shared" si="17"/>
        <v>117.445666625763-117.445829903577i</v>
      </c>
      <c r="J84" s="5">
        <f t="shared" si="18"/>
        <v>117.445666625763</v>
      </c>
      <c r="K84" s="5">
        <f t="shared" si="19"/>
        <v>117.44582990357701</v>
      </c>
      <c r="L84" s="5">
        <f>((J84-Experimental!B76)^2+(K84-Experimental!D76)^2)/((Experimental!B76)^2+(Experimental!D76)^2)</f>
        <v>2.8165939296174012E-7</v>
      </c>
    </row>
    <row r="85" spans="1:12">
      <c r="A85" t="str">
        <f>IMPOWER(IMPRODUCT($J$9,Experimental!A77*2*PI()),$J$5)</f>
        <v>1.02230624451918E-14+166.886917323898i</v>
      </c>
      <c r="B85" t="str">
        <f t="shared" si="10"/>
        <v>17.7710778249249+17.7710778249249i</v>
      </c>
      <c r="C85" t="str">
        <f t="shared" si="11"/>
        <v>11.7096703726103+11.7096703726103i</v>
      </c>
      <c r="D85" t="str">
        <f t="shared" si="12"/>
        <v>1.00000325817514-0.0000021418279279372i</v>
      </c>
      <c r="E85" t="str">
        <f t="shared" si="13"/>
        <v>0.935723124134587+0.0149972372054155i</v>
      </c>
      <c r="F85" t="str">
        <f t="shared" si="14"/>
        <v>7.10408747230236+7.33548579225966i</v>
      </c>
      <c r="G85" t="str">
        <f t="shared" si="15"/>
        <v>7.10404861473803+7.33547710764023i</v>
      </c>
      <c r="H85" t="str">
        <f t="shared" si="16"/>
        <v>-4.11184235748766+672.794218369037i</v>
      </c>
      <c r="I85" t="str">
        <f t="shared" si="17"/>
        <v>109.530516863526-109.53040019964i</v>
      </c>
      <c r="J85" s="5">
        <f t="shared" si="18"/>
        <v>109.530516863526</v>
      </c>
      <c r="K85" s="5">
        <f t="shared" si="19"/>
        <v>109.53040019964</v>
      </c>
      <c r="L85" s="5">
        <f>((J85-Experimental!B77)^2+(K85-Experimental!D77)^2)/((Experimental!B77)^2+(Experimental!D77)^2)</f>
        <v>2.8317765641920576E-7</v>
      </c>
    </row>
    <row r="86" spans="1:12">
      <c r="A86" t="str">
        <f>IMPOWER(IMPRODUCT($J$9,Experimental!A78*2*PI()),$J$5)</f>
        <v>1.17540375607472E-14+191.879400633516i</v>
      </c>
      <c r="B86" t="str">
        <f t="shared" si="10"/>
        <v>19.0553442514616+19.0553442514616i</v>
      </c>
      <c r="C86" t="str">
        <f t="shared" si="11"/>
        <v>12.5558957210954+12.5558957210954i</v>
      </c>
      <c r="D86" t="str">
        <f t="shared" si="12"/>
        <v>1.00000005892816-0.0000015065494556456i</v>
      </c>
      <c r="E86" t="str">
        <f t="shared" si="13"/>
        <v>0.95345527613822+0.0235877674179307i</v>
      </c>
      <c r="F86" t="str">
        <f t="shared" si="14"/>
        <v>7.69308245418916+8.08335590748399i</v>
      </c>
      <c r="G86" t="str">
        <f t="shared" si="15"/>
        <v>7.69306982285852+8.0833670211362i</v>
      </c>
      <c r="H86" t="str">
        <f t="shared" si="16"/>
        <v>-7.43652656881198+779.139294023555i</v>
      </c>
      <c r="I86" t="str">
        <f t="shared" si="17"/>
        <v>102.148585103372-102.148514725356i</v>
      </c>
      <c r="J86" s="5">
        <f t="shared" si="18"/>
        <v>102.148585103372</v>
      </c>
      <c r="K86" s="5">
        <f t="shared" si="19"/>
        <v>102.14851472535599</v>
      </c>
      <c r="L86" s="5">
        <f>((J86-Experimental!B78)^2+(K86-Experimental!D78)^2)/((Experimental!B78)^2+(Experimental!D78)^2)</f>
        <v>2.8400395812450359E-7</v>
      </c>
    </row>
    <row r="87" spans="1:12">
      <c r="A87" t="str">
        <f>IMPOWER(IMPRODUCT($J$9,Experimental!A79*2*PI()),$J$5)</f>
        <v>1.35142869096368E-14+220.614683151109i</v>
      </c>
      <c r="B87" t="str">
        <f t="shared" si="10"/>
        <v>20.432421044965+20.432421044965i</v>
      </c>
      <c r="C87" t="str">
        <f t="shared" si="11"/>
        <v>13.4632754247103+13.4632754247103i</v>
      </c>
      <c r="D87" t="str">
        <f t="shared" si="12"/>
        <v>0.999999548035648-3.0331172497936E-07i</v>
      </c>
      <c r="E87" t="str">
        <f t="shared" si="13"/>
        <v>0.969801133921689+0.0269838852153961i</v>
      </c>
      <c r="F87" t="str">
        <f t="shared" si="14"/>
        <v>8.36390504748119+8.8426576825866i</v>
      </c>
      <c r="G87" t="str">
        <f t="shared" si="15"/>
        <v>8.36390614558487+8.8426642160264i</v>
      </c>
      <c r="H87" t="str">
        <f t="shared" si="16"/>
        <v>-9.78201959952315+901.746265952962i</v>
      </c>
      <c r="I87" t="str">
        <f t="shared" si="17"/>
        <v>95.2640947767303-95.2640831970953i</v>
      </c>
      <c r="J87" s="5">
        <f t="shared" si="18"/>
        <v>95.264094776730303</v>
      </c>
      <c r="K87" s="5">
        <f t="shared" si="19"/>
        <v>95.264083197095303</v>
      </c>
      <c r="L87" s="5">
        <f>((J87-Experimental!B79)^2+(K87-Experimental!D79)^2)/((Experimental!B79)^2+(Experimental!D79)^2)</f>
        <v>2.8411550101219936E-7</v>
      </c>
    </row>
    <row r="88" spans="1:12">
      <c r="A88" t="str">
        <f>IMPOWER(IMPRODUCT($J$9,Experimental!A80*2*PI()),$J$5)</f>
        <v>1.5538145912167E-14+253.653275240443i</v>
      </c>
      <c r="B88" t="str">
        <f t="shared" si="10"/>
        <v>21.9090153528299+21.9090153528299i</v>
      </c>
      <c r="C88" t="str">
        <f t="shared" si="11"/>
        <v>14.436228938814+14.436228938814i</v>
      </c>
      <c r="D88" t="str">
        <f t="shared" si="12"/>
        <v>0.99999983991416+8.77450616866847E-08i</v>
      </c>
      <c r="E88" t="str">
        <f t="shared" si="13"/>
        <v>0.983631707235825+0.0260908703079979i</v>
      </c>
      <c r="F88" t="str">
        <f t="shared" si="14"/>
        <v>9.1083950124556+9.60476394408289i</v>
      </c>
      <c r="G88" t="str">
        <f t="shared" si="15"/>
        <v>9.10839731335171+9.60476468245283i</v>
      </c>
      <c r="H88" t="str">
        <f t="shared" si="16"/>
        <v>-10.8749758149211+1042.55397511592i</v>
      </c>
      <c r="I88" t="str">
        <f t="shared" si="17"/>
        <v>88.8436001250446-88.8436038116463i</v>
      </c>
      <c r="J88" s="5">
        <f t="shared" si="18"/>
        <v>88.843600125044603</v>
      </c>
      <c r="K88" s="5">
        <f t="shared" si="19"/>
        <v>88.843603811646304</v>
      </c>
      <c r="L88" s="5">
        <f>((J88-Experimental!B80)^2+(K88-Experimental!D80)^2)/((Experimental!B80)^2+(Experimental!D80)^2)</f>
        <v>2.8403977951833227E-7</v>
      </c>
    </row>
    <row r="89" spans="1:12">
      <c r="A89" t="str">
        <f>IMPOWER(IMPRODUCT($J$9,Experimental!A81*2*PI()),$J$5)</f>
        <v>1.78650919580247E-14+291.639627613247i</v>
      </c>
      <c r="B89" t="str">
        <f t="shared" si="10"/>
        <v>23.4923190293605+23.4923190293605i</v>
      </c>
      <c r="C89" t="str">
        <f t="shared" si="11"/>
        <v>15.4794951005271+15.4794951005271i</v>
      </c>
      <c r="D89" t="str">
        <f t="shared" si="12"/>
        <v>1.00000000576124+5.62856922115596E-08i</v>
      </c>
      <c r="E89" t="str">
        <f t="shared" si="13"/>
        <v>0.994170143553433+0.0221608489604374i</v>
      </c>
      <c r="F89" t="str">
        <f t="shared" si="14"/>
        <v>9.91420938531966+10.3662788576541i</v>
      </c>
      <c r="G89" t="str">
        <f t="shared" si="15"/>
        <v>9.91420991167467+10.3662782399033i</v>
      </c>
      <c r="H89" t="str">
        <f t="shared" si="16"/>
        <v>-10.6201743263142+1203.73417654819i</v>
      </c>
      <c r="I89" t="str">
        <f t="shared" si="17"/>
        <v>82.8558366912599-82.8558386240282i</v>
      </c>
      <c r="J89" s="5">
        <f t="shared" si="18"/>
        <v>82.855836691259896</v>
      </c>
      <c r="K89" s="5">
        <f t="shared" si="19"/>
        <v>82.855838624028195</v>
      </c>
      <c r="L89" s="5">
        <f>((J89-Experimental!B81)^2+(K89-Experimental!D81)^2)/((Experimental!B81)^2+(Experimental!D81)^2)</f>
        <v>2.8400227583353775E-7</v>
      </c>
    </row>
    <row r="90" spans="1:12">
      <c r="A90" t="str">
        <f>IMPOWER(IMPRODUCT($J$9,Experimental!A82*2*PI()),$J$5)</f>
        <v>2.05405144521628E-14+335.314701983521i</v>
      </c>
      <c r="B90" t="str">
        <f t="shared" si="10"/>
        <v>25.1900436641926+25.1900436641926i</v>
      </c>
      <c r="C90" t="str">
        <f t="shared" si="11"/>
        <v>16.5981552095646+16.5981552095646i</v>
      </c>
      <c r="D90" t="str">
        <f t="shared" si="12"/>
        <v>1.00000001574923+3.40188859886114E-09i</v>
      </c>
      <c r="E90" t="str">
        <f t="shared" si="13"/>
        <v>1.00113695169647+0.0166123223361262i</v>
      </c>
      <c r="F90" t="str">
        <f t="shared" si="14"/>
        <v>10.7675603079165+11.1309320602834i</v>
      </c>
      <c r="G90" t="str">
        <f t="shared" si="15"/>
        <v>10.7675601762019+11.1309318483498i</v>
      </c>
      <c r="H90" t="str">
        <f t="shared" si="16"/>
        <v>-9.15335113245044+1387.84049239615i</v>
      </c>
      <c r="I90" t="str">
        <f t="shared" si="17"/>
        <v>77.2716313516356-77.271631440073i</v>
      </c>
      <c r="J90" s="5">
        <f t="shared" si="18"/>
        <v>77.271631351635605</v>
      </c>
      <c r="K90" s="5">
        <f t="shared" si="19"/>
        <v>77.271631440072994</v>
      </c>
      <c r="L90" s="5">
        <f>((J90-Experimental!B82)^2+(K90-Experimental!D82)^2)/((Experimental!B82)^2+(Experimental!D82)^2)</f>
        <v>2.8400075316753574E-7</v>
      </c>
    </row>
    <row r="91" spans="1:12">
      <c r="A91" t="str">
        <f>IMPOWER(IMPRODUCT($J$9,Experimental!A83*2*PI()),$J$5)</f>
        <v>2.36166001804424E-14+385.53042426526i</v>
      </c>
      <c r="B91" t="str">
        <f t="shared" si="10"/>
        <v>27.0104581421226+27.0104581421226i</v>
      </c>
      <c r="C91" t="str">
        <f t="shared" si="11"/>
        <v>17.797657777056+17.797657777056i</v>
      </c>
      <c r="D91" t="str">
        <f t="shared" si="12"/>
        <v>1.00000000177227-3.7970065913399E-09i</v>
      </c>
      <c r="E91" t="str">
        <f t="shared" si="13"/>
        <v>1.00478337530988+0.0107881963156973i</v>
      </c>
      <c r="F91" t="str">
        <f t="shared" si="14"/>
        <v>11.6567647854161+11.909795030649i</v>
      </c>
      <c r="G91" t="str">
        <f t="shared" si="15"/>
        <v>11.6567647195356+11.9097950538024i</v>
      </c>
      <c r="H91" t="str">
        <f t="shared" si="16"/>
        <v>-6.83446160178323+1597.98935884551i</v>
      </c>
      <c r="I91" t="str">
        <f t="shared" si="17"/>
        <v>72.0637823252515-72.0637822126817i</v>
      </c>
      <c r="J91" s="5">
        <f t="shared" si="18"/>
        <v>72.063782325251495</v>
      </c>
      <c r="K91" s="5">
        <f t="shared" si="19"/>
        <v>72.063782212681701</v>
      </c>
      <c r="L91" s="5">
        <f>((J91-Experimental!B83)^2+(K91-Experimental!D83)^2)/((Experimental!B83)^2+(Experimental!D83)^2)</f>
        <v>2.840038721010636E-7</v>
      </c>
    </row>
    <row r="92" spans="1:12">
      <c r="A92" t="str">
        <f>IMPOWER(IMPRODUCT($J$9,Experimental!A84*2*PI()),$J$5)</f>
        <v>2.71533512649751E-14+443.26630223764i</v>
      </c>
      <c r="B92" t="str">
        <f t="shared" si="10"/>
        <v>28.9624289172799+28.9624289172799i</v>
      </c>
      <c r="C92" t="str">
        <f t="shared" si="11"/>
        <v>19.0838450628942+19.0838450628942i</v>
      </c>
      <c r="D92" t="str">
        <f t="shared" si="12"/>
        <v>0.999999999164102-5.27954567794911E-10i</v>
      </c>
      <c r="E92" t="str">
        <f t="shared" si="13"/>
        <v>1.00579242521913+0.00572824542007553i</v>
      </c>
      <c r="F92" t="str">
        <f t="shared" si="14"/>
        <v>12.5754824347619+12.7195440748067i</v>
      </c>
      <c r="G92" t="str">
        <f t="shared" si="15"/>
        <v>12.5754824385584+12.7195440920783i</v>
      </c>
      <c r="H92" t="str">
        <f t="shared" si="16"/>
        <v>-4.17237481615689+1838.03441913516i</v>
      </c>
      <c r="I92" t="str">
        <f t="shared" si="17"/>
        <v>67.2069245745384-67.2069245604514i</v>
      </c>
      <c r="J92" s="5">
        <f t="shared" si="18"/>
        <v>67.206924574538405</v>
      </c>
      <c r="K92" s="5">
        <f t="shared" si="19"/>
        <v>67.206924560451398</v>
      </c>
      <c r="L92" s="5">
        <f>((J92-Experimental!B84)^2+(K92-Experimental!D84)^2)/((Experimental!B84)^2+(Experimental!D84)^2)</f>
        <v>2.8400441622435672E-7</v>
      </c>
    </row>
    <row r="93" spans="1:12">
      <c r="A93" t="str">
        <f>IMPOWER(IMPRODUCT($J$9,Experimental!A85*2*PI()),$J$5)</f>
        <v>3.1219755565397E-14+509.648531821813i</v>
      </c>
      <c r="B93" t="str">
        <f t="shared" si="10"/>
        <v>31.0554631978031+31.0554631978031i</v>
      </c>
      <c r="C93" t="str">
        <f t="shared" si="11"/>
        <v>20.462981530865+20.462981530865i</v>
      </c>
      <c r="D93" t="str">
        <f t="shared" si="12"/>
        <v>0.99999999988385+1.75135516861132E-10i</v>
      </c>
      <c r="E93" t="str">
        <f t="shared" si="13"/>
        <v>1.00507980871974+0.00202932224789254i</v>
      </c>
      <c r="F93" t="str">
        <f t="shared" si="14"/>
        <v>13.524543219879+13.5792676015614i</v>
      </c>
      <c r="G93" t="str">
        <f t="shared" si="15"/>
        <v>13.5245432238281+13.57926760077i</v>
      </c>
      <c r="H93" t="str">
        <f t="shared" si="16"/>
        <v>-1.69949109673507+2112.6961391341i</v>
      </c>
      <c r="I93" t="str">
        <f t="shared" si="17"/>
        <v>62.6774027738884-62.677402778363i</v>
      </c>
      <c r="J93" s="5">
        <f t="shared" si="18"/>
        <v>62.677402773888403</v>
      </c>
      <c r="K93" s="5">
        <f t="shared" si="19"/>
        <v>62.677402778363003</v>
      </c>
      <c r="L93" s="5">
        <f>((J93-Experimental!B85)^2+(K93-Experimental!D85)^2)/((Experimental!B85)^2+(Experimental!D85)^2)</f>
        <v>2.8400425883119951E-7</v>
      </c>
    </row>
    <row r="94" spans="1:12">
      <c r="A94" t="str">
        <f>IMPOWER(IMPRODUCT($J$9,Experimental!A86*2*PI()),$J$5)</f>
        <v>3.58951323559227E-14+585.971964656316i</v>
      </c>
      <c r="B94" t="str">
        <f t="shared" si="10"/>
        <v>33.2997552513522+33.2997552513522i</v>
      </c>
      <c r="C94" t="str">
        <f t="shared" si="11"/>
        <v>21.9417843601492+21.9417843601492i</v>
      </c>
      <c r="D94" t="str">
        <f t="shared" si="12"/>
        <v>1.00000000003513+1.90069269133178E-11i</v>
      </c>
      <c r="E94" t="str">
        <f t="shared" si="13"/>
        <v>1.00356347569189-0.000170133278803804i</v>
      </c>
      <c r="F94" t="str">
        <f t="shared" si="14"/>
        <v>14.5118008546191+14.5068813421868i</v>
      </c>
      <c r="G94" t="str">
        <f t="shared" si="15"/>
        <v>14.511800854385+14.5068813414014i</v>
      </c>
      <c r="H94" t="str">
        <f t="shared" si="16"/>
        <v>0.163818550534415+2427.62711282963i</v>
      </c>
      <c r="I94" t="str">
        <f t="shared" si="17"/>
        <v>58.4531556009472-58.4531556014008i</v>
      </c>
      <c r="J94" s="5">
        <f t="shared" si="18"/>
        <v>58.453155600947198</v>
      </c>
      <c r="K94" s="5">
        <f t="shared" si="19"/>
        <v>58.453155601400802</v>
      </c>
      <c r="L94" s="5">
        <f>((J94-Experimental!B86)^2+(K94-Experimental!D86)^2)/((Experimental!B86)^2+(Experimental!D86)^2)</f>
        <v>2.8400422623177048E-7</v>
      </c>
    </row>
    <row r="95" spans="1:12">
      <c r="A95" t="str">
        <f>IMPOWER(IMPRODUCT($J$9,Experimental!A87*2*PI()),$J$5)</f>
        <v>4.12706795269495E-14+673.725365470551i</v>
      </c>
      <c r="B95" t="str">
        <f t="shared" si="10"/>
        <v>35.706236056991+35.706236056991i</v>
      </c>
      <c r="C95" t="str">
        <f t="shared" si="11"/>
        <v>23.5274561618067+23.5274561618067i</v>
      </c>
      <c r="D95" t="str">
        <f t="shared" si="12"/>
        <v>1.0000000000019-6.45805760491955E-12i</v>
      </c>
      <c r="E95" t="str">
        <f t="shared" si="13"/>
        <v>1.00197360927003-0.00109278429329352i</v>
      </c>
      <c r="F95" t="str">
        <f t="shared" si="14"/>
        <v>15.5501847833181+15.5163026835915i</v>
      </c>
      <c r="G95" t="str">
        <f t="shared" si="15"/>
        <v>15.5501847831883+15.5163026836625i</v>
      </c>
      <c r="H95" t="str">
        <f t="shared" si="16"/>
        <v>1.20980225462222+2789.42114202407i</v>
      </c>
      <c r="I95" t="str">
        <f t="shared" si="17"/>
        <v>54.5136085499815-54.5136085498378i</v>
      </c>
      <c r="J95" s="5">
        <f t="shared" si="18"/>
        <v>54.513608549981498</v>
      </c>
      <c r="K95" s="5">
        <f t="shared" si="19"/>
        <v>54.513608549837798</v>
      </c>
      <c r="L95" s="5">
        <f>((J95-Experimental!B87)^2+(K95-Experimental!D87)^2)/((Experimental!B87)^2+(Experimental!D87)^2)</f>
        <v>2.8400423344935802E-7</v>
      </c>
    </row>
    <row r="96" spans="1:12">
      <c r="A96" t="str">
        <f>IMPOWER(IMPRODUCT($J$9,Experimental!A88*2*PI()),$J$5)</f>
        <v>4.74512524909286E-14+774.620451926667i</v>
      </c>
      <c r="B96" t="str">
        <f t="shared" si="10"/>
        <v>38.2866265452747+38.2866265452747i</v>
      </c>
      <c r="C96" t="str">
        <f t="shared" si="11"/>
        <v>25.2277200595902+25.2277200595902i</v>
      </c>
      <c r="D96" t="str">
        <f t="shared" si="12"/>
        <v>0.999999999999004+5.18952600032235E-14i</v>
      </c>
      <c r="E96" t="str">
        <f t="shared" si="13"/>
        <v>1.00075015435484-0.00115880329536076i</v>
      </c>
      <c r="F96" t="str">
        <f t="shared" si="14"/>
        <v>16.6547134041944+16.6161878742491i</v>
      </c>
      <c r="G96" t="str">
        <f t="shared" si="15"/>
        <v>16.6547134042118+16.6161878742648i</v>
      </c>
      <c r="H96" t="str">
        <f t="shared" si="16"/>
        <v>1.47501257744011+3205.59916509234i</v>
      </c>
      <c r="I96" t="str">
        <f t="shared" si="17"/>
        <v>50.8395737843573-50.8395737843581i</v>
      </c>
      <c r="J96" s="5">
        <f t="shared" si="18"/>
        <v>50.839573784357299</v>
      </c>
      <c r="K96" s="5">
        <f t="shared" si="19"/>
        <v>50.839573784358102</v>
      </c>
      <c r="L96" s="5">
        <f>((J96-Experimental!B88)^2+(K96-Experimental!D88)^2)/((Experimental!B88)^2+(Experimental!D88)^2)</f>
        <v>2.8400423408307779E-7</v>
      </c>
    </row>
    <row r="97" spans="1:12">
      <c r="A97" t="str">
        <f>IMPOWER(IMPRODUCT($J$9,Experimental!A89*2*PI()),$J$5)</f>
        <v>5.45574094918291E-14+890.625283380835i</v>
      </c>
      <c r="B97" t="str">
        <f t="shared" si="10"/>
        <v>41.0534946858483+41.0534946858483i</v>
      </c>
      <c r="C97" t="str">
        <f t="shared" si="11"/>
        <v>27.0508573059508+27.0508573059508i</v>
      </c>
      <c r="D97" t="str">
        <f t="shared" si="12"/>
        <v>1.00000000000007+1.11100611628407E-13i</v>
      </c>
      <c r="E97" t="str">
        <f t="shared" si="13"/>
        <v>1.00003966389496-0.000814502584758929i</v>
      </c>
      <c r="F97" t="str">
        <f t="shared" si="14"/>
        <v>17.8395023848007+17.8104665446396i</v>
      </c>
      <c r="G97" t="str">
        <f t="shared" si="15"/>
        <v>17.8395023848014+17.8104665446364i</v>
      </c>
      <c r="H97" t="str">
        <f t="shared" si="16"/>
        <v>1.19202270966662+3684.62026331047i</v>
      </c>
      <c r="I97" t="str">
        <f t="shared" si="17"/>
        <v>47.4131566653971-47.413156665399i</v>
      </c>
      <c r="J97" s="5">
        <f t="shared" si="18"/>
        <v>47.413156665397103</v>
      </c>
      <c r="K97" s="5">
        <f t="shared" si="19"/>
        <v>47.413156665399001</v>
      </c>
      <c r="L97" s="5">
        <f>((J97-Experimental!B89)^2+(K97-Experimental!D89)^2)/((Experimental!B89)^2+(Experimental!D89)^2)</f>
        <v>2.8400423385161635E-7</v>
      </c>
    </row>
    <row r="98" spans="1:12">
      <c r="A98" t="str">
        <f>IMPOWER(IMPRODUCT($J$9,Experimental!A90*2*PI()),$J$5)</f>
        <v>6.27277632140096E-14+1024.00264984521i</v>
      </c>
      <c r="B98" t="str">
        <f t="shared" si="10"/>
        <v>44.0203167006102+44.0203167006102i</v>
      </c>
      <c r="C98" t="str">
        <f t="shared" si="11"/>
        <v>29.0057476164496+29.0057476164496i</v>
      </c>
      <c r="D98" t="str">
        <f t="shared" si="12"/>
        <v>1.00000000000001-1.21041813732634E-14i</v>
      </c>
      <c r="E98" t="str">
        <f t="shared" si="13"/>
        <v>0.999771460693456-0.000403656035461874i</v>
      </c>
      <c r="F98" t="str">
        <f t="shared" si="14"/>
        <v>19.1157354015481+19.1003057396053i</v>
      </c>
      <c r="G98" t="str">
        <f t="shared" si="15"/>
        <v>19.1157354015477+19.1003057396054i</v>
      </c>
      <c r="H98" t="str">
        <f t="shared" si="16"/>
        <v>0.679218605314418+4235.96662650529i</v>
      </c>
      <c r="I98" t="str">
        <f t="shared" si="17"/>
        <v>44.2176685924492-44.2176685924492i</v>
      </c>
      <c r="J98" s="5">
        <f t="shared" si="18"/>
        <v>44.217668592449201</v>
      </c>
      <c r="K98" s="5">
        <f t="shared" si="19"/>
        <v>44.217668592449201</v>
      </c>
      <c r="L98" s="5">
        <f>((J98-Experimental!B90)^2+(K98-Experimental!D90)^2)/((Experimental!B90)^2+(Experimental!D90)^2)</f>
        <v>2.8400423386390918E-7</v>
      </c>
    </row>
    <row r="99" spans="1:12">
      <c r="A99" t="str">
        <f>IMPOWER(IMPRODUCT($J$9,Experimental!A91*2*PI()),$J$5)</f>
        <v>7.21216845609604E-14+1177.35420996535i</v>
      </c>
      <c r="B99" t="str">
        <f t="shared" si="10"/>
        <v>47.201542700578+47.201542700578i</v>
      </c>
      <c r="C99" t="str">
        <f t="shared" si="11"/>
        <v>31.101912419023+31.101912419023i</v>
      </c>
      <c r="D99" t="str">
        <f t="shared" si="12"/>
        <v>1</v>
      </c>
      <c r="E99" t="str">
        <f t="shared" si="13"/>
        <v>0.999771974823775-0.000110420587420202i</v>
      </c>
      <c r="F99" t="str">
        <f t="shared" si="14"/>
        <v>20.4911775856981+20.486651757708i</v>
      </c>
      <c r="G99" t="str">
        <f t="shared" si="15"/>
        <v>20.4911775856981+20.486651757708i</v>
      </c>
      <c r="H99" t="str">
        <f t="shared" si="16"/>
        <v>0.21362606313005+4870.33325576208i</v>
      </c>
      <c r="I99" t="str">
        <f t="shared" si="17"/>
        <v>41.2375457206911-41.2375457206911i</v>
      </c>
      <c r="J99" s="5">
        <f t="shared" si="18"/>
        <v>41.237545720691102</v>
      </c>
      <c r="K99" s="5">
        <f t="shared" si="19"/>
        <v>41.237545720691102</v>
      </c>
      <c r="L99" s="5">
        <f>((J99-Experimental!B91)^2+(K99-Experimental!D91)^2)/((Experimental!B91)^2+(Experimental!D91)^2)</f>
        <v>2.8400423386399452E-7</v>
      </c>
    </row>
    <row r="100" spans="1:12">
      <c r="A100" t="str">
        <f>IMPOWER(IMPRODUCT($J$9,Experimental!A92*2*PI()),$J$5)</f>
        <v>8.29224113438327E-14+1353.67123896863i</v>
      </c>
      <c r="B100" t="str">
        <f t="shared" si="10"/>
        <v>50.6126670661503+50.6126670661502i</v>
      </c>
      <c r="C100" t="str">
        <f t="shared" si="11"/>
        <v>33.349561228754+33.349561228754i</v>
      </c>
      <c r="D100" t="str">
        <f t="shared" si="12"/>
        <v>1</v>
      </c>
      <c r="E100" t="str">
        <f t="shared" si="13"/>
        <v>0.999870108198321+0.0000259889542597806i</v>
      </c>
      <c r="F100" t="str">
        <f t="shared" si="14"/>
        <v>21.9711769619832+21.9723191558554i</v>
      </c>
      <c r="G100" t="str">
        <f t="shared" si="15"/>
        <v>21.9711769619832+21.9723191558554i</v>
      </c>
      <c r="H100" t="str">
        <f t="shared" si="16"/>
        <v>-0.0578094781731124+5599.91801728107i</v>
      </c>
      <c r="I100" t="str">
        <f t="shared" si="17"/>
        <v>38.4582731563665-38.4582731563664i</v>
      </c>
      <c r="J100" s="5">
        <f t="shared" si="18"/>
        <v>38.458273156366502</v>
      </c>
      <c r="K100" s="5">
        <f t="shared" si="19"/>
        <v>38.458273156366403</v>
      </c>
      <c r="L100" s="5">
        <f>((J100-Experimental!B92)^2+(K100-Experimental!D92)^2)/((Experimental!B92)^2+(Experimental!D92)^2)</f>
        <v>2.8400423386763893E-7</v>
      </c>
    </row>
    <row r="101" spans="1:12">
      <c r="A101" t="str">
        <f>IMPOWER(IMPRODUCT($J$9,Experimental!A93*2*PI()),$J$5)</f>
        <v>9.53406225178207E-14+1556.39297647291i</v>
      </c>
      <c r="B101" t="str">
        <f t="shared" si="10"/>
        <v>54.2703039135545+54.2703039135545i</v>
      </c>
      <c r="C101" t="str">
        <f t="shared" si="11"/>
        <v>35.7596413740194+35.7596413740194i</v>
      </c>
      <c r="D101" t="str">
        <f t="shared" si="12"/>
        <v>1</v>
      </c>
      <c r="E101" t="str">
        <f t="shared" si="13"/>
        <v>0.999958548770827+0.0000514734042353949i</v>
      </c>
      <c r="F101" t="str">
        <f t="shared" si="14"/>
        <v>23.5604562981422+23.5628819973314i</v>
      </c>
      <c r="G101" t="str">
        <f t="shared" si="15"/>
        <v>23.5604562981422+23.5628819973314i</v>
      </c>
      <c r="H101" t="str">
        <f t="shared" si="16"/>
        <v>-0.13164343220069+6438.77110113209i</v>
      </c>
      <c r="I101" t="str">
        <f t="shared" si="17"/>
        <v>35.8663142609764-35.8663142609764i</v>
      </c>
      <c r="J101" s="5">
        <f t="shared" si="18"/>
        <v>35.866314260976402</v>
      </c>
      <c r="K101" s="5">
        <f t="shared" si="19"/>
        <v>35.866314260976402</v>
      </c>
      <c r="L101" s="5">
        <f>((J101-Experimental!B93)^2+(K101-Experimental!D93)^2)/((Experimental!B93)^2+(Experimental!D93)^2)</f>
        <v>2.8400423386618093E-7</v>
      </c>
    </row>
    <row r="102" spans="1:12">
      <c r="A102" t="str">
        <f>IMPOWER(IMPRODUCT($J$9,Experimental!A94*2*PI()),$J$5)</f>
        <v>1.09618547685439E-13+1789.47371228763i</v>
      </c>
      <c r="B102" t="str">
        <f t="shared" si="10"/>
        <v>58.192268015043+58.192268015043i</v>
      </c>
      <c r="C102" t="str">
        <f t="shared" si="11"/>
        <v>38.3438913162052+38.3438913162052i</v>
      </c>
      <c r="D102" t="str">
        <f t="shared" si="12"/>
        <v>1</v>
      </c>
      <c r="E102" t="str">
        <f t="shared" si="13"/>
        <v>1.00000212041652+0.0000312838056200643i</v>
      </c>
      <c r="F102" t="str">
        <f t="shared" si="14"/>
        <v>25.2647159808135+25.2662967798426i</v>
      </c>
      <c r="G102" t="str">
        <f t="shared" si="15"/>
        <v>25.2647159808135+25.2662967798426i</v>
      </c>
      <c r="H102" t="str">
        <f t="shared" si="16"/>
        <v>-0.0919902807791004+7403.15023806424i</v>
      </c>
      <c r="I102" t="str">
        <f t="shared" si="17"/>
        <v>33.4490447201519-33.4490447201519i</v>
      </c>
      <c r="J102" s="5">
        <f t="shared" si="18"/>
        <v>33.449044720151903</v>
      </c>
      <c r="K102" s="5">
        <f t="shared" si="19"/>
        <v>33.449044720151903</v>
      </c>
      <c r="L102" s="5">
        <f>((J102-Experimental!B94)^2+(K102-Experimental!D94)^2)/((Experimental!B94)^2+(Experimental!D94)^2)</f>
        <v>2.8400423386258236E-7</v>
      </c>
    </row>
    <row r="103" spans="1:12">
      <c r="A103" t="str">
        <f>IMPOWER(IMPRODUCT($J$9,Experimental!A95*2*PI()),$J$5)</f>
        <v>1.26034692026674E-13+2057.45991878306i</v>
      </c>
      <c r="B103" t="str">
        <f t="shared" si="10"/>
        <v>62.3976615669704+62.3976615669703i</v>
      </c>
      <c r="C103" t="str">
        <f t="shared" si="11"/>
        <v>41.1148978226931+41.1148978226931i</v>
      </c>
      <c r="D103" t="str">
        <f t="shared" si="12"/>
        <v>1</v>
      </c>
      <c r="E103" t="str">
        <f t="shared" si="13"/>
        <v>1.00001074841629+9.11956218448343E-06i</v>
      </c>
      <c r="F103" t="str">
        <f t="shared" si="14"/>
        <v>27.0913610220453+27.0918551439434i</v>
      </c>
      <c r="G103" t="str">
        <f t="shared" si="15"/>
        <v>27.0913610220453+27.0918551439434i</v>
      </c>
      <c r="H103" t="str">
        <f t="shared" si="16"/>
        <v>-0.0308320509639088+8511.8529443373i</v>
      </c>
      <c r="I103" t="str">
        <f t="shared" si="17"/>
        <v>31.1946910560602-31.1946910560601i</v>
      </c>
      <c r="J103" s="5">
        <f t="shared" si="18"/>
        <v>31.194691056060201</v>
      </c>
      <c r="K103" s="5">
        <f t="shared" si="19"/>
        <v>31.194691056060101</v>
      </c>
      <c r="L103" s="5">
        <f>((J103-Experimental!B95)^2+(K103-Experimental!D95)^2)/((Experimental!B95)^2+(Experimental!D95)^2)</f>
        <v>2.8400423386183607E-7</v>
      </c>
    </row>
    <row r="104" spans="1:12">
      <c r="A104" t="str">
        <f>IMPOWER(IMPRODUCT($J$9,Experimental!A96*2*PI()),$J$5)</f>
        <v>1.44909268820468E-13+2365.57893437128i</v>
      </c>
      <c r="B104" t="str">
        <f t="shared" si="10"/>
        <v>66.9069672283556+66.9069672283556i</v>
      </c>
      <c r="C104" t="str">
        <f t="shared" si="11"/>
        <v>44.0861572715774+44.0861572715774i</v>
      </c>
      <c r="D104" t="str">
        <f t="shared" si="12"/>
        <v>1</v>
      </c>
      <c r="E104" t="str">
        <f t="shared" si="13"/>
        <v>1.00000591052361-9.15656075422067E-07i</v>
      </c>
      <c r="F104" t="str">
        <f t="shared" si="14"/>
        <v>29.0493294013794+29.0492762033527i</v>
      </c>
      <c r="G104" t="str">
        <f t="shared" si="15"/>
        <v>29.0493294013794+29.0492762033527i</v>
      </c>
      <c r="H104" t="str">
        <f t="shared" si="16"/>
        <v>0.00355931862941361+9786.54366079609i</v>
      </c>
      <c r="I104" t="str">
        <f t="shared" si="17"/>
        <v>29.0922732838698-29.0922732838698i</v>
      </c>
      <c r="J104" s="5">
        <f t="shared" si="18"/>
        <v>29.092273283869801</v>
      </c>
      <c r="K104" s="5">
        <f t="shared" si="19"/>
        <v>29.092273283869801</v>
      </c>
      <c r="L104" s="5">
        <f>((J104-Experimental!B96)^2+(K104-Experimental!D96)^2)/((Experimental!B96)^2+(Experimental!D96)^2)</f>
        <v>2.8400423386478777E-7</v>
      </c>
    </row>
    <row r="105" spans="1:12">
      <c r="A105" t="str">
        <f>IMPOWER(IMPRODUCT($J$9,Experimental!A97*2*PI()),$J$5)</f>
        <v>1.66610445524304E-13+2719.8409279589i</v>
      </c>
      <c r="B105" t="str">
        <f t="shared" si="10"/>
        <v>71.7421478830847+71.7421478830847i</v>
      </c>
      <c r="C105" t="str">
        <f t="shared" si="11"/>
        <v>47.2721413867045+47.2721413867045i</v>
      </c>
      <c r="D105" t="str">
        <f t="shared" si="12"/>
        <v>1</v>
      </c>
      <c r="E105" t="str">
        <f t="shared" si="13"/>
        <v>1.00000113910325-2.09579201492491E-06i</v>
      </c>
      <c r="F105" t="str">
        <f t="shared" si="14"/>
        <v>31.1485318756046+31.1484013143382i</v>
      </c>
      <c r="G105" t="str">
        <f t="shared" si="15"/>
        <v>31.1485318756046+31.1484013143382i</v>
      </c>
      <c r="H105" t="str">
        <f t="shared" si="16"/>
        <v>0.00936674568129092+11252.1257098056i</v>
      </c>
      <c r="I105" t="str">
        <f t="shared" si="17"/>
        <v>27.1315514329782-27.1315514329782i</v>
      </c>
      <c r="J105" s="5">
        <f t="shared" si="18"/>
        <v>27.131551432978199</v>
      </c>
      <c r="K105" s="5">
        <f t="shared" si="19"/>
        <v>27.131551432978199</v>
      </c>
      <c r="L105" s="5">
        <f>((J105-Experimental!B97)^2+(K105-Experimental!D97)^2)/((Experimental!B97)^2+(Experimental!D97)^2)</f>
        <v>2.8400423386289968E-7</v>
      </c>
    </row>
    <row r="106" spans="1:12">
      <c r="A106" t="str">
        <f>IMPOWER(IMPRODUCT($J$9,Experimental!A98*2*PI()),$J$5)</f>
        <v>1.91561525247901E-13+3127.15613328981i</v>
      </c>
      <c r="B106" t="str">
        <f t="shared" si="10"/>
        <v>76.926753611649+76.926753611649i</v>
      </c>
      <c r="C106" t="str">
        <f t="shared" si="11"/>
        <v>50.6883677232008+50.6883677232008i</v>
      </c>
      <c r="D106" t="str">
        <f t="shared" si="12"/>
        <v>1</v>
      </c>
      <c r="E106" t="str">
        <f t="shared" si="13"/>
        <v>0.999999582770206-7.86347821286892E-07i</v>
      </c>
      <c r="F106" t="str">
        <f t="shared" si="14"/>
        <v>33.3994540285948+33.3994015014383i</v>
      </c>
      <c r="G106" t="str">
        <f t="shared" si="15"/>
        <v>33.3994540285948+33.3994015014383i</v>
      </c>
      <c r="H106" t="str">
        <f t="shared" si="16"/>
        <v>0.00404074362540996+12937.2022505377i</v>
      </c>
      <c r="I106" t="str">
        <f t="shared" si="17"/>
        <v>25.3029756725296-25.3029756725296i</v>
      </c>
      <c r="J106" s="5">
        <f t="shared" si="18"/>
        <v>25.302975672529598</v>
      </c>
      <c r="K106" s="5">
        <f t="shared" si="19"/>
        <v>25.302975672529598</v>
      </c>
      <c r="L106" s="5">
        <f>((J106-Experimental!B98)^2+(K106-Experimental!D98)^2)/((Experimental!B98)^2+(Experimental!D98)^2)</f>
        <v>2.8400423386177455E-7</v>
      </c>
    </row>
    <row r="107" spans="1:12">
      <c r="A107" t="str">
        <f>IMPOWER(IMPRODUCT($J$9,Experimental!A99*2*PI()),$J$5)</f>
        <v>2.20249203702834E-13+3595.46963995089i</v>
      </c>
      <c r="B107" t="str">
        <f t="shared" si="10"/>
        <v>82.4860363934354+82.4860363934354i</v>
      </c>
      <c r="C107" t="str">
        <f t="shared" si="11"/>
        <v>54.3514752467943+54.3514752467943i</v>
      </c>
      <c r="D107" t="str">
        <f t="shared" si="12"/>
        <v>1</v>
      </c>
      <c r="E107" t="str">
        <f t="shared" si="13"/>
        <v>0.999999690741124-8.06388134497016E-09i</v>
      </c>
      <c r="F107" t="str">
        <f t="shared" si="14"/>
        <v>35.8131157818977+35.8131152043121i</v>
      </c>
      <c r="G107" t="str">
        <f t="shared" si="15"/>
        <v>35.8131157818977+35.8131152043121i</v>
      </c>
      <c r="H107" t="str">
        <f t="shared" si="16"/>
        <v>0.0000476427467219764+14874.6394263411i</v>
      </c>
      <c r="I107" t="str">
        <f t="shared" si="17"/>
        <v>23.5976397983059-23.5976397983059i</v>
      </c>
      <c r="J107" s="5">
        <f t="shared" si="18"/>
        <v>23.597639798305899</v>
      </c>
      <c r="K107" s="5">
        <f t="shared" si="19"/>
        <v>23.597639798305899</v>
      </c>
      <c r="L107" s="5">
        <f>((J107-Experimental!B99)^2+(K107-Experimental!D99)^2)/((Experimental!B99)^2+(Experimental!D99)^2)</f>
        <v>2.8400423386565947E-7</v>
      </c>
    </row>
    <row r="108" spans="1:12">
      <c r="A108" t="str">
        <f>IMPOWER(IMPRODUCT($J$9,Experimental!A100*2*PI()),$J$5)</f>
        <v>2.53233062688115E-13+4133.91637027372i</v>
      </c>
      <c r="B108" t="str">
        <f t="shared" si="10"/>
        <v>88.4470730982315+88.4470730982315i</v>
      </c>
      <c r="C108" t="str">
        <f t="shared" si="11"/>
        <v>58.279305375043+58.2793053750429i</v>
      </c>
      <c r="D108" t="str">
        <f t="shared" si="12"/>
        <v>1</v>
      </c>
      <c r="E108" t="str">
        <f t="shared" si="13"/>
        <v>0.999999955460595+8.90942302205697E-08i</v>
      </c>
      <c r="F108" t="str">
        <f t="shared" si="14"/>
        <v>38.4012366055538+38.401243448212i</v>
      </c>
      <c r="G108" t="str">
        <f t="shared" si="15"/>
        <v>38.4012366055538+38.401243448212i</v>
      </c>
      <c r="H108" t="str">
        <f t="shared" si="16"/>
        <v>-0.000605213081144029+17102.222532682i</v>
      </c>
      <c r="I108" t="str">
        <f t="shared" si="17"/>
        <v>22.0072378544448-22.0072378544448i</v>
      </c>
      <c r="J108" s="5">
        <f t="shared" si="18"/>
        <v>22.007237854444799</v>
      </c>
      <c r="K108" s="5">
        <f t="shared" si="19"/>
        <v>22.007237854444799</v>
      </c>
      <c r="L108" s="5">
        <f>((J108-Experimental!B100)^2+(K108-Experimental!D100)^2)/((Experimental!B100)^2+(Experimental!D100)^2)</f>
        <v>2.8400423386757938E-7</v>
      </c>
    </row>
    <row r="109" spans="1:12">
      <c r="A109" t="str">
        <f>IMPOWER(IMPRODUCT($J$9,Experimental!A101*2*PI()),$J$5)</f>
        <v>2.91156485291653E-13+4752.99926511142i</v>
      </c>
      <c r="B109" t="str">
        <f t="shared" si="10"/>
        <v>94.8388973659846+94.8388973659845i</v>
      </c>
      <c r="C109" t="str">
        <f t="shared" si="11"/>
        <v>62.4909888751886+62.4909888751885i</v>
      </c>
      <c r="D109" t="str">
        <f t="shared" si="12"/>
        <v>1</v>
      </c>
      <c r="E109" t="str">
        <f t="shared" si="13"/>
        <v>1.00000002017639+2.15881595265685E-08i</v>
      </c>
      <c r="F109" t="str">
        <f t="shared" si="14"/>
        <v>41.1763927412178+41.1763945190628i</v>
      </c>
      <c r="G109" t="str">
        <f t="shared" si="15"/>
        <v>41.1763927412178+41.1763945190628i</v>
      </c>
      <c r="H109" t="str">
        <f t="shared" si="16"/>
        <v>-0.000168608848980512+19663.4004992462i</v>
      </c>
      <c r="I109" t="str">
        <f t="shared" si="17"/>
        <v>20.5240236787103-20.5240236787103i</v>
      </c>
      <c r="J109" s="5">
        <f t="shared" si="18"/>
        <v>20.5240236787103</v>
      </c>
      <c r="K109" s="5">
        <f t="shared" si="19"/>
        <v>20.5240236787103</v>
      </c>
      <c r="L109" s="5">
        <f>((J109-Experimental!B101)^2+(K109-Experimental!D101)^2)/((Experimental!B101)^2+(Experimental!D101)^2)</f>
        <v>2.840042338666829E-7</v>
      </c>
    </row>
    <row r="110" spans="1:12">
      <c r="A110" t="str">
        <f>IMPOWER(IMPRODUCT($J$9,Experimental!A102*2*PI()),$J$5)</f>
        <v>3.34759205719496E-13+5464.79415418215i</v>
      </c>
      <c r="B110" t="str">
        <f t="shared" si="10"/>
        <v>101.692641017146+101.692641017146i</v>
      </c>
      <c r="C110" t="str">
        <f t="shared" si="11"/>
        <v>67.0070390418765+67.0070390418765i</v>
      </c>
      <c r="D110" t="str">
        <f t="shared" si="12"/>
        <v>1</v>
      </c>
      <c r="E110" t="str">
        <f t="shared" si="13"/>
        <v>1.00000000710734-3.73470474232466E-09i</v>
      </c>
      <c r="F110" t="str">
        <f t="shared" si="14"/>
        <v>44.152096798063+44.1520964682729i</v>
      </c>
      <c r="G110" t="str">
        <f t="shared" si="15"/>
        <v>44.152096798063+44.1520964682729i</v>
      </c>
      <c r="H110" t="str">
        <f t="shared" si="16"/>
        <v>0.0000335372169502079+22608.132159957i</v>
      </c>
      <c r="I110" t="str">
        <f t="shared" si="17"/>
        <v>19.1407731742757-19.1407731742757i</v>
      </c>
      <c r="J110" s="5">
        <f t="shared" si="18"/>
        <v>19.140773174275701</v>
      </c>
      <c r="K110" s="5">
        <f t="shared" si="19"/>
        <v>19.140773174275701</v>
      </c>
      <c r="L110" s="5">
        <f>((J110-Experimental!B102)^2+(K110-Experimental!D102)^2)/((Experimental!B102)^2+(Experimental!D102)^2)</f>
        <v>2.8400423386444551E-7</v>
      </c>
    </row>
    <row r="111" spans="1:12">
      <c r="A111" t="str">
        <f>IMPOWER(IMPRODUCT($J$9,Experimental!A103*2*PI()),$J$5)</f>
        <v>3.84891738549781E-13+6283.18530717959i</v>
      </c>
      <c r="B111" t="str">
        <f t="shared" si="10"/>
        <v>109.041685682349+109.041685682349i</v>
      </c>
      <c r="C111" t="str">
        <f t="shared" si="11"/>
        <v>71.8494516085701+71.84945160857i</v>
      </c>
      <c r="D111" t="str">
        <f t="shared" si="12"/>
        <v>1</v>
      </c>
      <c r="E111" t="str">
        <f t="shared" si="13"/>
        <v>0.999999999393945-1.89074697644508E-09i</v>
      </c>
      <c r="F111" t="str">
        <f t="shared" si="14"/>
        <v>47.342845727118+47.3428455480913i</v>
      </c>
      <c r="G111" t="str">
        <f t="shared" si="15"/>
        <v>47.342845727118+47.3428455480913i</v>
      </c>
      <c r="H111" t="str">
        <f t="shared" si="16"/>
        <v>0.0000195214051927906+25993.8580241489i</v>
      </c>
      <c r="I111" t="str">
        <f t="shared" si="17"/>
        <v>17.850749124262-17.850749124262i</v>
      </c>
      <c r="J111" s="5">
        <f t="shared" si="18"/>
        <v>17.850749124261998</v>
      </c>
      <c r="K111" s="5">
        <f t="shared" si="19"/>
        <v>17.850749124261998</v>
      </c>
      <c r="L111" s="5">
        <f>((J111-Experimental!B103)^2+(K111-Experimental!D103)^2)/((Experimental!B103)^2+(Experimental!D103)^2)</f>
        <v>2.840042338634151E-7</v>
      </c>
    </row>
    <row r="112" spans="1:12">
      <c r="K112" t="s">
        <v>31</v>
      </c>
      <c r="L112" s="5">
        <f>+SUM(L12:L111)</f>
        <v>9.0219229350772053E-4</v>
      </c>
    </row>
  </sheetData>
  <mergeCells count="2">
    <mergeCell ref="I10:L10"/>
    <mergeCell ref="A10:H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D5AE2-A0DC-4406-80A2-EEC1DDCA2FBC}">
  <sheetPr codeName="Sheet5"/>
  <dimension ref="A1:W114"/>
  <sheetViews>
    <sheetView tabSelected="1" topLeftCell="P1" zoomScale="115" zoomScaleNormal="115" workbookViewId="0">
      <selection activeCell="Q9" sqref="Q9"/>
    </sheetView>
  </sheetViews>
  <sheetFormatPr defaultRowHeight="15"/>
  <cols>
    <col min="1" max="1" width="9.85546875" hidden="1" customWidth="1"/>
    <col min="2" max="6" width="9.140625" hidden="1" customWidth="1"/>
    <col min="7" max="7" width="6" hidden="1" customWidth="1"/>
    <col min="8" max="13" width="9.140625" hidden="1" customWidth="1"/>
    <col min="14" max="14" width="14.42578125" hidden="1" customWidth="1"/>
    <col min="15" max="15" width="9.140625" hidden="1" customWidth="1"/>
    <col min="16" max="16" width="34.28515625" bestFit="1" customWidth="1"/>
    <col min="17" max="19" width="22" bestFit="1" customWidth="1"/>
  </cols>
  <sheetData>
    <row r="1" spans="1:23">
      <c r="P1" t="s">
        <v>14</v>
      </c>
    </row>
    <row r="2" spans="1:23">
      <c r="K2" t="s">
        <v>5</v>
      </c>
      <c r="L2">
        <v>1120.6667527706147</v>
      </c>
      <c r="P2" t="s">
        <v>5</v>
      </c>
      <c r="Q2" s="5">
        <f>+L2</f>
        <v>1120.6667527706147</v>
      </c>
      <c r="V2" t="s">
        <v>5</v>
      </c>
      <c r="W2">
        <v>1000</v>
      </c>
    </row>
    <row r="3" spans="1:23">
      <c r="K3" t="s">
        <v>150</v>
      </c>
      <c r="L3">
        <v>1.1208373230133127E-3</v>
      </c>
      <c r="P3" t="s">
        <v>15</v>
      </c>
      <c r="Q3" s="5">
        <f>+L2*L3</f>
        <v>1.2560851231654377</v>
      </c>
      <c r="V3" t="s">
        <v>6</v>
      </c>
      <c r="W3">
        <v>1000</v>
      </c>
    </row>
    <row r="4" spans="1:23">
      <c r="K4" t="s">
        <v>6</v>
      </c>
      <c r="L4">
        <v>1000.0000122640373</v>
      </c>
      <c r="P4" t="s">
        <v>16</v>
      </c>
      <c r="Q4" s="5">
        <f>+L4*L3</f>
        <v>1.1208373367593034</v>
      </c>
      <c r="S4" s="5">
        <f>+SUM(S14:S113)</f>
        <v>5.6271231953588358E-7</v>
      </c>
      <c r="V4" t="s">
        <v>145</v>
      </c>
      <c r="W4">
        <v>1000</v>
      </c>
    </row>
    <row r="5" spans="1:23">
      <c r="K5" t="s">
        <v>145</v>
      </c>
      <c r="L5">
        <v>1000.0000015523544</v>
      </c>
      <c r="P5" t="s">
        <v>32</v>
      </c>
      <c r="Q5" s="5">
        <f>+L5*L3</f>
        <v>1.1208373247532495</v>
      </c>
      <c r="V5" t="s">
        <v>44</v>
      </c>
      <c r="W5">
        <v>1E-3</v>
      </c>
    </row>
    <row r="6" spans="1:23">
      <c r="K6" t="s">
        <v>17</v>
      </c>
      <c r="L6">
        <v>0.99996061972603345</v>
      </c>
      <c r="P6" t="s">
        <v>17</v>
      </c>
      <c r="Q6">
        <f>+L6</f>
        <v>0.99996061972603345</v>
      </c>
      <c r="V6" t="s">
        <v>7</v>
      </c>
      <c r="W6">
        <v>0.8</v>
      </c>
    </row>
    <row r="7" spans="1:23">
      <c r="K7" t="s">
        <v>33</v>
      </c>
      <c r="L7">
        <v>0.81330965394932053</v>
      </c>
      <c r="P7" t="s">
        <v>33</v>
      </c>
      <c r="Q7" s="5">
        <f>+L7</f>
        <v>0.81330965394932053</v>
      </c>
      <c r="V7" t="s">
        <v>146</v>
      </c>
      <c r="W7">
        <v>0.2</v>
      </c>
    </row>
    <row r="8" spans="1:23">
      <c r="K8" t="s">
        <v>34</v>
      </c>
      <c r="L8">
        <v>4.0686953781228032E-2</v>
      </c>
      <c r="P8" t="s">
        <v>34</v>
      </c>
      <c r="Q8" s="5">
        <f>+L8</f>
        <v>4.0686953781228032E-2</v>
      </c>
      <c r="V8" t="s">
        <v>147</v>
      </c>
      <c r="W8">
        <v>0.4</v>
      </c>
    </row>
    <row r="9" spans="1:23">
      <c r="K9" t="s">
        <v>43</v>
      </c>
      <c r="L9">
        <v>3.8118150240516464E-2</v>
      </c>
      <c r="P9" t="s">
        <v>43</v>
      </c>
      <c r="Q9" s="5">
        <f>+L9</f>
        <v>3.8118150240516464E-2</v>
      </c>
      <c r="V9" t="s">
        <v>148</v>
      </c>
      <c r="W9">
        <v>0.4</v>
      </c>
    </row>
    <row r="10" spans="1:23">
      <c r="K10" t="s">
        <v>18</v>
      </c>
      <c r="L10">
        <v>1</v>
      </c>
      <c r="P10" t="s">
        <v>18</v>
      </c>
      <c r="Q10" s="5">
        <f>+Q9+Q8+Q7</f>
        <v>0.89211475797106499</v>
      </c>
      <c r="V10" t="s">
        <v>149</v>
      </c>
      <c r="W10">
        <f>+W9+W8+W7</f>
        <v>1</v>
      </c>
    </row>
    <row r="11" spans="1:23">
      <c r="P11" t="s">
        <v>21</v>
      </c>
      <c r="Q11" t="str">
        <f>+COMPLEX(0,1)</f>
        <v>i</v>
      </c>
    </row>
    <row r="12" spans="1:23">
      <c r="A12" s="10" t="s">
        <v>13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1"/>
      <c r="P12" s="9" t="s">
        <v>10</v>
      </c>
      <c r="Q12" s="9"/>
      <c r="R12" s="9"/>
      <c r="S12" s="9"/>
    </row>
    <row r="13" spans="1:23">
      <c r="A13" t="s">
        <v>20</v>
      </c>
      <c r="B13" t="s">
        <v>24</v>
      </c>
      <c r="C13" t="s">
        <v>25</v>
      </c>
      <c r="D13" t="s">
        <v>35</v>
      </c>
      <c r="E13" t="s">
        <v>26</v>
      </c>
      <c r="F13" t="s">
        <v>27</v>
      </c>
      <c r="G13" t="s">
        <v>36</v>
      </c>
      <c r="H13" t="s">
        <v>41</v>
      </c>
      <c r="I13" t="s">
        <v>42</v>
      </c>
      <c r="J13" t="s">
        <v>28</v>
      </c>
      <c r="K13" t="s">
        <v>29</v>
      </c>
      <c r="L13" t="s">
        <v>37</v>
      </c>
      <c r="M13" t="s">
        <v>38</v>
      </c>
      <c r="N13" t="s">
        <v>39</v>
      </c>
      <c r="O13" t="s">
        <v>40</v>
      </c>
      <c r="P13" s="4" t="s">
        <v>19</v>
      </c>
      <c r="Q13" s="4" t="s">
        <v>8</v>
      </c>
      <c r="R13" s="4" t="s">
        <v>9</v>
      </c>
      <c r="S13" s="4" t="s">
        <v>11</v>
      </c>
    </row>
    <row r="14" spans="1:23">
      <c r="A14" t="str">
        <f>IMPOWER(IMPRODUCT($Q$11,Experimental!A4*2*PI()),$Q$6)</f>
        <v>3.88745331507581E-07+0.00628443987840133i</v>
      </c>
      <c r="B14" t="str">
        <f>+IMSQRT(IMPRODUCT(A14,COMPLEX($Q$3,0)))</f>
        <v>0.0628262674007369+0.0628223811892011i</v>
      </c>
      <c r="C14" t="str">
        <f>+IMSQRT(IMPRODUCT(A14,COMPLEX($Q$4,0)))</f>
        <v>0.0593475803638607+0.059343909331648i</v>
      </c>
      <c r="D14" t="str">
        <f>+IMSQRT(IMPRODUCT(A14,COMPLEX($Q$5,0)))</f>
        <v>0.0593475800460046+0.0593439090138116i</v>
      </c>
      <c r="E14" t="str">
        <f>IMDIV(_xlfn.IMCOSH(IMPRODUCT(B14,COMPLEX($Q$7,0))),_xlfn.IMSINH(IMPRODUCT(B14,COMPLEX($Q$7,0))))</f>
        <v>9.80291374459831-9.76824467885415i</v>
      </c>
      <c r="F14" t="str">
        <f>IMDIV(_xlfn.IMCOSH(IMPRODUCT(C14,COMPLEX($Q$8,0))),_xlfn.IMSINH(IMPRODUCT(C14,COMPLEX($Q$8,0))))</f>
        <v>207.081052436617-207.066633450424i</v>
      </c>
      <c r="G14" t="str">
        <f>IMDIV(_xlfn.IMCOSH(IMPRODUCT(D14,COMPLEX($Q$9,0))),_xlfn.IMSINH(IMPRODUCT(D14,COMPLEX($Q$9,0))))</f>
        <v>221.036256920672-221.021076343271i</v>
      </c>
      <c r="H14" t="str">
        <f>+COMPLEX($Q$4/$Q$3,0)</f>
        <v>0.892325938814323</v>
      </c>
      <c r="I14" t="str">
        <f>+COMPLEX($Q$5/$Q$3,0)</f>
        <v>0.89232592925601</v>
      </c>
      <c r="J14" t="str">
        <f>+IMPRODUCT(B14,D14,E14,H14,H14)</f>
        <v>0.0580013267689658+0.0581999819691037i</v>
      </c>
      <c r="K14" t="str">
        <f>+IMPRODUCT(C14,F14,H14,IMSUM(D14,IMPRODUCT(B14,E14,G14,I14)))</f>
        <v>5329.20839753058-5307.68510051921i</v>
      </c>
      <c r="L14" t="str">
        <f>+IMPRODUCT(C14,C14,G14,I14)</f>
        <v>1.38929103596454+1.38921457802947i</v>
      </c>
      <c r="M14" t="str">
        <f>+IMPRODUCT(D14,B14,H14,H14)</f>
        <v>3.67276423037298E-07+0.00593737445125849i</v>
      </c>
      <c r="N14" t="str">
        <f>+IMPRODUCT(C14,F14,H14,IMSUM(IMPRODUCT(D14,E14),IMPRODUCT(G14,B14,I14)))</f>
        <v>568.971084612071+0.0484010476317383i</v>
      </c>
      <c r="O14" t="str">
        <f>+IMPRODUCT(C14,C14,E14,G14,I14)</f>
        <v>27.189288101327+0.04741591172097i</v>
      </c>
      <c r="P14" t="str">
        <f>+IMPRODUCT(IMDIV(IMSUM(J14,K14,L14),IMPRODUCT(B14,IMSUM(M14,N14,O14))),COMPLEX(2,0),COMPLEX($Q$2,0))</f>
        <v>686.147117303738-318273.508014092i</v>
      </c>
      <c r="Q14" s="5">
        <f>IMREAL(P14)</f>
        <v>686.14711730373801</v>
      </c>
      <c r="R14" s="5">
        <f>-IMAGINARY(P14)</f>
        <v>318273.50801409199</v>
      </c>
      <c r="S14" s="5">
        <f>((Q14-Experimental!B4)^2+(R14-Experimental!D4)^2)/((Experimental!B4)^2+(Experimental!D4)^2)</f>
        <v>1.7007800647282069E-8</v>
      </c>
    </row>
    <row r="15" spans="1:23">
      <c r="A15" t="str">
        <f>IMPOWER(IMPRODUCT($Q$11,Experimental!A5*2*PI()),$Q$6)</f>
        <v>4.46960208034013E-07+0.00722553900399118i</v>
      </c>
      <c r="B15" t="str">
        <f t="shared" ref="B15:B78" si="0">+IMSQRT(IMPRODUCT(A15,COMPLEX($Q$3,0)))</f>
        <v>0.0673663621074983+0.0673621950617008i</v>
      </c>
      <c r="C15" t="str">
        <f t="shared" ref="C15:C78" si="1">+IMSQRT(IMPRODUCT(A15,COMPLEX($Q$4,0)))</f>
        <v>0.0636362902716198+0.0636323539549234i</v>
      </c>
      <c r="D15" t="str">
        <f t="shared" ref="D15:D78" si="2">+IMSQRT(IMPRODUCT(A15,COMPLEX($Q$5,0)))</f>
        <v>0.0636362899307941+0.0636323536141187i</v>
      </c>
      <c r="E15" t="str">
        <f t="shared" ref="E15:E78" si="3">IMDIV(_xlfn.IMCOSH(IMPRODUCT(B15,COMPLEX($Q$7,0))),_xlfn.IMSINH(IMPRODUCT(B15,COMPLEX($Q$7,0))))</f>
        <v>9.1446357842385-9.10754592375285i</v>
      </c>
      <c r="F15" t="str">
        <f t="shared" ref="F15:F78" si="4">IMDIV(_xlfn.IMCOSH(IMPRODUCT(C15,COMPLEX($Q$8,0))),_xlfn.IMSINH(IMPRODUCT(C15,COMPLEX($Q$8,0))))</f>
        <v>193.125125650918-193.111453606684i</v>
      </c>
      <c r="G15" t="str">
        <f t="shared" ref="G15:G78" si="5">IMDIV(_xlfn.IMCOSH(IMPRODUCT(D15,COMPLEX($Q$9,0))),_xlfn.IMSINH(IMPRODUCT(D15,COMPLEX($Q$9,0))))</f>
        <v>206.139824723456-206.125456608479i</v>
      </c>
      <c r="H15" t="str">
        <f t="shared" ref="H15:H78" si="6">+COMPLEX($Q$4/$Q$3,0)</f>
        <v>0.892325938814323</v>
      </c>
      <c r="I15" t="str">
        <f t="shared" ref="I15:I78" si="7">+COMPLEX($Q$5/$Q$3,0)</f>
        <v>0.89232592925601</v>
      </c>
      <c r="J15" t="str">
        <f t="shared" ref="J15:J78" si="8">+IMPRODUCT(B15,D15,E15,H15,H15)</f>
        <v>0.0621765264911648+0.062422012970632i</v>
      </c>
      <c r="K15" t="str">
        <f t="shared" ref="K15:K78" si="9">+IMPRODUCT(C15,F15,H15,IMSUM(D15,IMPRODUCT(B15,E15,G15,I15)))</f>
        <v>4971.53221624147-4948.49950119836i</v>
      </c>
      <c r="L15" t="str">
        <f t="shared" ref="L15:L78" si="10">+IMPRODUCT(C15,C15,G15,I15)</f>
        <v>1.48968638541208+1.48960592436559i</v>
      </c>
      <c r="M15" t="str">
        <f t="shared" ref="M15:M78" si="11">+IMPRODUCT(D15,B15,H15,H15)</f>
        <v>4.22276315987298E-07+0.00682650029421273i</v>
      </c>
      <c r="N15" t="str">
        <f t="shared" ref="N15:N78" si="12">+IMPRODUCT(C15,F15,H15,IMSUM(IMPRODUCT(D15,E15),IMPRODUCT(G15,B15,I15)))</f>
        <v>568.971089971949+0.0556491341351489i</v>
      </c>
      <c r="O15" t="str">
        <f t="shared" ref="O15:O78" si="13">+IMPRODUCT(C15,C15,E15,G15,I15)</f>
        <v>27.1892937917861+0.0545164732373844i</v>
      </c>
      <c r="P15" t="str">
        <f t="shared" ref="P15:P78" si="14">+IMPRODUCT(IMDIV(IMSUM(J15,K15,L15),IMPRODUCT(B15,IMSUM(M15,N15,O15))),COMPLEX(2,0),COMPLEX($Q$2,0))</f>
        <v>683.582790461099-276819.665557183i</v>
      </c>
      <c r="Q15" s="5">
        <f t="shared" ref="Q15:Q78" si="15">IMREAL(P15)</f>
        <v>683.58279046109897</v>
      </c>
      <c r="R15" s="5">
        <f t="shared" ref="R15:R78" si="16">-IMAGINARY(P15)</f>
        <v>276819.66555718298</v>
      </c>
      <c r="S15" s="5">
        <f>((Q15-Experimental!B5)^2+(R15-Experimental!D5)^2)/((Experimental!B5)^2+(Experimental!D5)^2)</f>
        <v>1.5760512501231989E-8</v>
      </c>
    </row>
    <row r="16" spans="1:23">
      <c r="A16" t="str">
        <f>IMPOWER(IMPRODUCT($Q$11,Experimental!A6*2*PI()),$Q$6)</f>
        <v>5.13892801724645E-07+0.00830756836064737i</v>
      </c>
      <c r="B16" t="str">
        <f t="shared" si="0"/>
        <v>0.0722345434697169+0.0722300752953731i</v>
      </c>
      <c r="C16" t="str">
        <f t="shared" si="1"/>
        <v>0.0682349206944216+0.0682306999226502i</v>
      </c>
      <c r="D16" t="str">
        <f t="shared" si="2"/>
        <v>0.0682349203289663+0.0682306995572175i</v>
      </c>
      <c r="E16" t="str">
        <f t="shared" si="3"/>
        <v>8.53089417845719-8.49120288978276i</v>
      </c>
      <c r="F16" t="str">
        <f t="shared" si="4"/>
        <v>180.109753981743-180.096762294082i</v>
      </c>
      <c r="G16" t="str">
        <f t="shared" si="5"/>
        <v>192.247331636738-192.233706008808i</v>
      </c>
      <c r="H16" t="str">
        <f t="shared" si="6"/>
        <v>0.892325938814323</v>
      </c>
      <c r="I16" t="str">
        <f t="shared" si="7"/>
        <v>0.89232592925601</v>
      </c>
      <c r="J16" t="str">
        <f t="shared" si="8"/>
        <v>0.0666496686703235+0.0669529321578978i</v>
      </c>
      <c r="K16" t="str">
        <f t="shared" si="9"/>
        <v>4638.06846882092-4613.41416271639i</v>
      </c>
      <c r="L16" t="str">
        <f t="shared" si="10"/>
        <v>1.59733655488869+1.59725215584142i</v>
      </c>
      <c r="M16" t="str">
        <f t="shared" si="11"/>
        <v>4.85512480141965E-07+0.00784877333397908i</v>
      </c>
      <c r="N16" t="str">
        <f t="shared" si="12"/>
        <v>568.971096980128+0.0639826249218284i</v>
      </c>
      <c r="O16" t="str">
        <f t="shared" si="13"/>
        <v>27.1893012385292+0.0626803469693198i</v>
      </c>
      <c r="P16" t="str">
        <f t="shared" si="14"/>
        <v>681.352432473558-240765.040986848i</v>
      </c>
      <c r="Q16" s="5">
        <f t="shared" si="15"/>
        <v>681.352432473558</v>
      </c>
      <c r="R16" s="5">
        <f t="shared" si="16"/>
        <v>240765.04098684801</v>
      </c>
      <c r="S16" s="5">
        <f>((Q16-Experimental!B6)^2+(R16-Experimental!D6)^2)/((Experimental!B6)^2+(Experimental!D6)^2)</f>
        <v>1.4571848406832276E-8</v>
      </c>
    </row>
    <row r="17" spans="1:19">
      <c r="A17" t="str">
        <f>IMPOWER(IMPRODUCT($Q$11,Experimental!A7*2*PI()),$Q$6)</f>
        <v>5.90848596625651E-07+0.00955163234586471i</v>
      </c>
      <c r="B17" t="str">
        <f t="shared" si="0"/>
        <v>0.0774545204319059+0.0774497293681796i</v>
      </c>
      <c r="C17" t="str">
        <f t="shared" si="1"/>
        <v>0.0731658678138009+0.0731613420310147i</v>
      </c>
      <c r="D17" t="str">
        <f t="shared" si="2"/>
        <v>0.0731658674219362+0.0731613416391742i</v>
      </c>
      <c r="E17" t="str">
        <f t="shared" si="3"/>
        <v>7.95869995834517-7.91621393902203i</v>
      </c>
      <c r="F17" t="str">
        <f t="shared" si="4"/>
        <v>167.97155015944-167.959175556427i</v>
      </c>
      <c r="G17" t="str">
        <f t="shared" si="5"/>
        <v>179.291118647181-179.278169146964i</v>
      </c>
      <c r="H17" t="str">
        <f t="shared" si="6"/>
        <v>0.892325938814323</v>
      </c>
      <c r="I17" t="str">
        <f t="shared" si="7"/>
        <v>0.89232592925601</v>
      </c>
      <c r="J17" t="str">
        <f t="shared" si="8"/>
        <v>0.0714414058072045+0.0718159436055035i</v>
      </c>
      <c r="K17" t="str">
        <f t="shared" si="9"/>
        <v>4327.19316032266-4300.79719290538i</v>
      </c>
      <c r="L17" t="str">
        <f t="shared" si="10"/>
        <v>1.7127657674551+1.71267758273849i</v>
      </c>
      <c r="M17" t="str">
        <f t="shared" si="11"/>
        <v>5.58218302674014E-07+0.00902413245340456i</v>
      </c>
      <c r="N17" t="str">
        <f t="shared" si="12"/>
        <v>568.971106155657+0.0735640592368933i</v>
      </c>
      <c r="O17" t="str">
        <f t="shared" si="13"/>
        <v>27.1893109956249+0.072066763791662i</v>
      </c>
      <c r="P17" t="str">
        <f t="shared" si="14"/>
        <v>679.412537229061-209406.408347352i</v>
      </c>
      <c r="Q17" s="5">
        <f t="shared" si="15"/>
        <v>679.41253722906094</v>
      </c>
      <c r="R17" s="5">
        <f t="shared" si="16"/>
        <v>209406.408347352</v>
      </c>
      <c r="S17" s="5">
        <f>((Q17-Experimental!B7)^2+(R17-Experimental!D7)^2)/((Experimental!B7)^2+(Experimental!D7)^2)</f>
        <v>1.3441554108149096E-8</v>
      </c>
    </row>
    <row r="18" spans="1:19">
      <c r="A18" t="str">
        <f>IMPOWER(IMPRODUCT($Q$11,Experimental!A8*2*PI()),$Q$6)</f>
        <v>6.79328573902771E-07+0.0109819957549479i</v>
      </c>
      <c r="B18" t="str">
        <f t="shared" si="0"/>
        <v>0.0830517152482814+0.0830465779618052i</v>
      </c>
      <c r="C18" t="str">
        <f t="shared" si="1"/>
        <v>0.0784531462551288+0.0784482934199277i</v>
      </c>
      <c r="D18" t="str">
        <f t="shared" si="2"/>
        <v>0.0784531458349466+0.0784482929997715i</v>
      </c>
      <c r="E18" t="str">
        <f t="shared" si="3"/>
        <v>7.42526651386077-7.37977885117259i</v>
      </c>
      <c r="F18" t="str">
        <f t="shared" si="4"/>
        <v>156.651398884179-156.639581099207i</v>
      </c>
      <c r="G18" t="str">
        <f t="shared" si="5"/>
        <v>167.208086598858-167.195750159892i</v>
      </c>
      <c r="H18" t="str">
        <f t="shared" si="6"/>
        <v>0.892325938814323</v>
      </c>
      <c r="I18" t="str">
        <f t="shared" si="7"/>
        <v>0.89232592925601</v>
      </c>
      <c r="J18" t="str">
        <f t="shared" si="8"/>
        <v>0.0765736787804639+0.077036134079827i</v>
      </c>
      <c r="K18" t="str">
        <f t="shared" si="9"/>
        <v>4037.39231386487-4009.1261329914i</v>
      </c>
      <c r="L18" t="str">
        <f t="shared" si="10"/>
        <v>1.8365361191665+1.83644441384825i</v>
      </c>
      <c r="M18" t="str">
        <f t="shared" si="11"/>
        <v>6.41811871345212E-07+0.0103755023965388i</v>
      </c>
      <c r="N18" t="str">
        <f t="shared" si="12"/>
        <v>568.971118182985+0.0845803162544742i</v>
      </c>
      <c r="O18" t="str">
        <f t="shared" si="13"/>
        <v>27.1893237938142+0.0828587990744978i</v>
      </c>
      <c r="P18" t="str">
        <f t="shared" si="14"/>
        <v>677.725262593554-182132.134466203i</v>
      </c>
      <c r="Q18" s="5">
        <f t="shared" si="15"/>
        <v>677.72526259355402</v>
      </c>
      <c r="R18" s="5">
        <f t="shared" si="16"/>
        <v>182132.13446620299</v>
      </c>
      <c r="S18" s="5">
        <f>((Q18-Experimental!B8)^2+(R18-Experimental!D8)^2)/((Experimental!B8)^2+(Experimental!D8)^2)</f>
        <v>1.2369339593508271E-8</v>
      </c>
    </row>
    <row r="19" spans="1:19">
      <c r="A19" t="str">
        <f>IMPOWER(IMPRODUCT($Q$11,Experimental!A9*2*PI()),$Q$6)</f>
        <v>7.81058487667292E-07+0.012626557052723i</v>
      </c>
      <c r="B19" t="str">
        <f t="shared" si="0"/>
        <v>0.0890533872938463+0.089047878765084i</v>
      </c>
      <c r="C19" t="str">
        <f t="shared" si="1"/>
        <v>0.0841225060432855+0.0841173025214637i</v>
      </c>
      <c r="D19" t="str">
        <f t="shared" si="2"/>
        <v>0.0841225055927388+0.0841173020709448i</v>
      </c>
      <c r="E19" t="str">
        <f t="shared" si="3"/>
        <v>6.92799602609472-6.87928518961273i</v>
      </c>
      <c r="F19" t="str">
        <f t="shared" si="4"/>
        <v>146.094168923478-146.082850401746i</v>
      </c>
      <c r="G19" t="str">
        <f t="shared" si="5"/>
        <v>155.939388888691-155.927605430235i</v>
      </c>
      <c r="H19" t="str">
        <f t="shared" si="6"/>
        <v>0.892325938814323</v>
      </c>
      <c r="I19" t="str">
        <f t="shared" si="7"/>
        <v>0.89232592925601</v>
      </c>
      <c r="J19" t="str">
        <f t="shared" si="8"/>
        <v>0.0820697626018764+0.0826406571857512i</v>
      </c>
      <c r="K19" t="str">
        <f t="shared" si="9"/>
        <v>3767.2545991793-3736.98054487372i</v>
      </c>
      <c r="L19" t="str">
        <f t="shared" si="10"/>
        <v>1.96925031370063+1.96915549741761i</v>
      </c>
      <c r="M19" t="str">
        <f t="shared" si="11"/>
        <v>7.37923633510055E-07+0.01192924090337i</v>
      </c>
      <c r="N19" t="str">
        <f t="shared" si="12"/>
        <v>568.971133964896+0.0972462598305755i</v>
      </c>
      <c r="O19" t="str">
        <f t="shared" si="13"/>
        <v>27.1893405971332+0.0952669431908409i</v>
      </c>
      <c r="P19" t="str">
        <f t="shared" si="14"/>
        <v>676.257691874944-158410.249379866i</v>
      </c>
      <c r="Q19" s="5">
        <f t="shared" si="15"/>
        <v>676.25769187494404</v>
      </c>
      <c r="R19" s="5">
        <f t="shared" si="16"/>
        <v>158410.249379866</v>
      </c>
      <c r="S19" s="5">
        <f>((Q19-Experimental!B9)^2+(R19-Experimental!D9)^2)/((Experimental!B9)^2+(Experimental!D9)^2)</f>
        <v>1.135487446284951E-8</v>
      </c>
    </row>
    <row r="20" spans="1:19">
      <c r="A20" t="str">
        <f>IMPOWER(IMPRODUCT($Q$11,Experimental!A10*2*PI()),$Q$6)</f>
        <v>8.98022524876794E-07+0.0145173925180072i</v>
      </c>
      <c r="B20" t="str">
        <f t="shared" si="0"/>
        <v>0.0954887658225924+0.0954828592239891i</v>
      </c>
      <c r="C20" t="str">
        <f t="shared" si="1"/>
        <v>0.0902015580100452+0.090195978459488i</v>
      </c>
      <c r="D20" t="str">
        <f t="shared" si="2"/>
        <v>0.09020155752694+0.0901959779764127i</v>
      </c>
      <c r="E20" t="str">
        <f t="shared" si="3"/>
        <v>6.46446681980738-6.41229558284616i</v>
      </c>
      <c r="F20" t="str">
        <f t="shared" si="4"/>
        <v>136.248444612915-136.237570231126i</v>
      </c>
      <c r="G20" t="str">
        <f t="shared" si="5"/>
        <v>145.43014487259-145.41885700702i</v>
      </c>
      <c r="H20" t="str">
        <f t="shared" si="6"/>
        <v>0.892325938814323</v>
      </c>
      <c r="I20" t="str">
        <f t="shared" si="7"/>
        <v>0.89232592925601</v>
      </c>
      <c r="J20" t="str">
        <f t="shared" si="8"/>
        <v>0.0879543045223215+0.08865894208649i</v>
      </c>
      <c r="K20" t="str">
        <f t="shared" si="9"/>
        <v>3515.46446150715-3483.03509571877i</v>
      </c>
      <c r="L20" t="str">
        <f t="shared" si="10"/>
        <v>2.11155459408077+2.11145726068727i</v>
      </c>
      <c r="M20" t="str">
        <f t="shared" si="11"/>
        <v>8.48428197104218E-07+0.0137156528032907i</v>
      </c>
      <c r="N20" t="str">
        <f t="shared" si="12"/>
        <v>568.971154692507+0.111808928892678i</v>
      </c>
      <c r="O20" t="str">
        <f t="shared" si="13"/>
        <v>27.1893626777204+0.109533206591603i</v>
      </c>
      <c r="P20" t="str">
        <f t="shared" si="14"/>
        <v>674.981191239262-137778.070547286i</v>
      </c>
      <c r="Q20" s="5">
        <f t="shared" si="15"/>
        <v>674.98119123926199</v>
      </c>
      <c r="R20" s="5">
        <f t="shared" si="16"/>
        <v>137778.07054728601</v>
      </c>
      <c r="S20" s="5">
        <f>((Q20-Experimental!B10)^2+(R20-Experimental!D10)^2)/((Experimental!B10)^2+(Experimental!D10)^2)</f>
        <v>1.0397782839522137E-8</v>
      </c>
    </row>
    <row r="21" spans="1:19">
      <c r="A21" t="str">
        <f>IMPOWER(IMPRODUCT($Q$11,Experimental!A11*2*PI()),$Q$6)</f>
        <v>0.0000010325020058288+0.0166913818740827i</v>
      </c>
      <c r="B21" t="str">
        <f t="shared" si="0"/>
        <v>0.10238919231938+0.102382858884707i</v>
      </c>
      <c r="C21" t="str">
        <f t="shared" si="1"/>
        <v>0.0967199082639428+0.096713925511206i</v>
      </c>
      <c r="D21" t="str">
        <f t="shared" si="2"/>
        <v>0.0967199077459264+0.0967139249932217i</v>
      </c>
      <c r="E21" t="str">
        <f t="shared" si="3"/>
        <v>6.03242157483245-5.9765358596072i</v>
      </c>
      <c r="F21" t="str">
        <f t="shared" si="4"/>
        <v>127.066275452306-127.055792250208i</v>
      </c>
      <c r="G21" t="str">
        <f t="shared" si="5"/>
        <v>135.629172586563-135.618325339882i</v>
      </c>
      <c r="H21" t="str">
        <f t="shared" si="6"/>
        <v>0.892325938814323</v>
      </c>
      <c r="I21" t="str">
        <f t="shared" si="7"/>
        <v>0.89232592925601</v>
      </c>
      <c r="J21" t="str">
        <f t="shared" si="8"/>
        <v>0.0942533514136993+0.0951229312234299i</v>
      </c>
      <c r="K21" t="str">
        <f t="shared" si="9"/>
        <v>3280.7957174776-3246.05310629557i</v>
      </c>
      <c r="L21" t="str">
        <f t="shared" si="10"/>
        <v>2.26414188561615+2.26404286249629i</v>
      </c>
      <c r="M21" t="str">
        <f t="shared" si="11"/>
        <v>9.75480893898062E-07+0.0157695810944073i</v>
      </c>
      <c r="N21" t="str">
        <f t="shared" si="12"/>
        <v>568.971181937768+0.12855235520009i</v>
      </c>
      <c r="O21" t="str">
        <f t="shared" si="13"/>
        <v>27.1893917146695+0.125935839444436i</v>
      </c>
      <c r="P21" t="str">
        <f t="shared" si="14"/>
        <v>673.870850458933-119833.1784771i</v>
      </c>
      <c r="Q21" s="5">
        <f t="shared" si="15"/>
        <v>673.87085045893298</v>
      </c>
      <c r="R21" s="5">
        <f t="shared" si="16"/>
        <v>119833.17847709999</v>
      </c>
      <c r="S21" s="5">
        <f>((Q21-Experimental!B11)^2+(R21-Experimental!D11)^2)/((Experimental!B11)^2+(Experimental!D11)^2)</f>
        <v>9.4976378041143587E-9</v>
      </c>
    </row>
    <row r="22" spans="1:19">
      <c r="A22" t="str">
        <f>IMPOWER(IMPRODUCT($Q$11,Experimental!A12*2*PI()),$Q$6)</f>
        <v>1.18711988007958E-06+0.0191909276077561i</v>
      </c>
      <c r="B22" t="str">
        <f t="shared" si="0"/>
        <v>0.109788273138772+0.10978148202303i</v>
      </c>
      <c r="C22" t="str">
        <f t="shared" si="1"/>
        <v>0.103709302377502+0.103702887285472i</v>
      </c>
      <c r="D22" t="str">
        <f t="shared" si="2"/>
        <v>0.103709301822051+0.103702886730056i</v>
      </c>
      <c r="E22" t="str">
        <f t="shared" si="3"/>
        <v>5.62975633916649-5.56988398008813i</v>
      </c>
      <c r="F22" t="str">
        <f t="shared" si="4"/>
        <v>118.5029425779-118.492799500358i</v>
      </c>
      <c r="G22" t="str">
        <f t="shared" si="5"/>
        <v>126.488739481072-126.478280025182i</v>
      </c>
      <c r="H22" t="str">
        <f t="shared" si="6"/>
        <v>0.892325938814323</v>
      </c>
      <c r="I22" t="str">
        <f t="shared" si="7"/>
        <v>0.89232592925601</v>
      </c>
      <c r="J22" t="str">
        <f t="shared" si="8"/>
        <v>0.100994362554627+0.102067352411715i</v>
      </c>
      <c r="K22" t="str">
        <f t="shared" si="9"/>
        <v>3062.10558690373-3024.88053176512i</v>
      </c>
      <c r="L22" t="str">
        <f t="shared" si="10"/>
        <v>2.4277551651729+2.42765557449864i</v>
      </c>
      <c r="M22" t="str">
        <f t="shared" si="11"/>
        <v>1.12155981799424E-06+0.0181310865373777i</v>
      </c>
      <c r="N22" t="str">
        <f t="shared" si="12"/>
        <v>568.97121777564+0.147803102305892i</v>
      </c>
      <c r="O22" t="str">
        <f t="shared" si="13"/>
        <v>27.1894299246479+0.144794757773848i</v>
      </c>
      <c r="P22" t="str">
        <f t="shared" si="14"/>
        <v>672.90499605123-104225.567753061i</v>
      </c>
      <c r="Q22" s="5">
        <f t="shared" si="15"/>
        <v>672.90499605123</v>
      </c>
      <c r="R22" s="5">
        <f t="shared" si="16"/>
        <v>104225.567753061</v>
      </c>
      <c r="S22" s="5">
        <f>((Q22-Experimental!B12)^2+(R22-Experimental!D12)^2)/((Experimental!B12)^2+(Experimental!D12)^2)</f>
        <v>8.6539553325768854E-9</v>
      </c>
    </row>
    <row r="23" spans="1:19">
      <c r="A23" t="str">
        <f>IMPOWER(IMPRODUCT($Q$11,Experimental!A13*2*PI()),$Q$6)</f>
        <v>1.36489188565685E-06+0.0220647820069346i</v>
      </c>
      <c r="B23" t="str">
        <f t="shared" si="0"/>
        <v>0.117722043174201+0.117714761303399i</v>
      </c>
      <c r="C23" t="str">
        <f t="shared" si="1"/>
        <v>0.111203779994048+0.111196901320039i</v>
      </c>
      <c r="D23" t="str">
        <f t="shared" si="2"/>
        <v>0.111203779398459+0.111196900724487i</v>
      </c>
      <c r="E23" t="str">
        <f t="shared" si="3"/>
        <v>5.25451029052093-5.19035970969147i</v>
      </c>
      <c r="F23" t="str">
        <f t="shared" si="4"/>
        <v>110.516740973237-110.506888621586i</v>
      </c>
      <c r="G23" t="str">
        <f t="shared" si="5"/>
        <v>117.964329954685-117.954207350098i</v>
      </c>
      <c r="H23" t="str">
        <f t="shared" si="6"/>
        <v>0.892325938814323</v>
      </c>
      <c r="I23" t="str">
        <f t="shared" si="7"/>
        <v>0.89232592925601</v>
      </c>
      <c r="J23" t="str">
        <f t="shared" si="8"/>
        <v>0.10820620296404+0.109530031855941i</v>
      </c>
      <c r="K23" t="str">
        <f t="shared" si="9"/>
        <v>2858.3291315805-2818.44034577317i</v>
      </c>
      <c r="L23" t="str">
        <f t="shared" si="10"/>
        <v>2.60319107294703+2.60309240769698i</v>
      </c>
      <c r="M23" t="str">
        <f t="shared" si="11"/>
        <v>1.28951415994674E-06+0.020846229018884i</v>
      </c>
      <c r="N23" t="str">
        <f t="shared" si="12"/>
        <v>568.971264945581+0.169936633632135i</v>
      </c>
      <c r="O23" t="str">
        <f t="shared" si="13"/>
        <v>27.1894802345065+0.166477781767916i</v>
      </c>
      <c r="P23" t="str">
        <f t="shared" si="14"/>
        <v>672.064767227673-90650.8203676392i</v>
      </c>
      <c r="Q23" s="5">
        <f t="shared" si="15"/>
        <v>672.06476722767297</v>
      </c>
      <c r="R23" s="5">
        <f t="shared" si="16"/>
        <v>90650.8203676392</v>
      </c>
      <c r="S23" s="5">
        <f>((Q23-Experimental!B13)^2+(R23-Experimental!D13)^2)/((Experimental!B13)^2+(Experimental!D13)^2)</f>
        <v>7.8661878023744908E-9</v>
      </c>
    </row>
    <row r="24" spans="1:19">
      <c r="A24" t="str">
        <f>IMPOWER(IMPRODUCT($Q$11,Experimental!A14*2*PI()),$Q$6)</f>
        <v>1.56928536939928E-06+0.0253689980476391i</v>
      </c>
      <c r="B24" t="str">
        <f t="shared" si="0"/>
        <v>0.126229141354573+0.126221333264651i</v>
      </c>
      <c r="C24" t="str">
        <f t="shared" si="1"/>
        <v>0.11923984060708+0.119232464850676i</v>
      </c>
      <c r="D24" t="str">
        <f t="shared" si="2"/>
        <v>0.11923983996845+0.119232464212086i</v>
      </c>
      <c r="E24" t="str">
        <f t="shared" si="3"/>
        <v>4.90485619682114-4.83611498540027i</v>
      </c>
      <c r="F24" t="str">
        <f t="shared" si="4"/>
        <v>103.068776357991-103.059166749454i</v>
      </c>
      <c r="G24" t="str">
        <f t="shared" si="5"/>
        <v>110.014428554848-110.004593502607i</v>
      </c>
      <c r="H24" t="str">
        <f t="shared" si="6"/>
        <v>0.892325938814323</v>
      </c>
      <c r="I24" t="str">
        <f t="shared" si="7"/>
        <v>0.89232592925601</v>
      </c>
      <c r="J24" t="str">
        <f t="shared" si="8"/>
        <v>0.115919111215373+0.117552256071805i</v>
      </c>
      <c r="K24" t="str">
        <f t="shared" si="9"/>
        <v>2668.47407418543-2625.7273007006i</v>
      </c>
      <c r="L24" t="str">
        <f t="shared" si="10"/>
        <v>2.79130378403733+2.79120800224861i</v>
      </c>
      <c r="M24" t="str">
        <f t="shared" si="11"/>
        <v>0.0000014826197783203+0.0239679659248161i</v>
      </c>
      <c r="N24" t="str">
        <f t="shared" si="12"/>
        <v>568.971327064932+0.195384633550871i</v>
      </c>
      <c r="O24" t="str">
        <f t="shared" si="13"/>
        <v>27.1895465093895+0.191407807658417i</v>
      </c>
      <c r="P24" t="str">
        <f t="shared" si="14"/>
        <v>671.33374627529-78844.1682133715i</v>
      </c>
      <c r="Q24" s="5">
        <f t="shared" si="15"/>
        <v>671.33374627528997</v>
      </c>
      <c r="R24" s="5">
        <f t="shared" si="16"/>
        <v>78844.168213371493</v>
      </c>
      <c r="S24" s="5">
        <f>((Q24-Experimental!B14)^2+(R24-Experimental!D14)^2)/((Experimental!B14)^2+(Experimental!D14)^2)</f>
        <v>7.133717117587996E-9</v>
      </c>
    </row>
    <row r="25" spans="1:19">
      <c r="A25" t="str">
        <f>IMPOWER(IMPRODUCT($Q$11,Experimental!A15*2*PI()),$Q$6)</f>
        <v>0.0000018042869156816+0.0291680226769903i</v>
      </c>
      <c r="B25" t="str">
        <f t="shared" si="0"/>
        <v>0.135350998823002+0.135342626487118i</v>
      </c>
      <c r="C25" t="str">
        <f t="shared" si="1"/>
        <v>0.127856621319552+0.127848712559454i</v>
      </c>
      <c r="D25" t="str">
        <f t="shared" si="2"/>
        <v>0.127856620634772+0.127848711874717i</v>
      </c>
      <c r="E25" t="str">
        <f t="shared" si="3"/>
        <v>4.57909152961987-4.5054249283259i</v>
      </c>
      <c r="F25" t="str">
        <f t="shared" si="4"/>
        <v>96.1227757656314-96.1133620996358i</v>
      </c>
      <c r="G25" t="str">
        <f t="shared" si="5"/>
        <v>102.600317789958-102.590722391537i</v>
      </c>
      <c r="H25" t="str">
        <f t="shared" si="6"/>
        <v>0.892325938814323</v>
      </c>
      <c r="I25" t="str">
        <f t="shared" si="7"/>
        <v>0.89232592925601</v>
      </c>
      <c r="J25" t="str">
        <f t="shared" si="8"/>
        <v>0.124164634174997+0.126179192480285i</v>
      </c>
      <c r="K25" t="str">
        <f t="shared" si="9"/>
        <v>2491.61597227564-2445.80303880577i</v>
      </c>
      <c r="L25" t="str">
        <f t="shared" si="10"/>
        <v>2.99300915831093+2.99291879984854i</v>
      </c>
      <c r="M25" t="str">
        <f t="shared" si="11"/>
        <v>1.70464309359787E-06+0.0275571850454468i</v>
      </c>
      <c r="N25" t="str">
        <f t="shared" si="12"/>
        <v>568.971408910917+0.224643423981248i</v>
      </c>
      <c r="O25" t="str">
        <f t="shared" si="13"/>
        <v>27.1896338541891+0.220071052664715i</v>
      </c>
      <c r="P25" t="str">
        <f t="shared" si="14"/>
        <v>670.697636019406-68575.3289240514i</v>
      </c>
      <c r="Q25" s="5">
        <f t="shared" si="15"/>
        <v>670.69763601940599</v>
      </c>
      <c r="R25" s="5">
        <f t="shared" si="16"/>
        <v>68575.328924051399</v>
      </c>
      <c r="S25" s="5">
        <f>((Q25-Experimental!B15)^2+(R25-Experimental!D15)^2)/((Experimental!B15)^2+(Experimental!D15)^2)</f>
        <v>6.4558475454170292E-9</v>
      </c>
    </row>
    <row r="26" spans="1:19">
      <c r="A26" t="str">
        <f>IMPOWER(IMPRODUCT($Q$11,Experimental!A16*2*PI()),$Q$6)</f>
        <v>2.07448010258708E-06+0.033535953816063i</v>
      </c>
      <c r="B26" t="str">
        <f t="shared" si="0"/>
        <v>0.145132040714151+0.145123063357479i</v>
      </c>
      <c r="C26" t="str">
        <f t="shared" si="1"/>
        <v>0.137096087448817+0.1370876071679i</v>
      </c>
      <c r="D26" t="str">
        <f t="shared" si="2"/>
        <v>0.137096086714553+0.13708760643368i</v>
      </c>
      <c r="E26" t="str">
        <f t="shared" si="3"/>
        <v>4.27563018766665-4.19667945925442i</v>
      </c>
      <c r="F26" t="str">
        <f t="shared" si="4"/>
        <v>89.64491088736-89.6356473176102i</v>
      </c>
      <c r="G26" t="str">
        <f t="shared" si="5"/>
        <v>95.6858895680022-95.6764870920341i</v>
      </c>
      <c r="H26" t="str">
        <f t="shared" si="6"/>
        <v>0.892325938814323</v>
      </c>
      <c r="I26" t="str">
        <f t="shared" si="7"/>
        <v>0.89232592925601</v>
      </c>
      <c r="J26" t="str">
        <f t="shared" si="8"/>
        <v>0.132975519282118+0.135460380644039i</v>
      </c>
      <c r="K26" t="str">
        <f t="shared" si="9"/>
        <v>2326.89372415404-2277.79153076418i</v>
      </c>
      <c r="L26" t="str">
        <f t="shared" si="10"/>
        <v>3.20928918832834+3.20920751945583i</v>
      </c>
      <c r="M26" t="str">
        <f t="shared" si="11"/>
        <v>1.95991455080486E-06+0.0316838921588552i</v>
      </c>
      <c r="N26" t="str">
        <f t="shared" si="12"/>
        <v>568.971516793335+0.258283639991434i</v>
      </c>
      <c r="O26" t="str">
        <f t="shared" si="13"/>
        <v>27.189749011954+0.253026533207341i</v>
      </c>
      <c r="P26" t="str">
        <f t="shared" si="14"/>
        <v>670.143977914392-59644.0143416368i</v>
      </c>
      <c r="Q26" s="5">
        <f t="shared" si="15"/>
        <v>670.14397791439205</v>
      </c>
      <c r="R26" s="5">
        <f t="shared" si="16"/>
        <v>59644.014341636801</v>
      </c>
      <c r="S26" s="5">
        <f>((Q26-Experimental!B16)^2+(R26-Experimental!D16)^2)/((Experimental!B16)^2+(Experimental!D16)^2)</f>
        <v>5.8317984648877637E-9</v>
      </c>
    </row>
    <row r="27" spans="1:19">
      <c r="A27" t="str">
        <f>IMPOWER(IMPRODUCT($Q$11,Experimental!A17*2*PI()),$Q$6)</f>
        <v>2.38513490211947E-06+0.0385579855997684i</v>
      </c>
      <c r="B27" t="str">
        <f t="shared" si="0"/>
        <v>0.155619902512862+0.155610276414013i</v>
      </c>
      <c r="C27" t="str">
        <f t="shared" si="1"/>
        <v>0.147003236905491+0.146994143803216i</v>
      </c>
      <c r="D27" t="str">
        <f t="shared" si="2"/>
        <v>0.147003236118165+0.146994143015938i</v>
      </c>
      <c r="E27" t="str">
        <f t="shared" si="3"/>
        <v>3.99299479095932-3.90837547709461i</v>
      </c>
      <c r="F27" t="str">
        <f t="shared" si="4"/>
        <v>83.6036333219849-83.5944747331807i</v>
      </c>
      <c r="G27" t="str">
        <f t="shared" si="5"/>
        <v>89.2374693434711-89.2282139981584i</v>
      </c>
      <c r="H27" t="str">
        <f t="shared" si="6"/>
        <v>0.892325938814323</v>
      </c>
      <c r="I27" t="str">
        <f t="shared" si="7"/>
        <v>0.89232592925601</v>
      </c>
      <c r="J27" t="str">
        <f t="shared" si="8"/>
        <v>0.142385552751908+0.145450308845542i</v>
      </c>
      <c r="K27" t="str">
        <f t="shared" si="9"/>
        <v>2173.50538505415-2120.8748197814i</v>
      </c>
      <c r="L27" t="str">
        <f t="shared" si="10"/>
        <v>3.44119676644055+3.44112795870951i</v>
      </c>
      <c r="M27" t="str">
        <f t="shared" si="11"/>
        <v>2.25341308127392E-06+0.0364285764557738i</v>
      </c>
      <c r="N27" t="str">
        <f t="shared" si="12"/>
        <v>568.971659047089+0.296961352365836i</v>
      </c>
      <c r="O27" t="str">
        <f t="shared" si="13"/>
        <v>27.1899008904281+0.29091696033802i</v>
      </c>
      <c r="P27" t="str">
        <f t="shared" si="14"/>
        <v>669.661905001576-51876.0240039298i</v>
      </c>
      <c r="Q27" s="5">
        <f t="shared" si="15"/>
        <v>669.66190500157597</v>
      </c>
      <c r="R27" s="5">
        <f t="shared" si="16"/>
        <v>51876.024003929801</v>
      </c>
      <c r="S27" s="5">
        <f>((Q27-Experimental!B17)^2+(R27-Experimental!D17)^2)/((Experimental!B17)^2+(Experimental!D17)^2)</f>
        <v>5.2606972508747867E-9</v>
      </c>
    </row>
    <row r="28" spans="1:19">
      <c r="A28" t="str">
        <f>IMPOWER(IMPRODUCT($Q$11,Experimental!A18*2*PI()),$Q$6)</f>
        <v>2.74231046815726E-06+0.0443320700423867i</v>
      </c>
      <c r="B28" t="str">
        <f t="shared" si="0"/>
        <v>0.166865662047784+0.166855340325873i</v>
      </c>
      <c r="C28" t="str">
        <f t="shared" si="1"/>
        <v>0.157626319341606+0.157616569132881i</v>
      </c>
      <c r="D28" t="str">
        <f t="shared" si="2"/>
        <v>0.157626318497384+0.157616568288712i</v>
      </c>
      <c r="E28" t="str">
        <f t="shared" si="3"/>
        <v>3.72980950852196-3.63910956305208i</v>
      </c>
      <c r="F28" t="str">
        <f t="shared" si="4"/>
        <v>77.9695209293699-77.9604227174884i</v>
      </c>
      <c r="G28" t="str">
        <f t="shared" si="5"/>
        <v>83.2236521160883-83.2144988261859i</v>
      </c>
      <c r="H28" t="str">
        <f t="shared" si="6"/>
        <v>0.892325938814323</v>
      </c>
      <c r="I28" t="str">
        <f t="shared" si="7"/>
        <v>0.89232592925601</v>
      </c>
      <c r="J28" t="str">
        <f t="shared" si="8"/>
        <v>0.152429329353969+0.156209094094383i</v>
      </c>
      <c r="K28" t="str">
        <f t="shared" si="9"/>
        <v>2030.70427367832-1974.28905103991i</v>
      </c>
      <c r="L28" t="str">
        <f t="shared" si="10"/>
        <v>3.68986079359798+3.68981014509498i</v>
      </c>
      <c r="M28" t="str">
        <f t="shared" si="11"/>
        <v>2.59086321549046E-06+0.0418837804377288i</v>
      </c>
      <c r="N28" t="str">
        <f t="shared" si="12"/>
        <v>568.971846683117+0.341430852709712i</v>
      </c>
      <c r="O28" t="str">
        <f t="shared" si="13"/>
        <v>27.1901012579458+0.334481263502694i</v>
      </c>
      <c r="P28" t="str">
        <f t="shared" si="14"/>
        <v>669.241924616119-45119.8474586081i</v>
      </c>
      <c r="Q28" s="5">
        <f t="shared" si="15"/>
        <v>669.24192461611904</v>
      </c>
      <c r="R28" s="5">
        <f t="shared" si="16"/>
        <v>45119.847458608099</v>
      </c>
      <c r="S28" s="5">
        <f>((Q28-Experimental!B18)^2+(R28-Experimental!D18)^2)/((Experimental!B18)^2+(Experimental!D18)^2)</f>
        <v>4.7415726703217281E-9</v>
      </c>
    </row>
    <row r="29" spans="1:19">
      <c r="A29" t="str">
        <f>IMPOWER(IMPRODUCT($Q$11,Experimental!A19*2*PI()),$Q$6)</f>
        <v>3.15297331697349E-06+0.0509708275386379i</v>
      </c>
      <c r="B29" t="str">
        <f t="shared" si="0"/>
        <v>0.178924088249855+0.178913020636187i</v>
      </c>
      <c r="C29" t="str">
        <f t="shared" si="1"/>
        <v>0.169017071135348+0.169006616334852i</v>
      </c>
      <c r="D29" t="str">
        <f t="shared" si="2"/>
        <v>0.16901707023012+0.16900661542968i</v>
      </c>
      <c r="E29" t="str">
        <f t="shared" si="3"/>
        <v>3.48479338591741-3.38757117613968i</v>
      </c>
      <c r="F29" t="str">
        <f t="shared" si="4"/>
        <v>72.7151345391684-72.7060523942333i</v>
      </c>
      <c r="G29" t="str">
        <f t="shared" si="5"/>
        <v>77.6151494826504-77.6060536699412i</v>
      </c>
      <c r="H29" t="str">
        <f t="shared" si="6"/>
        <v>0.892325938814323</v>
      </c>
      <c r="I29" t="str">
        <f t="shared" si="7"/>
        <v>0.89232592925601</v>
      </c>
      <c r="J29" t="str">
        <f t="shared" si="8"/>
        <v>0.163141936094323+0.16780328786263i</v>
      </c>
      <c r="K29" t="str">
        <f t="shared" si="9"/>
        <v>1897.79535062531-1837.32076775019i</v>
      </c>
      <c r="L29" t="str">
        <f t="shared" si="10"/>
        <v>3.95649165391873+3.95646586278261i</v>
      </c>
      <c r="M29" t="str">
        <f t="shared" si="11"/>
        <v>2.97884673572588E-06+0.0481559049084891i</v>
      </c>
      <c r="N29" t="str">
        <f t="shared" si="12"/>
        <v>568.972094248718+0.392559348491861i</v>
      </c>
      <c r="O29" t="str">
        <f t="shared" si="13"/>
        <v>27.1903656631564+0.384568984780567i</v>
      </c>
      <c r="P29" t="str">
        <f t="shared" si="14"/>
        <v>668.875726173015-39243.7091335481i</v>
      </c>
      <c r="Q29" s="5">
        <f t="shared" si="15"/>
        <v>668.87572617301498</v>
      </c>
      <c r="R29" s="5">
        <f t="shared" si="16"/>
        <v>39243.709133548102</v>
      </c>
      <c r="S29" s="5">
        <f>((Q29-Experimental!B19)^2+(R29-Experimental!D19)^2)/((Experimental!B19)^2+(Experimental!D19)^2)</f>
        <v>4.2733492783645527E-9</v>
      </c>
    </row>
    <row r="30" spans="1:19">
      <c r="A30" t="str">
        <f>IMPOWER(IMPRODUCT($Q$11,Experimental!A20*2*PI()),$Q$6)</f>
        <v>3.62513320536861E-06+0.0586037434635818i</v>
      </c>
      <c r="B30" t="str">
        <f t="shared" si="0"/>
        <v>0.191853907887138+0.191842040480385i</v>
      </c>
      <c r="C30" t="str">
        <f t="shared" si="1"/>
        <v>0.181230967356802+0.181219757047721i</v>
      </c>
      <c r="D30" t="str">
        <f t="shared" si="2"/>
        <v>0.181230966386158+0.181219756077137i</v>
      </c>
      <c r="E30" t="str">
        <f t="shared" si="3"/>
        <v>3.25675414113597-3.15253630831176i</v>
      </c>
      <c r="F30" t="str">
        <f t="shared" si="4"/>
        <v>67.814884316985-67.8057740072694i</v>
      </c>
      <c r="G30" t="str">
        <f t="shared" si="5"/>
        <v>72.3846469970785-72.3755643632709i</v>
      </c>
      <c r="H30" t="str">
        <f t="shared" si="6"/>
        <v>0.892325938814323</v>
      </c>
      <c r="I30" t="str">
        <f t="shared" si="7"/>
        <v>0.89232592925601</v>
      </c>
      <c r="J30" t="str">
        <f t="shared" si="8"/>
        <v>0.174558528093919+0.180306835091424i</v>
      </c>
      <c r="K30" t="str">
        <f t="shared" si="9"/>
        <v>1774.13185167308-1709.30345652496i</v>
      </c>
      <c r="L30" t="str">
        <f t="shared" si="10"/>
        <v>4.24238708064943+4.24239458308389i</v>
      </c>
      <c r="M30" t="str">
        <f t="shared" si="11"/>
        <v>3.42493105068888E-06+0.0553672842642088i</v>
      </c>
      <c r="N30" t="str">
        <f t="shared" si="12"/>
        <v>568.972420964524+0.451343851583769i</v>
      </c>
      <c r="O30" t="str">
        <f t="shared" si="13"/>
        <v>27.1907146505638+0.442156821131209i</v>
      </c>
      <c r="P30" t="str">
        <f t="shared" si="14"/>
        <v>668.556009746457-34132.9981251899i</v>
      </c>
      <c r="Q30" s="5">
        <f t="shared" si="15"/>
        <v>668.55600974645699</v>
      </c>
      <c r="R30" s="5">
        <f t="shared" si="16"/>
        <v>34132.998125189901</v>
      </c>
      <c r="S30" s="5">
        <f>((Q30-Experimental!B20)^2+(R30-Experimental!D20)^2)/((Experimental!B20)^2+(Experimental!D20)^2)</f>
        <v>3.8548435511010074E-9</v>
      </c>
    </row>
    <row r="31" spans="1:19">
      <c r="A31" t="str">
        <f>IMPOWER(IMPRODUCT($Q$11,Experimental!A21*2*PI()),$Q$6)</f>
        <v>4.16799935664553E-06+0.0673796937148388i</v>
      </c>
      <c r="B31" t="str">
        <f t="shared" si="0"/>
        <v>0.205718091575053+0.205705366578747i</v>
      </c>
      <c r="C31" t="str">
        <f t="shared" si="1"/>
        <v>0.194327491941807+0.19431547152786i</v>
      </c>
      <c r="D31" t="str">
        <f t="shared" si="2"/>
        <v>0.19432749090102+0.194315470487137i</v>
      </c>
      <c r="E31" t="str">
        <f t="shared" si="3"/>
        <v>3.04458240001848-2.93286157010546i</v>
      </c>
      <c r="F31" t="str">
        <f t="shared" si="4"/>
        <v>63.2449051371538-63.2357222937626i</v>
      </c>
      <c r="G31" t="str">
        <f t="shared" si="5"/>
        <v>67.5066711440192-67.497557455005i</v>
      </c>
      <c r="H31" t="str">
        <f t="shared" si="6"/>
        <v>0.892325938814323</v>
      </c>
      <c r="I31" t="str">
        <f t="shared" si="7"/>
        <v>0.89232592925601</v>
      </c>
      <c r="J31" t="str">
        <f t="shared" si="8"/>
        <v>0.186713770075736+0.193802220553931i</v>
      </c>
      <c r="K31" t="str">
        <f t="shared" si="9"/>
        <v>1659.11216024981-1589.61432620087i</v>
      </c>
      <c r="L31" t="str">
        <f t="shared" si="10"/>
        <v>4.54893844081898+4.5489898286764i</v>
      </c>
      <c r="M31" t="str">
        <f t="shared" si="11"/>
        <v>3.93781679387584E-06+0.0636585725596717i</v>
      </c>
      <c r="N31" t="str">
        <f t="shared" si="12"/>
        <v>568.97285222719+0.518930585211407i</v>
      </c>
      <c r="O31" t="str">
        <f t="shared" si="13"/>
        <v>27.1911753670106+0.508367632397795i</v>
      </c>
      <c r="P31" t="str">
        <f t="shared" si="14"/>
        <v>668.276331353466-29688.0327743031i</v>
      </c>
      <c r="Q31" s="5">
        <f t="shared" si="15"/>
        <v>668.27633135346605</v>
      </c>
      <c r="R31" s="5">
        <f t="shared" si="16"/>
        <v>29688.032774303101</v>
      </c>
      <c r="S31" s="5">
        <f>((Q31-Experimental!B21)^2+(R31-Experimental!D21)^2)/((Experimental!B21)^2+(Experimental!D21)^2)</f>
        <v>3.4847626435943835E-9</v>
      </c>
    </row>
    <row r="32" spans="1:19">
      <c r="A32" t="str">
        <f>IMPOWER(IMPRODUCT($Q$11,Experimental!A22*2*PI()),$Q$6)</f>
        <v>4.79216008153038E-06+0.0774698484564701i</v>
      </c>
      <c r="B32" t="str">
        <f t="shared" si="0"/>
        <v>0.220584160454931+0.220570515895984i</v>
      </c>
      <c r="C32" t="str">
        <f t="shared" si="1"/>
        <v>0.208370427389742+0.208357538329288i</v>
      </c>
      <c r="D32" t="str">
        <f t="shared" si="2"/>
        <v>0.208370426273743+0.208357537213358i</v>
      </c>
      <c r="E32" t="str">
        <f t="shared" si="3"/>
        <v>2.84724634479193-2.7274786802173i</v>
      </c>
      <c r="F32" t="str">
        <f t="shared" si="4"/>
        <v>58.9829403551596-58.9736402559458i</v>
      </c>
      <c r="G32" t="str">
        <f t="shared" si="5"/>
        <v>62.9574652781064-62.9482761485335i</v>
      </c>
      <c r="H32" t="str">
        <f t="shared" si="6"/>
        <v>0.892325938814323</v>
      </c>
      <c r="I32" t="str">
        <f t="shared" si="7"/>
        <v>0.89232592925601</v>
      </c>
      <c r="J32" t="str">
        <f t="shared" si="8"/>
        <v>0.199641110993959+0.208381844835972i</v>
      </c>
      <c r="K32" t="str">
        <f t="shared" si="9"/>
        <v>1552.17690473699-1477.67130560661i</v>
      </c>
      <c r="L32" t="str">
        <f t="shared" si="10"/>
        <v>4.87763746763007+4.87774600415614i</v>
      </c>
      <c r="M32" t="str">
        <f t="shared" si="11"/>
        <v>4.52750752409292E-06+0.0731914868895715i</v>
      </c>
      <c r="N32" t="str">
        <f t="shared" si="12"/>
        <v>568.973421595234+0.596637280766658i</v>
      </c>
      <c r="O32" t="str">
        <f t="shared" si="13"/>
        <v>27.1917836847809+0.584492278366905i</v>
      </c>
      <c r="P32" t="str">
        <f t="shared" si="14"/>
        <v>668.030960970743-25822.1164283024i</v>
      </c>
      <c r="Q32" s="5">
        <f t="shared" si="15"/>
        <v>668.03096097074297</v>
      </c>
      <c r="R32" s="5">
        <f t="shared" si="16"/>
        <v>25822.116428302401</v>
      </c>
      <c r="S32" s="5">
        <f>((Q32-Experimental!B22)^2+(R32-Experimental!D22)^2)/((Experimental!B22)^2+(Experimental!D22)^2)</f>
        <v>3.1617070918250999E-9</v>
      </c>
    </row>
    <row r="33" spans="1:19">
      <c r="A33" t="str">
        <f>IMPOWER(IMPRODUCT($Q$11,Experimental!A23*2*PI()),$Q$6)</f>
        <v>5.50978929744735E-06+0.0890710107004636i</v>
      </c>
      <c r="B33" t="str">
        <f t="shared" si="0"/>
        <v>0.236524515034472+0.236509884461355i</v>
      </c>
      <c r="C33" t="str">
        <f t="shared" si="1"/>
        <v>0.223428165396101+0.223414344917029i</v>
      </c>
      <c r="D33" t="str">
        <f t="shared" si="2"/>
        <v>0.223428164199455+0.223414343720457i</v>
      </c>
      <c r="E33" t="str">
        <f t="shared" si="3"/>
        <v>2.66378675163468-2.53538933498034i</v>
      </c>
      <c r="F33" t="str">
        <f t="shared" si="4"/>
        <v>55.0082334136678-54.9987707654267i</v>
      </c>
      <c r="G33" t="str">
        <f t="shared" si="5"/>
        <v>58.7148739247136-58.7055646018196i</v>
      </c>
      <c r="H33" t="str">
        <f t="shared" si="6"/>
        <v>0.892325938814323</v>
      </c>
      <c r="I33" t="str">
        <f t="shared" si="7"/>
        <v>0.89232592925601</v>
      </c>
      <c r="J33" t="str">
        <f t="shared" si="8"/>
        <v>0.21337185229538+0.224149682434029i</v>
      </c>
      <c r="K33" t="str">
        <f t="shared" si="9"/>
        <v>1452.80626751882-1372.93024714677i</v>
      </c>
      <c r="L33" t="str">
        <f t="shared" si="10"/>
        <v>5.23008347144953+5.23026572811168i</v>
      </c>
      <c r="M33" t="str">
        <f t="shared" si="11"/>
        <v>5.20550484058828E-06+0.0841519615929931i</v>
      </c>
      <c r="N33" t="str">
        <f t="shared" si="12"/>
        <v>568.974173413437+0.685978788869641i</v>
      </c>
      <c r="O33" t="str">
        <f t="shared" si="13"/>
        <v>27.1925870073583+0.6720146995027i</v>
      </c>
      <c r="P33" t="str">
        <f t="shared" si="14"/>
        <v>667.814749236967-22459.8464686787i</v>
      </c>
      <c r="Q33" s="5">
        <f t="shared" si="15"/>
        <v>667.81474923696703</v>
      </c>
      <c r="R33" s="5">
        <f t="shared" si="16"/>
        <v>22459.846468678701</v>
      </c>
      <c r="S33" s="5">
        <f>((Q33-Experimental!B23)^2+(R33-Experimental!D23)^2)/((Experimental!B23)^2+(Experimental!D23)^2)</f>
        <v>2.8841790949665125E-9</v>
      </c>
    </row>
    <row r="34" spans="1:19">
      <c r="A34" t="str">
        <f>IMPOWER(IMPRODUCT($Q$11,Experimental!A24*2*PI()),$Q$6)</f>
        <v>6.33488397419539E-06+0.102409454843068i</v>
      </c>
      <c r="B34" t="str">
        <f t="shared" si="0"/>
        <v>0.253616787791627+0.253601099950742i</v>
      </c>
      <c r="C34" t="str">
        <f t="shared" si="1"/>
        <v>0.239574039932718+0.239559220726737i</v>
      </c>
      <c r="D34" t="str">
        <f t="shared" si="2"/>
        <v>0.239574038649598+0.239559219443696i</v>
      </c>
      <c r="E34" t="str">
        <f t="shared" si="3"/>
        <v>2.49331239545835-2.35566043627597i</v>
      </c>
      <c r="F34" t="str">
        <f t="shared" si="4"/>
        <v>51.3014267542542-51.2917554721377i</v>
      </c>
      <c r="G34" t="str">
        <f t="shared" si="5"/>
        <v>54.7582348786915-54.7487600243509i</v>
      </c>
      <c r="H34" t="str">
        <f t="shared" si="6"/>
        <v>0.892325938814323</v>
      </c>
      <c r="I34" t="str">
        <f t="shared" si="7"/>
        <v>0.89232592925601</v>
      </c>
      <c r="J34" t="str">
        <f t="shared" si="8"/>
        <v>0.22793396191805+0.241223287316832i</v>
      </c>
      <c r="K34" t="str">
        <f t="shared" si="9"/>
        <v>1360.51749392013-1274.8823244545i</v>
      </c>
      <c r="L34" t="str">
        <f t="shared" si="10"/>
        <v>5.60799106214108+5.60826770480537i</v>
      </c>
      <c r="M34" t="str">
        <f t="shared" si="11"/>
        <v>5.98503271374563E-06+0.0967537748021578i</v>
      </c>
      <c r="N34" t="str">
        <f t="shared" si="12"/>
        <v>568.97516628083+0.788696488080166i</v>
      </c>
      <c r="O34" t="str">
        <f t="shared" si="13"/>
        <v>27.1936479771103+0.772640713364992i</v>
      </c>
      <c r="P34" t="str">
        <f t="shared" si="14"/>
        <v>667.622998563601-19535.6436218004i</v>
      </c>
      <c r="Q34" s="5">
        <f t="shared" si="15"/>
        <v>667.62299856360096</v>
      </c>
      <c r="R34" s="5">
        <f t="shared" si="16"/>
        <v>19535.643621800398</v>
      </c>
      <c r="S34" s="5">
        <f>((Q34-Experimental!B24)^2+(R34-Experimental!D24)^2)/((Experimental!B24)^2+(Experimental!D24)^2)</f>
        <v>2.650598616127269E-9</v>
      </c>
    </row>
    <row r="35" spans="1:19">
      <c r="A35" t="str">
        <f>IMPOWER(IMPRODUCT($Q$11,Experimental!A25*2*PI()),$Q$6)</f>
        <v>7.28353713727488E-06+0.117745340024527i</v>
      </c>
      <c r="B35" t="str">
        <f t="shared" si="0"/>
        <v>0.271944221259131+0.271927399747788i</v>
      </c>
      <c r="C35" t="str">
        <f t="shared" si="1"/>
        <v>0.256886684397782+0.256870794292614i</v>
      </c>
      <c r="D35" t="str">
        <f t="shared" si="2"/>
        <v>0.256886683021939+0.256870792916856i</v>
      </c>
      <c r="E35" t="str">
        <f t="shared" si="3"/>
        <v>2.33499580231216-2.18741965907424i</v>
      </c>
      <c r="F35" t="str">
        <f t="shared" si="4"/>
        <v>47.8444675425264-47.8345405255998i</v>
      </c>
      <c r="G35" t="str">
        <f t="shared" si="5"/>
        <v>51.0682785756178-51.0585920455359i</v>
      </c>
      <c r="H35" t="str">
        <f t="shared" si="6"/>
        <v>0.892325938814323</v>
      </c>
      <c r="I35" t="str">
        <f t="shared" si="7"/>
        <v>0.89232592925601</v>
      </c>
      <c r="J35" t="str">
        <f t="shared" si="8"/>
        <v>0.243350576229513+0.259736227448708i</v>
      </c>
      <c r="K35" t="str">
        <f t="shared" si="9"/>
        <v>1274.86259037738-1183.05161379881i</v>
      </c>
      <c r="L35" t="str">
        <f t="shared" si="10"/>
        <v>6.01319841742116+6.01359517672917i</v>
      </c>
      <c r="M35" t="str">
        <f t="shared" si="11"/>
        <v>6.88129541379444E-06+0.111242718069285i</v>
      </c>
      <c r="N35" t="str">
        <f t="shared" si="12"/>
        <v>568.976477633097+0.906792040485757i</v>
      </c>
      <c r="O35" t="str">
        <f t="shared" si="13"/>
        <v>27.1950493744399+0.888331062286095i</v>
      </c>
      <c r="P35" t="str">
        <f t="shared" si="14"/>
        <v>667.451333925388-16992.4728677736i</v>
      </c>
      <c r="Q35" s="5">
        <f t="shared" si="15"/>
        <v>667.45133392538798</v>
      </c>
      <c r="R35" s="5">
        <f t="shared" si="16"/>
        <v>16992.472867773598</v>
      </c>
      <c r="S35" s="5">
        <f>((Q35-Experimental!B25)^2+(R35-Experimental!D25)^2)/((Experimental!B25)^2+(Experimental!D25)^2)</f>
        <v>2.4593301483421395E-9</v>
      </c>
    </row>
    <row r="36" spans="1:19">
      <c r="A36" t="str">
        <f>IMPOWER(IMPRODUCT($Q$11,Experimental!A26*2*PI()),$Q$6)</f>
        <v>8.37425175364796E-06+0.135377784392432i</v>
      </c>
      <c r="B36" t="str">
        <f t="shared" si="0"/>
        <v>0.291596073431052+0.291578036325375i</v>
      </c>
      <c r="C36" t="str">
        <f t="shared" si="1"/>
        <v>0.275450414575044+0.275433376182936i</v>
      </c>
      <c r="D36" t="str">
        <f t="shared" si="2"/>
        <v>0.275450413099777+0.27543337470776i</v>
      </c>
      <c r="E36" t="str">
        <f t="shared" si="3"/>
        <v>2.18806933198133-2.02985134261144i</v>
      </c>
      <c r="F36" t="str">
        <f t="shared" si="4"/>
        <v>44.6205197474867-44.6102886493411i</v>
      </c>
      <c r="G36" t="str">
        <f t="shared" si="5"/>
        <v>47.6270342454565-47.6170888644392i</v>
      </c>
      <c r="H36" t="str">
        <f t="shared" si="6"/>
        <v>0.892325938814323</v>
      </c>
      <c r="I36" t="str">
        <f t="shared" si="7"/>
        <v>0.89232592925601</v>
      </c>
      <c r="J36" t="str">
        <f t="shared" si="8"/>
        <v>0.259638120531251+0.279841050122241i</v>
      </c>
      <c r="K36" t="str">
        <f t="shared" si="9"/>
        <v>1195.42620235727-1096.99285044434i</v>
      </c>
      <c r="L36" t="str">
        <f t="shared" si="10"/>
        <v>6.44767613389612+6.44822500281326i</v>
      </c>
      <c r="M36" t="str">
        <f t="shared" si="11"/>
        <v>7.91177406001324E-06+0.12790139039791i</v>
      </c>
      <c r="N36" t="str">
        <f t="shared" si="12"/>
        <v>568.97820979677+1.04256611542002i</v>
      </c>
      <c r="O36" t="str">
        <f t="shared" si="13"/>
        <v>27.1969005905472+1.02133931725814i</v>
      </c>
      <c r="P36" t="str">
        <f t="shared" si="14"/>
        <v>667.295567887304-14780.7309988498i</v>
      </c>
      <c r="Q36" s="5">
        <f t="shared" si="15"/>
        <v>667.29556788730395</v>
      </c>
      <c r="R36" s="5">
        <f t="shared" si="16"/>
        <v>14780.7309988498</v>
      </c>
      <c r="S36" s="5">
        <f>((Q36-Experimental!B26)^2+(R36-Experimental!D26)^2)/((Experimental!B26)^2+(Experimental!D26)^2)</f>
        <v>2.3087238448568112E-9</v>
      </c>
    </row>
    <row r="37" spans="1:19">
      <c r="A37" t="str">
        <f>IMPOWER(IMPRODUCT($Q$11,Experimental!A27*2*PI()),$Q$6)</f>
        <v>9.62830162210374E-06+0.155650699239446i</v>
      </c>
      <c r="B37" t="str">
        <f t="shared" si="0"/>
        <v>0.312668052465751+0.312648711921698i</v>
      </c>
      <c r="C37" t="str">
        <f t="shared" si="1"/>
        <v>0.2953556392673+0.295337369608128i</v>
      </c>
      <c r="D37" t="str">
        <f t="shared" si="2"/>
        <v>0.295355637685423+0.295337368026348i</v>
      </c>
      <c r="E37" t="str">
        <f t="shared" si="3"/>
        <v>2.05182157547027-1.8821926922727i</v>
      </c>
      <c r="F37" t="str">
        <f t="shared" si="4"/>
        <v>41.6138821469636-41.6032971402571i</v>
      </c>
      <c r="G37" t="str">
        <f t="shared" si="5"/>
        <v>44.4177423916001-44.4074897238006i</v>
      </c>
      <c r="H37" t="str">
        <f t="shared" si="6"/>
        <v>0.892325938814323</v>
      </c>
      <c r="I37" t="str">
        <f t="shared" si="7"/>
        <v>0.89232592925601</v>
      </c>
      <c r="J37" t="str">
        <f t="shared" si="8"/>
        <v>0.276803965405547+0.30171290563629i</v>
      </c>
      <c r="K37" t="str">
        <f t="shared" si="9"/>
        <v>1121.82366368326-1016.28935280377i</v>
      </c>
      <c r="L37" t="str">
        <f t="shared" si="10"/>
        <v>6.91353669943795+6.91427741095609i</v>
      </c>
      <c r="M37" t="str">
        <f t="shared" si="11"/>
        <v>9.09656758065929E-06+0.147054710183638i</v>
      </c>
      <c r="N37" t="str">
        <f t="shared" si="12"/>
        <v>568.980497986888+1.19866278035432i</v>
      </c>
      <c r="O37" t="str">
        <f t="shared" si="13"/>
        <v>27.1993461779601+1.17425531714518i</v>
      </c>
      <c r="P37" t="str">
        <f t="shared" si="14"/>
        <v>667.151553392191-12857.2791290474i</v>
      </c>
      <c r="Q37" s="5">
        <f t="shared" si="15"/>
        <v>667.15155339219098</v>
      </c>
      <c r="R37" s="5">
        <f t="shared" si="16"/>
        <v>12857.2791290474</v>
      </c>
      <c r="S37" s="5">
        <f>((Q37-Experimental!B27)^2+(R37-Experimental!D27)^2)/((Experimental!B27)^2+(Experimental!D27)^2)</f>
        <v>2.1971756877191037E-9</v>
      </c>
    </row>
    <row r="38" spans="1:19">
      <c r="A38" t="str">
        <f>IMPOWER(IMPRODUCT($Q$11,Experimental!A28*2*PI()),$Q$6)</f>
        <v>0.0000110701463071995+0.17895949680709i</v>
      </c>
      <c r="B38" t="str">
        <f t="shared" si="0"/>
        <v>0.335262782802326+0.335242044627865i</v>
      </c>
      <c r="C38" t="str">
        <f t="shared" si="1"/>
        <v>0.316699300603989+0.31667971070113i</v>
      </c>
      <c r="D38" t="str">
        <f t="shared" si="2"/>
        <v>0.316699298907799+0.316679709005045i</v>
      </c>
      <c r="E38" t="str">
        <f t="shared" si="3"/>
        <v>1.92559405411144-1.74373028265098i</v>
      </c>
      <c r="F38" t="str">
        <f t="shared" si="4"/>
        <v>38.8099118597732-38.7989213935654i</v>
      </c>
      <c r="G38" t="str">
        <f t="shared" si="5"/>
        <v>41.4247731690281-41.4141632820579i</v>
      </c>
      <c r="H38" t="str">
        <f t="shared" si="6"/>
        <v>0.892325938814323</v>
      </c>
      <c r="I38" t="str">
        <f t="shared" si="7"/>
        <v>0.89232592925601</v>
      </c>
      <c r="J38" t="str">
        <f t="shared" si="8"/>
        <v>0.294843521060182+0.325553989343926i</v>
      </c>
      <c r="K38" t="str">
        <f t="shared" si="9"/>
        <v>1053.69921003471-940.551109046667i</v>
      </c>
      <c r="L38" t="str">
        <f t="shared" si="10"/>
        <v>7.41304462754228+7.41402647786182i</v>
      </c>
      <c r="M38" t="str">
        <f t="shared" si="11"/>
        <v>0.000010458784733177+0.169076252571739i</v>
      </c>
      <c r="N38" t="str">
        <f t="shared" si="12"/>
        <v>568.983520869604+1.3781203391024i</v>
      </c>
      <c r="O38" t="str">
        <f t="shared" si="13"/>
        <v>27.202577143482+1.35005489910688i</v>
      </c>
      <c r="P38" t="str">
        <f t="shared" si="14"/>
        <v>667.015016382524-11184.6012834337i</v>
      </c>
      <c r="Q38" s="5">
        <f t="shared" si="15"/>
        <v>667.01501638252398</v>
      </c>
      <c r="R38" s="5">
        <f t="shared" si="16"/>
        <v>11184.6012834337</v>
      </c>
      <c r="S38" s="5">
        <f>((Q38-Experimental!B28)^2+(R38-Experimental!D28)^2)/((Experimental!B28)^2+(Experimental!D28)^2)</f>
        <v>2.1232125560719438E-9</v>
      </c>
    </row>
    <row r="39" spans="1:19">
      <c r="A39" t="str">
        <f>IMPOWER(IMPRODUCT($Q$11,Experimental!A29*2*PI()),$Q$6)</f>
        <v>0.0000127279082098414+0.205758802587701i</v>
      </c>
      <c r="B39" t="str">
        <f t="shared" si="0"/>
        <v>0.35949030496063+0.359468068157013i</v>
      </c>
      <c r="C39" t="str">
        <f t="shared" si="1"/>
        <v>0.339585346167318+0.339564340614319i</v>
      </c>
      <c r="D39" t="str">
        <f t="shared" si="2"/>
        <v>0.339585344348554+0.339564338795667i</v>
      </c>
      <c r="E39" t="str">
        <f t="shared" si="3"/>
        <v>1.80877820898676-1.61379685614171i</v>
      </c>
      <c r="F39" t="str">
        <f t="shared" si="4"/>
        <v>36.1949530322004-36.1835035808865i</v>
      </c>
      <c r="G39" t="str">
        <f t="shared" si="5"/>
        <v>38.6335502640979-38.622531485844i</v>
      </c>
      <c r="H39" t="str">
        <f t="shared" si="6"/>
        <v>0.892325938814323</v>
      </c>
      <c r="I39" t="str">
        <f t="shared" si="7"/>
        <v>0.89232592925601</v>
      </c>
      <c r="J39" t="str">
        <f t="shared" si="8"/>
        <v>0.313736655132526+0.351599003249876i</v>
      </c>
      <c r="K39" t="str">
        <f t="shared" si="9"/>
        <v>990.724350433062-869.413022909295i</v>
      </c>
      <c r="L39" t="str">
        <f t="shared" si="10"/>
        <v>7.94862729626508+7.94991139400058i</v>
      </c>
      <c r="M39" t="str">
        <f t="shared" si="11"/>
        <v>0.0000120249948262458+0.194395535838355i</v>
      </c>
      <c r="N39" t="str">
        <f t="shared" si="12"/>
        <v>568.987514508777+1.58442947933432i</v>
      </c>
      <c r="O39" t="str">
        <f t="shared" si="13"/>
        <v>27.2068458590849+1.55215675148904i</v>
      </c>
      <c r="P39" t="str">
        <f t="shared" si="14"/>
        <v>666.881358346545-9730.07265401882i</v>
      </c>
      <c r="Q39" s="5">
        <f t="shared" si="15"/>
        <v>666.88135834654497</v>
      </c>
      <c r="R39" s="5">
        <f t="shared" si="16"/>
        <v>9730.0726540188207</v>
      </c>
      <c r="S39" s="5">
        <f>((Q39-Experimental!B29)^2+(R39-Experimental!D29)^2)/((Experimental!B29)^2+(Experimental!D29)^2)</f>
        <v>2.0856092468650007E-9</v>
      </c>
    </row>
    <row r="40" spans="1:19">
      <c r="A40" t="str">
        <f>IMPOWER(IMPRODUCT($Q$11,Experimental!A30*2*PI()),$Q$6)</f>
        <v>0.0000146339210795064+0.236571322548821i</v>
      </c>
      <c r="B40" t="str">
        <f t="shared" si="0"/>
        <v>0.385468611458982+0.385444767728859i</v>
      </c>
      <c r="C40" t="str">
        <f t="shared" si="1"/>
        <v>0.364125235236233+0.36410271173216i</v>
      </c>
      <c r="D40" t="str">
        <f t="shared" si="2"/>
        <v>0.364125233286036+0.364102709782085i</v>
      </c>
      <c r="E40" t="str">
        <f t="shared" si="3"/>
        <v>1.70081267111875-1.49176841596948i</v>
      </c>
      <c r="F40" t="str">
        <f t="shared" si="4"/>
        <v>33.7562703314958-33.7443061341302i</v>
      </c>
      <c r="G40" t="str">
        <f t="shared" si="5"/>
        <v>36.0304799052138-36.0189985721874i</v>
      </c>
      <c r="H40" t="str">
        <f t="shared" si="6"/>
        <v>0.892325938814323</v>
      </c>
      <c r="I40" t="str">
        <f t="shared" si="7"/>
        <v>0.89232592925601</v>
      </c>
      <c r="J40" t="str">
        <f t="shared" si="8"/>
        <v>0.333443301668201+0.380121890534896i</v>
      </c>
      <c r="K40" t="str">
        <f t="shared" si="9"/>
        <v>932.596391479467-802.533317876233i</v>
      </c>
      <c r="L40" t="str">
        <f t="shared" si="10"/>
        <v>8.52288653618497+8.52454857689588i</v>
      </c>
      <c r="M40" t="str">
        <f t="shared" si="11"/>
        <v>0.0000138257459406351+0.223506398912215i</v>
      </c>
      <c r="N40" t="str">
        <f t="shared" si="12"/>
        <v>568.99279077382+1.82159966621422i</v>
      </c>
      <c r="O40" t="str">
        <f t="shared" si="13"/>
        <v>27.2124857426616+1.78448728757956i</v>
      </c>
      <c r="P40" t="str">
        <f t="shared" si="14"/>
        <v>666.745416246952-8465.32324729064i</v>
      </c>
      <c r="Q40" s="5">
        <f t="shared" si="15"/>
        <v>666.745416246952</v>
      </c>
      <c r="R40" s="5">
        <f t="shared" si="16"/>
        <v>8465.3232472906402</v>
      </c>
      <c r="S40" s="5">
        <f>((Q40-Experimental!B30)^2+(R40-Experimental!D30)^2)/((Experimental!B30)^2+(Experimental!D30)^2)</f>
        <v>2.0835458078187115E-9</v>
      </c>
    </row>
    <row r="41" spans="1:19">
      <c r="A41" t="str">
        <f>IMPOWER(IMPRODUCT($Q$11,Experimental!A31*2*PI()),$Q$6)</f>
        <v>0.000016825360666542+0.271998038230435i</v>
      </c>
      <c r="B41" t="str">
        <f t="shared" si="0"/>
        <v>0.41332422145957+0.41329865467956i</v>
      </c>
      <c r="C41" t="str">
        <f t="shared" si="1"/>
        <v>0.390438481613732+0.390414330464952i</v>
      </c>
      <c r="D41" t="str">
        <f t="shared" si="2"/>
        <v>0.390438479522606+0.390414328373955i</v>
      </c>
      <c r="E41" t="str">
        <f t="shared" si="3"/>
        <v>1.60118080435371-1.37706161794391i</v>
      </c>
      <c r="F41" t="str">
        <f t="shared" si="4"/>
        <v>31.481986922483-31.4694497112122i</v>
      </c>
      <c r="G41" t="str">
        <f t="shared" si="5"/>
        <v>33.6028846586824-33.5908848546676i</v>
      </c>
      <c r="H41" t="str">
        <f t="shared" si="6"/>
        <v>0.892325938814323</v>
      </c>
      <c r="I41" t="str">
        <f t="shared" si="7"/>
        <v>0.89232592925601</v>
      </c>
      <c r="J41" t="str">
        <f t="shared" si="8"/>
        <v>0.353898111240465+0.411444162632135i</v>
      </c>
      <c r="K41" t="str">
        <f t="shared" si="9"/>
        <v>879.037109895727-739.592101789027i</v>
      </c>
      <c r="L41" t="str">
        <f t="shared" si="10"/>
        <v>9.13861101355328+9.14074470203434i</v>
      </c>
      <c r="M41" t="str">
        <f t="shared" si="11"/>
        <v>0.0000158961607541851+0.256976633435887i</v>
      </c>
      <c r="N41" t="str">
        <f t="shared" si="12"/>
        <v>568.999761624278+2.09423477863131i</v>
      </c>
      <c r="O41" t="str">
        <f t="shared" si="13"/>
        <v>27.2199372219526+2.05155448631154i</v>
      </c>
      <c r="P41" t="str">
        <f t="shared" si="14"/>
        <v>666.601163786127-7365.68450758074i</v>
      </c>
      <c r="Q41" s="5">
        <f t="shared" si="15"/>
        <v>666.60116378612702</v>
      </c>
      <c r="R41" s="5">
        <f t="shared" si="16"/>
        <v>7365.6845075807396</v>
      </c>
      <c r="S41" s="5">
        <f>((Q41-Experimental!B31)^2+(R41-Experimental!D31)^2)/((Experimental!B31)^2+(Experimental!D31)^2)</f>
        <v>2.1168142792957578E-9</v>
      </c>
    </row>
    <row r="42" spans="1:19">
      <c r="A42" t="str">
        <f>IMPOWER(IMPRODUCT($Q$11,Experimental!A32*2*PI()),$Q$6)</f>
        <v>0.0000193449698150735+0.312729928564936i</v>
      </c>
      <c r="B42" t="str">
        <f t="shared" si="0"/>
        <v>0.443192796940195+0.443165382595347i</v>
      </c>
      <c r="C42" t="str">
        <f t="shared" si="1"/>
        <v>0.418653235681226+0.418627339267173i</v>
      </c>
      <c r="D42" t="str">
        <f t="shared" si="2"/>
        <v>0.418653233438987+0.418627337025072i</v>
      </c>
      <c r="E42" t="str">
        <f t="shared" si="3"/>
        <v>1.50940851381547-1.26913147176902i</v>
      </c>
      <c r="F42" t="str">
        <f t="shared" si="4"/>
        <v>29.3610266252228-29.3478553415103i</v>
      </c>
      <c r="G42" t="str">
        <f t="shared" si="5"/>
        <v>31.3389416872969-31.3263649710294i</v>
      </c>
      <c r="H42" t="str">
        <f t="shared" si="6"/>
        <v>0.892325938814323</v>
      </c>
      <c r="I42" t="str">
        <f t="shared" si="7"/>
        <v>0.89232592925601</v>
      </c>
      <c r="J42" t="str">
        <f t="shared" si="8"/>
        <v>0.375003976313179+0.445945222547774i</v>
      </c>
      <c r="K42" t="str">
        <f t="shared" si="9"/>
        <v>829.79156942897-680.29009742231i</v>
      </c>
      <c r="L42" t="str">
        <f t="shared" si="10"/>
        <v>9.79878945626877+9.80151072754653i</v>
      </c>
      <c r="M42" t="str">
        <f t="shared" si="11"/>
        <v>0.0000182766215867311+0.295459058234746i</v>
      </c>
      <c r="N42" t="str">
        <f t="shared" si="12"/>
        <v>569.008971126696+2.40761901014502i</v>
      </c>
      <c r="O42" t="str">
        <f t="shared" si="13"/>
        <v>27.2297819655883+2.35853165622326i</v>
      </c>
      <c r="P42" t="str">
        <f t="shared" si="14"/>
        <v>666.44133340828-6409.70811674763i</v>
      </c>
      <c r="Q42" s="5">
        <f t="shared" si="15"/>
        <v>666.44133340828</v>
      </c>
      <c r="R42" s="5">
        <f t="shared" si="16"/>
        <v>6409.7081167476299</v>
      </c>
      <c r="S42" s="5">
        <f>((Q42-Experimental!B32)^2+(R42-Experimental!D32)^2)/((Experimental!B32)^2+(Experimental!D32)^2)</f>
        <v>2.1860837715752298E-9</v>
      </c>
    </row>
    <row r="43" spans="1:19">
      <c r="A43" t="str">
        <f>IMPOWER(IMPRODUCT($Q$11,Experimental!A33*2*PI()),$Q$6)</f>
        <v>0.0000222418921390656+0.35956144704755i</v>
      </c>
      <c r="B43" t="str">
        <f t="shared" si="0"/>
        <v>0.475219803393221+0.4751904079706i</v>
      </c>
      <c r="C43" t="str">
        <f t="shared" si="1"/>
        <v>0.448906908514614+0.448879140714957i</v>
      </c>
      <c r="D43" t="str">
        <f t="shared" si="2"/>
        <v>0.448906906110341+0.448879138310833i</v>
      </c>
      <c r="E43" t="str">
        <f t="shared" si="3"/>
        <v>1.42506231292161-1.16746937070592i</v>
      </c>
      <c r="F43" t="str">
        <f t="shared" si="4"/>
        <v>27.3830599720205-27.3691904692807i</v>
      </c>
      <c r="G43" t="str">
        <f t="shared" si="5"/>
        <v>29.2276251709813-29.2144102915279i</v>
      </c>
      <c r="H43" t="str">
        <f t="shared" si="6"/>
        <v>0.892325938814323</v>
      </c>
      <c r="I43" t="str">
        <f t="shared" si="7"/>
        <v>0.89232592925601</v>
      </c>
      <c r="J43" t="str">
        <f t="shared" si="8"/>
        <v>0.396624255166011+0.484075194657134i</v>
      </c>
      <c r="K43" t="str">
        <f t="shared" si="9"/>
        <v>784.627078236239-624.347548823146i</v>
      </c>
      <c r="L43" t="str">
        <f t="shared" si="10"/>
        <v>10.5066247714741+10.5100769966148i</v>
      </c>
      <c r="M43" t="str">
        <f t="shared" si="11"/>
        <v>0.0000210135580398449+0.339704252195142i</v>
      </c>
      <c r="N43" t="str">
        <f t="shared" si="12"/>
        <v>569.021137629701+2.7678140242733i</v>
      </c>
      <c r="O43" t="str">
        <f t="shared" si="13"/>
        <v>27.2427879751449+2.71135202358403i</v>
      </c>
      <c r="P43" t="str">
        <f t="shared" si="14"/>
        <v>666.25693255514-5578.74757524933i</v>
      </c>
      <c r="Q43" s="5">
        <f t="shared" si="15"/>
        <v>666.25693255514</v>
      </c>
      <c r="R43" s="5">
        <f t="shared" si="16"/>
        <v>5578.7475752493301</v>
      </c>
      <c r="S43" s="5">
        <f>((Q43-Experimental!B33)^2+(R43-Experimental!D33)^2)/((Experimental!B33)^2+(Experimental!D33)^2)</f>
        <v>2.2932303856111172E-9</v>
      </c>
    </row>
    <row r="44" spans="1:19">
      <c r="A44" t="str">
        <f>IMPOWER(IMPRODUCT($Q$11,Experimental!A34*2*PI()),$Q$6)</f>
        <v>0.0000255726305419387+0.413406017122162i</v>
      </c>
      <c r="B44" t="str">
        <f t="shared" si="0"/>
        <v>0.509561218269453+0.509529698607908i</v>
      </c>
      <c r="C44" t="str">
        <f t="shared" si="1"/>
        <v>0.481346841101664+0.481317066682078i</v>
      </c>
      <c r="D44" t="str">
        <f t="shared" si="2"/>
        <v>0.481346838523647+0.48131706410422i</v>
      </c>
      <c r="E44" t="str">
        <f t="shared" si="3"/>
        <v>1.34774764070899-1.07160147819276i</v>
      </c>
      <c r="F44" t="str">
        <f t="shared" si="4"/>
        <v>25.5384539010801-25.5238186322725i</v>
      </c>
      <c r="G44" t="str">
        <f t="shared" si="5"/>
        <v>27.2586526090624-27.244735207518i</v>
      </c>
      <c r="H44" t="str">
        <f t="shared" si="6"/>
        <v>0.892325938814323</v>
      </c>
      <c r="I44" t="str">
        <f t="shared" si="7"/>
        <v>0.89232592925601</v>
      </c>
      <c r="J44" t="str">
        <f t="shared" si="8"/>
        <v>0.418573517186539+0.526370905828248i</v>
      </c>
      <c r="K44" t="str">
        <f t="shared" si="9"/>
        <v>743.332282187913-571.503318439608i</v>
      </c>
      <c r="L44" t="str">
        <f t="shared" si="10"/>
        <v>11.2655491042794+11.2699095104522i</v>
      </c>
      <c r="M44" t="str">
        <f t="shared" si="11"/>
        <v>0.000024160352580297+0.390575193899707i</v>
      </c>
      <c r="N44" t="str">
        <f t="shared" si="12"/>
        <v>569.037209257612+3.18176822138053i</v>
      </c>
      <c r="O44" t="str">
        <f t="shared" si="13"/>
        <v>27.2599689170831+3.11681488091687i</v>
      </c>
      <c r="P44" t="str">
        <f t="shared" si="14"/>
        <v>666.036620205532-4856.59438941486i</v>
      </c>
      <c r="Q44" s="5">
        <f t="shared" si="15"/>
        <v>666.03662020553202</v>
      </c>
      <c r="R44" s="5">
        <f t="shared" si="16"/>
        <v>4856.5943894148604</v>
      </c>
      <c r="S44" s="5">
        <f>((Q44-Experimental!B34)^2+(R44-Experimental!D34)^2)/((Experimental!B34)^2+(Experimental!D34)^2)</f>
        <v>2.4417318620966444E-9</v>
      </c>
    </row>
    <row r="45" spans="1:19">
      <c r="A45" t="str">
        <f>IMPOWER(IMPRODUCT($Q$11,Experimental!A35*2*PI()),$Q$6)</f>
        <v>0.0000294021492751455+0.475313848011651i</v>
      </c>
      <c r="B45" t="str">
        <f t="shared" si="0"/>
        <v>0.546384290617196+0.546350493210139i</v>
      </c>
      <c r="C45" t="str">
        <f t="shared" si="1"/>
        <v>0.516131021919897+0.516099095873447i</v>
      </c>
      <c r="D45" t="str">
        <f t="shared" si="2"/>
        <v>0.516131019155582+0.516099093109302i</v>
      </c>
      <c r="E45" t="str">
        <f t="shared" si="3"/>
        <v>1.27710741781984-0.981087512086213i</v>
      </c>
      <c r="F45" t="str">
        <f t="shared" si="4"/>
        <v>23.8182248417955-23.8027525304601i</v>
      </c>
      <c r="G45" t="str">
        <f t="shared" si="5"/>
        <v>25.4224347426606-25.4077470387091i</v>
      </c>
      <c r="H45" t="str">
        <f t="shared" si="6"/>
        <v>0.892325938814323</v>
      </c>
      <c r="I45" t="str">
        <f t="shared" si="7"/>
        <v>0.89232592925601</v>
      </c>
      <c r="J45" t="str">
        <f t="shared" si="8"/>
        <v>0.440606650293387+0.573475831935977i</v>
      </c>
      <c r="K45" t="str">
        <f t="shared" si="9"/>
        <v>705.71638769423-521.514196495843i</v>
      </c>
      <c r="L45" t="str">
        <f t="shared" si="10"/>
        <v>12.0792398872247+12.0847274748988i</v>
      </c>
      <c r="M45" t="str">
        <f t="shared" si="11"/>
        <v>0.0000277783817330781+0.449064093557951i</v>
      </c>
      <c r="N45" t="str">
        <f t="shared" si="12"/>
        <v>569.058436818503+3.6574386809828i</v>
      </c>
      <c r="O45" t="str">
        <f t="shared" si="13"/>
        <v>27.2826620741883+3.58270369167468i</v>
      </c>
      <c r="P45" t="str">
        <f t="shared" si="14"/>
        <v>665.765900370253-4229.16174762645i</v>
      </c>
      <c r="Q45" s="5">
        <f t="shared" si="15"/>
        <v>665.76590037025301</v>
      </c>
      <c r="R45" s="5">
        <f t="shared" si="16"/>
        <v>4229.1617476264501</v>
      </c>
      <c r="S45" s="5">
        <f>((Q45-Experimental!B35)^2+(R45-Experimental!D35)^2)/((Experimental!B35)^2+(Experimental!D35)^2)</f>
        <v>2.6371129323363533E-9</v>
      </c>
    </row>
    <row r="46" spans="1:19">
      <c r="A46" t="str">
        <f>IMPOWER(IMPRODUCT($Q$11,Experimental!A36*2*PI()),$Q$6)</f>
        <v>0.0000338051410307671+0.546492418480892i</v>
      </c>
      <c r="B46" t="str">
        <f t="shared" si="0"/>
        <v>0.585868355616091+0.585832115863894i</v>
      </c>
      <c r="C46" t="str">
        <f t="shared" si="1"/>
        <v>0.553428856369734+0.553394623210661i</v>
      </c>
      <c r="D46" t="str">
        <f t="shared" si="2"/>
        <v>0.553428853405658+0.553394620246769i</v>
      </c>
      <c r="E46" t="str">
        <f t="shared" si="3"/>
        <v>1.21282082275812-0.895519981938083i</v>
      </c>
      <c r="F46" t="str">
        <f t="shared" si="4"/>
        <v>22.2139949632084-22.1976102563353i</v>
      </c>
      <c r="G46" t="str">
        <f t="shared" si="5"/>
        <v>23.7100288533134-23.6944993151259i</v>
      </c>
      <c r="H46" t="str">
        <f t="shared" si="6"/>
        <v>0.892325938814323</v>
      </c>
      <c r="I46" t="str">
        <f t="shared" si="7"/>
        <v>0.89232592925601</v>
      </c>
      <c r="J46" t="str">
        <f t="shared" si="8"/>
        <v>0.462406220361339+0.626165034705109i</v>
      </c>
      <c r="K46" t="str">
        <f t="shared" si="9"/>
        <v>671.60850402666-474.154451934706i</v>
      </c>
      <c r="L46" t="str">
        <f t="shared" si="10"/>
        <v>12.9516369293963+12.9585222354265i</v>
      </c>
      <c r="M46" t="str">
        <f t="shared" si="11"/>
        <v>0.0000319382131996936+0.516311745529869i</v>
      </c>
      <c r="N46" t="str">
        <f t="shared" si="12"/>
        <v>569.086469400121+4.20392579521945i</v>
      </c>
      <c r="O46" t="str">
        <f t="shared" si="13"/>
        <v>27.3126305549883+4.11791593021779i</v>
      </c>
      <c r="P46" t="str">
        <f t="shared" si="14"/>
        <v>665.426077799588-3684.20948367345i</v>
      </c>
      <c r="Q46" s="5">
        <f t="shared" si="15"/>
        <v>665.42607779958803</v>
      </c>
      <c r="R46" s="5">
        <f t="shared" si="16"/>
        <v>3684.20948367345</v>
      </c>
      <c r="S46" s="5">
        <f>((Q46-Experimental!B36)^2+(R46-Experimental!D36)^2)/((Experimental!B36)^2+(Experimental!D36)^2)</f>
        <v>2.8874016364712455E-9</v>
      </c>
    </row>
    <row r="47" spans="1:19">
      <c r="A47" t="str">
        <f>IMPOWER(IMPRODUCT($Q$11,Experimental!A37*2*PI()),$Q$6)</f>
        <v>0.0000388674837820815+0.628330028057113i</v>
      </c>
      <c r="B47" t="str">
        <f t="shared" si="0"/>
        <v>0.628205707972638+0.628166849380998i</v>
      </c>
      <c r="C47" t="str">
        <f t="shared" si="1"/>
        <v>0.593421991810146+0.59338528481663i</v>
      </c>
      <c r="D47" t="str">
        <f t="shared" si="2"/>
        <v>0.593421988631873+0.593385281638553i</v>
      </c>
      <c r="E47" t="str">
        <f t="shared" si="3"/>
        <v>1.15460225816045-0.814523952512128i</v>
      </c>
      <c r="F47" t="str">
        <f t="shared" si="4"/>
        <v>20.7179513725528-20.7005744736015i</v>
      </c>
      <c r="G47" t="str">
        <f t="shared" si="5"/>
        <v>22.1130952103901-22.0966482062518i</v>
      </c>
      <c r="H47" t="str">
        <f t="shared" si="6"/>
        <v>0.892325938814323</v>
      </c>
      <c r="I47" t="str">
        <f t="shared" si="7"/>
        <v>0.89232592925601</v>
      </c>
      <c r="J47" t="str">
        <f t="shared" si="8"/>
        <v>0.483568071970026+0.68537637311314i</v>
      </c>
      <c r="K47" t="str">
        <f t="shared" si="9"/>
        <v>640.857088719581-429.215663731895i</v>
      </c>
      <c r="L47" t="str">
        <f t="shared" si="10"/>
        <v>13.8869605923749+13.8955777289456i</v>
      </c>
      <c r="M47" t="str">
        <f t="shared" si="11"/>
        <v>0.0000367209822447053+0.593629778903039i</v>
      </c>
      <c r="N47" t="str">
        <f t="shared" si="12"/>
        <v>569.123479379593+4.83161966706399i</v>
      </c>
      <c r="O47" t="str">
        <f t="shared" si="13"/>
        <v>27.3521969531615+4.73260339420329i</v>
      </c>
      <c r="P47" t="str">
        <f t="shared" si="14"/>
        <v>664.992907735176-3211.10491495353i</v>
      </c>
      <c r="Q47" s="5">
        <f t="shared" si="15"/>
        <v>664.992907735176</v>
      </c>
      <c r="R47" s="5">
        <f t="shared" si="16"/>
        <v>3211.1049149535302</v>
      </c>
      <c r="S47" s="5">
        <f>((Q47-Experimental!B37)^2+(R47-Experimental!D37)^2)/((Experimental!B37)^2+(Experimental!D37)^2)</f>
        <v>3.2035138234974527E-9</v>
      </c>
    </row>
    <row r="48" spans="1:19">
      <c r="A48" t="str">
        <f>IMPOWER(IMPRODUCT($Q$11,Experimental!A38*2*PI()),$Q$6)</f>
        <v>0.0000446879157869938+0.722422875061454i</v>
      </c>
      <c r="B48" t="str">
        <f t="shared" si="0"/>
        <v>0.673602538431015+0.673560871751397i</v>
      </c>
      <c r="C48" t="str">
        <f t="shared" si="1"/>
        <v>0.636305202214932+0.636265842617117i</v>
      </c>
      <c r="D48" t="str">
        <f t="shared" si="2"/>
        <v>0.636305198806983+0.636265839209379i</v>
      </c>
      <c r="E48" t="str">
        <f t="shared" si="3"/>
        <v>1.10220045723537-0.737757427661252i</v>
      </c>
      <c r="F48" t="str">
        <f t="shared" si="4"/>
        <v>19.3228080651866-19.304354345463i</v>
      </c>
      <c r="G48" t="str">
        <f t="shared" si="5"/>
        <v>20.6238564551948-20.6064118851661i</v>
      </c>
      <c r="H48" t="str">
        <f t="shared" si="6"/>
        <v>0.892325938814323</v>
      </c>
      <c r="I48" t="str">
        <f t="shared" si="7"/>
        <v>0.89232592925601</v>
      </c>
      <c r="J48" t="str">
        <f t="shared" si="8"/>
        <v>0.503585338088774+0.752249585823416i</v>
      </c>
      <c r="K48" t="str">
        <f t="shared" si="9"/>
        <v>613.329469105154-386.506882528462i</v>
      </c>
      <c r="L48" t="str">
        <f t="shared" si="10"/>
        <v>14.8897310971042+14.9004925966245i</v>
      </c>
      <c r="M48" t="str">
        <f t="shared" si="11"/>
        <v>0.0000422199741911245+0.682526240108722i</v>
      </c>
      <c r="N48" t="str">
        <f t="shared" si="12"/>
        <v>569.172325315273+5.55235580708449i</v>
      </c>
      <c r="O48" t="str">
        <f t="shared" si="13"/>
        <v>27.4044175123112+5.43832004026439i</v>
      </c>
      <c r="P48" t="str">
        <f t="shared" si="14"/>
        <v>664.434856664425-2800.61481955846i</v>
      </c>
      <c r="Q48" s="5">
        <f t="shared" si="15"/>
        <v>664.43485666442496</v>
      </c>
      <c r="R48" s="5">
        <f t="shared" si="16"/>
        <v>2800.6148195584601</v>
      </c>
      <c r="S48" s="5">
        <f>((Q48-Experimental!B38)^2+(R48-Experimental!D38)^2)/((Experimental!B38)^2+(Experimental!D38)^2)</f>
        <v>3.599417904970839E-9</v>
      </c>
    </row>
    <row r="49" spans="1:19">
      <c r="A49" t="str">
        <f>IMPOWER(IMPRODUCT($Q$11,Experimental!A39*2*PI()),$Q$6)</f>
        <v>0.000051379961424364+0.83060618959407i</v>
      </c>
      <c r="B49" t="str">
        <f t="shared" si="0"/>
        <v>0.722279937960176+0.722235260268135i</v>
      </c>
      <c r="C49" t="str">
        <f t="shared" si="1"/>
        <v>0.682287336758019+0.682245132867377i</v>
      </c>
      <c r="D49" t="str">
        <f t="shared" si="2"/>
        <v>0.682287333103798+0.682245129213382i</v>
      </c>
      <c r="E49" t="str">
        <f t="shared" si="3"/>
        <v>1.05539764947814-0.664912472190353i</v>
      </c>
      <c r="F49" t="str">
        <f t="shared" si="4"/>
        <v>18.0217704406015-18.0021500271029i</v>
      </c>
      <c r="G49" t="str">
        <f t="shared" si="5"/>
        <v>19.2350597239572-19.216532629774i</v>
      </c>
      <c r="H49" t="str">
        <f t="shared" si="6"/>
        <v>0.892325938814323</v>
      </c>
      <c r="I49" t="str">
        <f t="shared" si="7"/>
        <v>0.89232592925601</v>
      </c>
      <c r="J49" t="str">
        <f t="shared" si="8"/>
        <v>0.521831324802007+0.828175204901822i</v>
      </c>
      <c r="K49" t="str">
        <f t="shared" si="9"/>
        <v>588.911396352267-345.855185041872i</v>
      </c>
      <c r="L49" t="str">
        <f t="shared" si="10"/>
        <v>15.9647890009469+15.9782041204316i</v>
      </c>
      <c r="M49" t="str">
        <f t="shared" si="11"/>
        <v>0.000048542443904679+0.78473500655201i</v>
      </c>
      <c r="N49" t="str">
        <f t="shared" si="12"/>
        <v>569.236763187168+6.37957523098053i</v>
      </c>
      <c r="O49" t="str">
        <f t="shared" si="13"/>
        <v>27.4733079888921+6.2481717489685i</v>
      </c>
      <c r="P49" t="str">
        <f t="shared" si="14"/>
        <v>663.710876256809-2444.72438963313i</v>
      </c>
      <c r="Q49" s="5">
        <f t="shared" si="15"/>
        <v>663.710876256809</v>
      </c>
      <c r="R49" s="5">
        <f t="shared" si="16"/>
        <v>2444.7243896331302</v>
      </c>
      <c r="S49" s="5">
        <f>((Q49-Experimental!B39)^2+(R49-Experimental!D39)^2)/((Experimental!B39)^2+(Experimental!D39)^2)</f>
        <v>4.0918451087948057E-9</v>
      </c>
    </row>
    <row r="50" spans="1:19">
      <c r="A50" t="str">
        <f>IMPOWER(IMPRODUCT($Q$11,Experimental!A40*2*PI()),$Q$6)</f>
        <v>0.0000590741454256288+0.954990028704852i</v>
      </c>
      <c r="B50" t="str">
        <f t="shared" si="0"/>
        <v>0.77447497450781+0.774427068214716i</v>
      </c>
      <c r="C50" t="str">
        <f t="shared" si="1"/>
        <v>0.73159233694762+0.73154708322339i</v>
      </c>
      <c r="D50" t="str">
        <f t="shared" si="2"/>
        <v>0.731592333029331+0.731547079305344i</v>
      </c>
      <c r="E50" t="str">
        <f t="shared" si="3"/>
        <v>1.01400865705625-0.595717213643618i</v>
      </c>
      <c r="F50" t="str">
        <f t="shared" si="4"/>
        <v>16.8085022117116-16.7876195494318i</v>
      </c>
      <c r="G50" t="str">
        <f t="shared" si="5"/>
        <v>17.9399413252481-17.9202414765609i</v>
      </c>
      <c r="H50" t="str">
        <f t="shared" si="6"/>
        <v>0.892325938814323</v>
      </c>
      <c r="I50" t="str">
        <f t="shared" si="7"/>
        <v>0.89232592925601</v>
      </c>
      <c r="J50" t="str">
        <f t="shared" si="8"/>
        <v>0.537542214228496+0.914855662252954i</v>
      </c>
      <c r="K50" t="str">
        <f t="shared" si="9"/>
        <v>567.506562757927-307.106696640385i</v>
      </c>
      <c r="L50" t="str">
        <f t="shared" si="10"/>
        <v>17.117316877162+17.134014167814i</v>
      </c>
      <c r="M50" t="str">
        <f t="shared" si="11"/>
        <v>0.0000558117077360497+0.902249604953051i</v>
      </c>
      <c r="N50" t="str">
        <f t="shared" si="12"/>
        <v>569.321718575343+7.32848032595191i</v>
      </c>
      <c r="O50" t="str">
        <f t="shared" si="13"/>
        <v>27.5641346775977+7.17695838116996i</v>
      </c>
      <c r="P50" t="str">
        <f t="shared" si="14"/>
        <v>662.767581341259-2136.47947583941i</v>
      </c>
      <c r="Q50" s="5">
        <f t="shared" si="15"/>
        <v>662.76758134125896</v>
      </c>
      <c r="R50" s="5">
        <f t="shared" si="16"/>
        <v>2136.47947583941</v>
      </c>
      <c r="S50" s="5">
        <f>((Q50-Experimental!B40)^2+(R50-Experimental!D40)^2)/((Experimental!B40)^2+(Experimental!D40)^2)</f>
        <v>4.6992169426179409E-9</v>
      </c>
    </row>
    <row r="51" spans="1:19">
      <c r="A51" t="str">
        <f>IMPOWER(IMPRODUCT($Q$11,Experimental!A41*2*PI()),$Q$6)</f>
        <v>0.0000679205386891074+1.09800043191516i</v>
      </c>
      <c r="B51" t="str">
        <f t="shared" si="0"/>
        <v>0.830441847565125+0.830390479358461i</v>
      </c>
      <c r="C51" t="str">
        <f t="shared" si="1"/>
        <v>0.784460327262832+0.784411803310999i</v>
      </c>
      <c r="D51" t="str">
        <f t="shared" si="2"/>
        <v>0.784460323061388+0.784411799109815i</v>
      </c>
      <c r="E51" t="str">
        <f t="shared" si="3"/>
        <v>0.977879721883131-0.529938886962286i</v>
      </c>
      <c r="F51" t="str">
        <f t="shared" si="4"/>
        <v>15.6770945462698-15.6548479328324i</v>
      </c>
      <c r="G51" t="str">
        <f t="shared" si="5"/>
        <v>16.732193799804-16.7112252547434i</v>
      </c>
      <c r="H51" t="str">
        <f t="shared" si="6"/>
        <v>0.892325938814323</v>
      </c>
      <c r="I51" t="str">
        <f t="shared" si="7"/>
        <v>0.89232592925601</v>
      </c>
      <c r="J51" t="str">
        <f t="shared" si="8"/>
        <v>0.549801263575785+1.0143813500411i</v>
      </c>
      <c r="K51" t="str">
        <f t="shared" si="9"/>
        <v>549.035974722742-270.128168589752i</v>
      </c>
      <c r="L51" t="str">
        <f t="shared" si="10"/>
        <v>18.3528622192186+18.3736173545397i</v>
      </c>
      <c r="M51" t="str">
        <f t="shared" si="11"/>
        <v>0.0000641695487473422+1.03736209400769i</v>
      </c>
      <c r="N51" t="str">
        <f t="shared" si="12"/>
        <v>569.433634298526+8.41617226247572i</v>
      </c>
      <c r="O51" t="str">
        <f t="shared" si="13"/>
        <v>27.6837861330246+8.24129245161949i</v>
      </c>
      <c r="P51" t="str">
        <f t="shared" si="14"/>
        <v>661.535721428055-1869.84882375113i</v>
      </c>
      <c r="Q51" s="5">
        <f t="shared" si="15"/>
        <v>661.53572142805501</v>
      </c>
      <c r="R51" s="5">
        <f t="shared" si="16"/>
        <v>1869.8488237511301</v>
      </c>
      <c r="S51" s="5">
        <f>((Q51-Experimental!B41)^2+(R51-Experimental!D41)^2)/((Experimental!B41)^2+(Experimental!D41)^2)</f>
        <v>5.4394039301116346E-9</v>
      </c>
    </row>
    <row r="52" spans="1:19">
      <c r="A52" t="str">
        <f>IMPOWER(IMPRODUCT($Q$11,Experimental!A42*2*PI()),$Q$6)</f>
        <v>0.000078091685331721+1.26242673980682i</v>
      </c>
      <c r="B52" t="str">
        <f t="shared" si="0"/>
        <v>0.890453126165442+0.89039804587253i</v>
      </c>
      <c r="C52" t="str">
        <f t="shared" si="1"/>
        <v>0.8411487846043+0.841096754104236i</v>
      </c>
      <c r="D52" t="str">
        <f t="shared" si="2"/>
        <v>0.841148780099242+0.841096749599456i</v>
      </c>
      <c r="E52" t="str">
        <f t="shared" si="3"/>
        <v>0.946886759501375-0.467388094417779i</v>
      </c>
      <c r="F52" t="str">
        <f t="shared" si="4"/>
        <v>14.6220372901407-14.5983183804964i</v>
      </c>
      <c r="G52" t="str">
        <f t="shared" si="5"/>
        <v>15.6059352023445-15.5835958402705i</v>
      </c>
      <c r="H52" t="str">
        <f t="shared" si="6"/>
        <v>0.892325938814323</v>
      </c>
      <c r="I52" t="str">
        <f t="shared" si="7"/>
        <v>0.89232592925601</v>
      </c>
      <c r="J52" t="str">
        <f t="shared" si="8"/>
        <v>0.557527272043396+1.12932471171562i</v>
      </c>
      <c r="K52" t="str">
        <f t="shared" si="9"/>
        <v>533.437018086994-234.809201380498i</v>
      </c>
      <c r="L52" t="str">
        <f t="shared" si="10"/>
        <v>19.6773615789933+19.7031316660578i</v>
      </c>
      <c r="M52" t="str">
        <f t="shared" si="11"/>
        <v>0.0000737789821077745+1.19270776975295i</v>
      </c>
      <c r="N52" t="str">
        <f t="shared" si="12"/>
        <v>569.580909136787+9.66174757565682i</v>
      </c>
      <c r="O52" t="str">
        <f t="shared" si="13"/>
        <v>27.8412423045312+9.45966996372711i</v>
      </c>
      <c r="P52" t="str">
        <f t="shared" si="14"/>
        <v>659.925855587938-1639.60330023869i</v>
      </c>
      <c r="Q52" s="5">
        <f t="shared" si="15"/>
        <v>659.92585558793803</v>
      </c>
      <c r="R52" s="5">
        <f t="shared" si="16"/>
        <v>1639.6033002386901</v>
      </c>
      <c r="S52" s="5">
        <f>((Q52-Experimental!B42)^2+(R52-Experimental!D42)^2)/((Experimental!B42)^2+(Experimental!D42)^2)</f>
        <v>6.3259888746090712E-9</v>
      </c>
    </row>
    <row r="53" spans="1:19">
      <c r="A53" t="str">
        <f>IMPOWER(IMPRODUCT($Q$11,Experimental!A43*2*PI()),$Q$6)</f>
        <v>0.0000897859680686919+1.45147599860181i</v>
      </c>
      <c r="B53" t="str">
        <f t="shared" si="0"/>
        <v>0.95480107634584+0.954742015715457i</v>
      </c>
      <c r="C53" t="str">
        <f t="shared" si="1"/>
        <v>0.901933792254399+0.901878001807935i</v>
      </c>
      <c r="D53" t="str">
        <f t="shared" si="2"/>
        <v>0.901933787423784+0.901877996977619i</v>
      </c>
      <c r="E53" t="str">
        <f t="shared" si="3"/>
        <v>0.92093258942299-0.407924435955916i</v>
      </c>
      <c r="F53" t="str">
        <f t="shared" si="4"/>
        <v>13.6381921322983-13.6128854110726i</v>
      </c>
      <c r="G53" t="str">
        <f t="shared" si="5"/>
        <v>14.5556804557954-14.531861479957i</v>
      </c>
      <c r="H53" t="str">
        <f t="shared" si="6"/>
        <v>0.892325938814323</v>
      </c>
      <c r="I53" t="str">
        <f t="shared" si="7"/>
        <v>0.89232592925601</v>
      </c>
      <c r="J53" t="str">
        <f t="shared" si="8"/>
        <v>0.559471656884782+1.26285551248506i</v>
      </c>
      <c r="K53" t="str">
        <f t="shared" si="9"/>
        <v>520.66197391964-201.065196072702i</v>
      </c>
      <c r="L53" t="str">
        <f t="shared" si="10"/>
        <v>21.0971659301206+21.1291318137944i</v>
      </c>
      <c r="M53" t="str">
        <f t="shared" si="11"/>
        <v>0.000084827434617325+1.37131656559113i</v>
      </c>
      <c r="N53" t="str">
        <f t="shared" si="12"/>
        <v>569.774442342979+11.0863200227128i</v>
      </c>
      <c r="O53" t="str">
        <f t="shared" si="13"/>
        <v>28.0481568268927+10.8524565612245i</v>
      </c>
      <c r="P53" t="str">
        <f t="shared" si="14"/>
        <v>657.823202254037-1441.2093194703i</v>
      </c>
      <c r="Q53" s="5">
        <f t="shared" si="15"/>
        <v>657.82320225403703</v>
      </c>
      <c r="R53" s="5">
        <f t="shared" si="16"/>
        <v>1441.2093194703</v>
      </c>
      <c r="S53" s="5">
        <f>((Q53-Experimental!B43)^2+(R53-Experimental!D43)^2)/((Experimental!B43)^2+(Experimental!D43)^2)</f>
        <v>7.3629924728188529E-9</v>
      </c>
    </row>
    <row r="54" spans="1:19">
      <c r="A54" t="str">
        <f>IMPOWER(IMPRODUCT($Q$11,Experimental!A44*2*PI()),$Q$6)</f>
        <v>0.000103231477561127+1.66883551186463i</v>
      </c>
      <c r="B54" t="str">
        <f t="shared" si="0"/>
        <v>1.02379908453687+1.02373575593281i</v>
      </c>
      <c r="C54" t="str">
        <f t="shared" si="1"/>
        <v>0.967111384453922+0.967051562351255i</v>
      </c>
      <c r="D54" t="str">
        <f t="shared" si="2"/>
        <v>0.967111379274226+0.96705155717188i</v>
      </c>
      <c r="E54" t="str">
        <f t="shared" si="3"/>
        <v>0.899942493546473-0.351463594868344i</v>
      </c>
      <c r="F54" t="str">
        <f t="shared" si="4"/>
        <v>12.7207675808761-12.6937497998004i</v>
      </c>
      <c r="G54" t="str">
        <f t="shared" si="5"/>
        <v>13.576314638422-13.5509000461064i</v>
      </c>
      <c r="H54" t="str">
        <f t="shared" si="6"/>
        <v>0.892325938814323</v>
      </c>
      <c r="I54" t="str">
        <f t="shared" si="7"/>
        <v>0.89232592925601</v>
      </c>
      <c r="J54" t="str">
        <f t="shared" si="8"/>
        <v>0.554230633344634+1.41887998734339i</v>
      </c>
      <c r="K54" t="str">
        <f t="shared" si="9"/>
        <v>510.675636631029-168.841077686878i</v>
      </c>
      <c r="L54" t="str">
        <f t="shared" si="10"/>
        <v>22.6190672244045+22.6586856458482i</v>
      </c>
      <c r="M54" t="str">
        <f t="shared" si="11"/>
        <v>0.0000975304003701081+1.57667214950245i</v>
      </c>
      <c r="N54" t="str">
        <f t="shared" si="12"/>
        <v>570.028293641458+12.7129182150614i</v>
      </c>
      <c r="O54" t="str">
        <f t="shared" si="13"/>
        <v>28.3195628717075+12.4417353813523i</v>
      </c>
      <c r="P54" t="str">
        <f t="shared" si="14"/>
        <v>655.081770096735-1270.73381231736i</v>
      </c>
      <c r="Q54" s="5">
        <f t="shared" si="15"/>
        <v>655.081770096735</v>
      </c>
      <c r="R54" s="5">
        <f t="shared" si="16"/>
        <v>1270.7338123173599</v>
      </c>
      <c r="S54" s="5">
        <f>((Q54-Experimental!B44)^2+(R54-Experimental!D44)^2)/((Experimental!B44)^2+(Experimental!D44)^2)</f>
        <v>8.5386027943769572E-9</v>
      </c>
    </row>
    <row r="55" spans="1:19">
      <c r="A55" t="str">
        <f>IMPOWER(IMPRODUCT($Q$11,Experimental!A45*2*PI()),$Q$6)</f>
        <v>0.000118690461201024+1.91874475936444i</v>
      </c>
      <c r="B55" t="str">
        <f t="shared" si="0"/>
        <v>1.09778318381249+1.09771527881273i</v>
      </c>
      <c r="C55" t="str">
        <f t="shared" si="1"/>
        <v>1.03699898814365+1.03693484304007i</v>
      </c>
      <c r="D55" t="str">
        <f t="shared" si="2"/>
        <v>1.03699898258966+1.03693483748641i</v>
      </c>
      <c r="E55" t="str">
        <f t="shared" si="3"/>
        <v>0.883857202410189-0.297985797962652i</v>
      </c>
      <c r="F55" t="str">
        <f t="shared" si="4"/>
        <v>11.8652956284257-11.8364352061124i</v>
      </c>
      <c r="G55" t="str">
        <f t="shared" si="5"/>
        <v>12.663068073798-12.6359340913874i</v>
      </c>
      <c r="H55" t="str">
        <f t="shared" si="6"/>
        <v>0.892325938814323</v>
      </c>
      <c r="I55" t="str">
        <f t="shared" si="7"/>
        <v>0.89232592925601</v>
      </c>
      <c r="J55" t="str">
        <f t="shared" si="8"/>
        <v>0.540281768318367+1.6022051306312i</v>
      </c>
      <c r="K55" t="str">
        <f t="shared" si="9"/>
        <v>503.451551207127-138.115745490177i</v>
      </c>
      <c r="L55" t="str">
        <f t="shared" si="10"/>
        <v>24.2503260789089+24.2993939831102i</v>
      </c>
      <c r="M55" t="str">
        <f t="shared" si="11"/>
        <v>0.000112135643848213+1.81277987110516i</v>
      </c>
      <c r="N55" t="str">
        <f t="shared" si="12"/>
        <v>570.360455957813+14.5661896199021i</v>
      </c>
      <c r="O55" t="str">
        <f t="shared" si="13"/>
        <v>28.6746996717053+14.2509416186965i</v>
      </c>
      <c r="P55" t="str">
        <f t="shared" si="14"/>
        <v>651.518129531772-1124.75816248533i</v>
      </c>
      <c r="Q55" s="5">
        <f t="shared" si="15"/>
        <v>651.51812953177205</v>
      </c>
      <c r="R55" s="5">
        <f t="shared" si="16"/>
        <v>1124.7581624853301</v>
      </c>
      <c r="S55" s="5">
        <f>((Q55-Experimental!B45)^2+(R55-Experimental!D45)^2)/((Experimental!B45)^2+(Experimental!D45)^2)</f>
        <v>9.819250240200563E-9</v>
      </c>
    </row>
    <row r="56" spans="1:19">
      <c r="A56" t="str">
        <f>IMPOWER(IMPRODUCT($Q$11,Experimental!A46*2*PI()),$Q$6)</f>
        <v>0.000136464438104841+2.20607808583541i</v>
      </c>
      <c r="B56" t="str">
        <f t="shared" si="0"/>
        <v>1.17711369043336+1.17704087832798i</v>
      </c>
      <c r="C56" t="str">
        <f t="shared" si="1"/>
        <v>1.11193696889233+1.1118681883893i</v>
      </c>
      <c r="D56" t="str">
        <f t="shared" si="2"/>
        <v>1.11193696293698+1.11186818243431i</v>
      </c>
      <c r="E56" t="str">
        <f t="shared" si="3"/>
        <v>0.872622119481422-0.247545243857388i</v>
      </c>
      <c r="F56" t="str">
        <f t="shared" si="4"/>
        <v>11.0676099927692-11.0367663739099i</v>
      </c>
      <c r="G56" t="str">
        <f t="shared" si="5"/>
        <v>11.8114931023185-11.7825075825082i</v>
      </c>
      <c r="H56" t="str">
        <f t="shared" si="6"/>
        <v>0.892325938814323</v>
      </c>
      <c r="I56" t="str">
        <f t="shared" si="7"/>
        <v>0.89232592925601</v>
      </c>
      <c r="J56" t="str">
        <f t="shared" si="8"/>
        <v>0.516057413480105+1.81872627252832i</v>
      </c>
      <c r="K56" t="str">
        <f t="shared" si="9"/>
        <v>498.966231096204-108.907030109061i</v>
      </c>
      <c r="L56" t="str">
        <f t="shared" si="10"/>
        <v>25.9987004923974+26.0594343137896i</v>
      </c>
      <c r="M56" t="str">
        <f t="shared" si="11"/>
        <v>0.000128928032410896+2.08424488383401i</v>
      </c>
      <c r="N56" t="str">
        <f t="shared" si="12"/>
        <v>570.793713133024+16.6718185653938i</v>
      </c>
      <c r="O56" t="str">
        <f t="shared" si="13"/>
        <v>29.1379301494312+16.3041841500202i</v>
      </c>
      <c r="P56" t="str">
        <f t="shared" si="14"/>
        <v>646.905616414222-1000.29861136312i</v>
      </c>
      <c r="Q56" s="5">
        <f t="shared" si="15"/>
        <v>646.90561641422198</v>
      </c>
      <c r="R56" s="5">
        <f t="shared" si="16"/>
        <v>1000.29861136312</v>
      </c>
      <c r="S56" s="5">
        <f>((Q56-Experimental!B46)^2+(R56-Experimental!D46)^2)/((Experimental!B46)^2+(Experimental!D46)^2)</f>
        <v>1.1146035503216498E-8</v>
      </c>
    </row>
    <row r="57" spans="1:19">
      <c r="A57" t="str">
        <f>IMPOWER(IMPRODUCT($Q$11,Experimental!A47*2*PI()),$Q$6)</f>
        <v>0.00015690008008082+2.53643977243503i</v>
      </c>
      <c r="B57" t="str">
        <f t="shared" si="0"/>
        <v>1.26217695865372+1.26209888483428i</v>
      </c>
      <c r="C57" t="str">
        <f t="shared" si="1"/>
        <v>1.19229028853999+1.19221653766372i</v>
      </c>
      <c r="D57" t="str">
        <f t="shared" si="2"/>
        <v>1.19229028215427+1.1922165312784i</v>
      </c>
      <c r="E57" t="str">
        <f t="shared" si="3"/>
        <v>0.866171322576826-0.200279520177781i</v>
      </c>
      <c r="F57" t="str">
        <f t="shared" si="4"/>
        <v>10.3238258275125-10.2908487983818i</v>
      </c>
      <c r="G57" t="str">
        <f t="shared" si="5"/>
        <v>11.0174424211628-10.9864641994029i</v>
      </c>
      <c r="H57" t="str">
        <f t="shared" si="6"/>
        <v>0.892325938814323</v>
      </c>
      <c r="I57" t="str">
        <f t="shared" si="7"/>
        <v>0.89232592925601</v>
      </c>
      <c r="J57" t="str">
        <f t="shared" si="8"/>
        <v>0.480070621702444+2.07563032498184i</v>
      </c>
      <c r="K57" t="str">
        <f t="shared" si="9"/>
        <v>497.190572937739-81.2766298209246i</v>
      </c>
      <c r="L57" t="str">
        <f t="shared" si="10"/>
        <v>27.8724754400588+27.9476088540214i</v>
      </c>
      <c r="M57" t="str">
        <f t="shared" si="11"/>
        <v>0.000148235092531575+2.39636196596769i</v>
      </c>
      <c r="N57" t="str">
        <f t="shared" si="12"/>
        <v>571.35651041639+19.0555442577587i</v>
      </c>
      <c r="O57" t="str">
        <f t="shared" si="13"/>
        <v>29.7396726068055+18.6251313166456i</v>
      </c>
      <c r="P57" t="str">
        <f t="shared" si="14"/>
        <v>640.970431404999-894.730821382866i</v>
      </c>
      <c r="Q57" s="5">
        <f t="shared" si="15"/>
        <v>640.97043140499898</v>
      </c>
      <c r="R57" s="5">
        <f t="shared" si="16"/>
        <v>894.730821382866</v>
      </c>
      <c r="S57" s="5">
        <f>((Q57-Experimental!B47)^2+(R57-Experimental!D47)^2)/((Experimental!B47)^2+(Experimental!D47)^2)</f>
        <v>1.243550822626514E-8</v>
      </c>
    </row>
    <row r="58" spans="1:19">
      <c r="A58" t="str">
        <f>IMPOWER(IMPRODUCT($Q$11,Experimental!A48*2*PI()),$Q$6)</f>
        <v>0.000180395973275139+2.91627334521752i</v>
      </c>
      <c r="B58" t="str">
        <f t="shared" si="0"/>
        <v>1.35338726233815+1.3533035465707i</v>
      </c>
      <c r="C58" t="str">
        <f t="shared" si="1"/>
        <v>1.27845028262966+1.27837120219974i</v>
      </c>
      <c r="D58" t="str">
        <f t="shared" si="2"/>
        <v>1.27845027578248+1.27837119535299i</v>
      </c>
      <c r="E58" t="str">
        <f t="shared" si="3"/>
        <v>0.864404760028298-0.156417111033635i</v>
      </c>
      <c r="F58" t="str">
        <f t="shared" si="4"/>
        <v>9.63032080345375-9.59504976038848i</v>
      </c>
      <c r="G58" t="str">
        <f t="shared" si="5"/>
        <v>10.277048887255-10.2439270942883i</v>
      </c>
      <c r="H58" t="str">
        <f t="shared" si="6"/>
        <v>0.892325938814323</v>
      </c>
      <c r="I58" t="str">
        <f t="shared" si="7"/>
        <v>0.89232592925601</v>
      </c>
      <c r="J58" t="str">
        <f t="shared" si="8"/>
        <v>0.431110687215784+2.38159758038418i</v>
      </c>
      <c r="K58" t="str">
        <f t="shared" si="9"/>
        <v>498.077619243127-55.3340049281325i</v>
      </c>
      <c r="L58" t="str">
        <f t="shared" si="10"/>
        <v>29.8804931323779+29.9733975724998i</v>
      </c>
      <c r="M58" t="str">
        <f t="shared" si="11"/>
        <v>0.000170433397969719+2.75521879241613i</v>
      </c>
      <c r="N58" t="str">
        <f t="shared" si="12"/>
        <v>572.083693729639+21.7416548372528i</v>
      </c>
      <c r="O58" t="str">
        <f t="shared" si="13"/>
        <v>30.5171927517733+21.2353271238626i</v>
      </c>
      <c r="P58" t="str">
        <f t="shared" si="14"/>
        <v>633.392036262527-805.716781342357i</v>
      </c>
      <c r="Q58" s="5">
        <f t="shared" si="15"/>
        <v>633.39203626252697</v>
      </c>
      <c r="R58" s="5">
        <f t="shared" si="16"/>
        <v>805.71678134235697</v>
      </c>
      <c r="S58" s="5">
        <f>((Q58-Experimental!B48)^2+(R58-Experimental!D48)^2)/((Experimental!B48)^2+(Experimental!D48)^2)</f>
        <v>1.3585765955789947E-8</v>
      </c>
    </row>
    <row r="59" spans="1:19">
      <c r="A59" t="str">
        <f>IMPOWER(IMPRODUCT($Q$11,Experimental!A49*2*PI()),$Q$6)</f>
        <v>0.00020741039237916+3.35298725262516i</v>
      </c>
      <c r="B59" t="str">
        <f t="shared" si="0"/>
        <v>1.45118881255196+1.45109904712521i</v>
      </c>
      <c r="C59" t="str">
        <f t="shared" si="1"/>
        <v>1.37083656628394+1.37075177116403i</v>
      </c>
      <c r="D59" t="str">
        <f t="shared" si="2"/>
        <v>1.37083655894196+1.37075176382251i</v>
      </c>
      <c r="E59" t="str">
        <f t="shared" si="3"/>
        <v>0.867157340158659-0.116279761797911i</v>
      </c>
      <c r="F59" t="str">
        <f t="shared" si="4"/>
        <v>8.98371746880745-8.94598063610429i</v>
      </c>
      <c r="G59" t="str">
        <f t="shared" si="5"/>
        <v>9.58670668490966-9.55128001205877i</v>
      </c>
      <c r="H59" t="str">
        <f t="shared" si="6"/>
        <v>0.892325938814323</v>
      </c>
      <c r="I59" t="str">
        <f t="shared" si="7"/>
        <v>0.89232592925601</v>
      </c>
      <c r="J59" t="str">
        <f t="shared" si="8"/>
        <v>0.368522660034908+2.74697095897025i</v>
      </c>
      <c r="K59" t="str">
        <f t="shared" si="9"/>
        <v>501.545970872365-31.2374931061468i</v>
      </c>
      <c r="L59" t="str">
        <f t="shared" si="10"/>
        <v>32.0321836443245+32.1470168865002i</v>
      </c>
      <c r="M59" t="str">
        <f t="shared" si="11"/>
        <v>0.000195955914685305+3.16781467152747i</v>
      </c>
      <c r="N59" t="str">
        <f t="shared" si="12"/>
        <v>573.01686910199+24.7508550839385i</v>
      </c>
      <c r="O59" t="str">
        <f t="shared" si="13"/>
        <v>31.5149906345618+24.151826973304i</v>
      </c>
      <c r="P59" t="str">
        <f t="shared" si="14"/>
        <v>623.811361362293-731.13333797813i</v>
      </c>
      <c r="Q59" s="5">
        <f t="shared" si="15"/>
        <v>623.81136136229304</v>
      </c>
      <c r="R59" s="5">
        <f t="shared" si="16"/>
        <v>731.13333797813004</v>
      </c>
      <c r="S59" s="5">
        <f>((Q59-Experimental!B49)^2+(R59-Experimental!D49)^2)/((Experimental!B49)^2+(Experimental!D49)^2)</f>
        <v>1.4487132837040232E-8</v>
      </c>
    </row>
    <row r="60" spans="1:19">
      <c r="A60" t="str">
        <f>IMPOWER(IMPRODUCT($Q$11,Experimental!A50*2*PI()),$Q$6)</f>
        <v>0.000238470239029475+3.85509936326916i</v>
      </c>
      <c r="B60" t="str">
        <f t="shared" si="0"/>
        <v>1.55605792095137+1.55596166869108i</v>
      </c>
      <c r="C60" t="str">
        <f t="shared" si="1"/>
        <v>1.46989907780834+1.46980815503052i</v>
      </c>
      <c r="D60" t="str">
        <f t="shared" si="2"/>
        <v>1.4698990699358+1.46980814715846i</v>
      </c>
      <c r="E60" t="str">
        <f t="shared" si="3"/>
        <v>0.874159710042085-0.0802747827388596i</v>
      </c>
      <c r="F60" t="str">
        <f t="shared" si="4"/>
        <v>8.38086680240539-8.34048039583759i</v>
      </c>
      <c r="G60" t="str">
        <f t="shared" si="5"/>
        <v>8.94305376650111-8.9051496801353i</v>
      </c>
      <c r="H60" t="str">
        <f t="shared" si="6"/>
        <v>0.892325938814323</v>
      </c>
      <c r="I60" t="str">
        <f t="shared" si="7"/>
        <v>0.89232592925601</v>
      </c>
      <c r="J60" t="str">
        <f t="shared" si="8"/>
        <v>0.292573526481563+3.18384384240027i</v>
      </c>
      <c r="K60" t="str">
        <f t="shared" si="9"/>
        <v>507.458739689749-9.19000427254162i</v>
      </c>
      <c r="L60" t="str">
        <f t="shared" si="10"/>
        <v>34.3375955208523+34.4794848695601i</v>
      </c>
      <c r="M60" t="str">
        <f t="shared" si="11"/>
        <v>0.000225300445546177+3.64219706281282i</v>
      </c>
      <c r="N60" t="str">
        <f t="shared" si="12"/>
        <v>574.204001309983+28.0974911873833i</v>
      </c>
      <c r="O60" t="str">
        <f t="shared" si="13"/>
        <v>32.7843757009024+27.3841334757639i</v>
      </c>
      <c r="P60" t="str">
        <f t="shared" si="14"/>
        <v>611.851282802949-669.003709964364i</v>
      </c>
      <c r="Q60" s="5">
        <f t="shared" si="15"/>
        <v>611.85128280294896</v>
      </c>
      <c r="R60" s="5">
        <f t="shared" si="16"/>
        <v>669.00370996436402</v>
      </c>
      <c r="S60" s="5">
        <f>((Q60-Experimental!B50)^2+(R60-Experimental!D50)^2)/((Experimental!B50)^2+(Experimental!D50)^2)</f>
        <v>1.5035286978144605E-8</v>
      </c>
    </row>
    <row r="61" spans="1:19">
      <c r="A61" t="str">
        <f>IMPOWER(IMPRODUCT($Q$11,Experimental!A51*2*PI()),$Q$6)</f>
        <v>0.000274181318739402+4.43240310235073i</v>
      </c>
      <c r="B61" t="str">
        <f t="shared" si="0"/>
        <v>1.66850531950942+1.66840211164926i</v>
      </c>
      <c r="C61" t="str">
        <f t="shared" si="1"/>
        <v>1.5761202699741+1.57602277672759i</v>
      </c>
      <c r="D61" t="str">
        <f t="shared" si="2"/>
        <v>1.57612026153265+1.57602276828667i</v>
      </c>
      <c r="E61" t="str">
        <f t="shared" si="3"/>
        <v>0.884992984556147-0.0488707197726441i</v>
      </c>
      <c r="F61" t="str">
        <f t="shared" si="4"/>
        <v>7.81883287986589-7.77560021175457i</v>
      </c>
      <c r="G61" t="str">
        <f t="shared" si="5"/>
        <v>8.34295548071467-8.30238938207637i</v>
      </c>
      <c r="H61" t="str">
        <f t="shared" si="6"/>
        <v>0.892325938814323</v>
      </c>
      <c r="I61" t="str">
        <f t="shared" si="7"/>
        <v>0.89232592925601</v>
      </c>
      <c r="J61" t="str">
        <f t="shared" si="8"/>
        <v>0.204881180098015+3.70600036894686i</v>
      </c>
      <c r="K61" t="str">
        <f t="shared" si="9"/>
        <v>515.599253645494+10.5742336930288i</v>
      </c>
      <c r="L61" t="str">
        <f t="shared" si="10"/>
        <v>36.8074258391345+36.9826939729002i</v>
      </c>
      <c r="M61" t="str">
        <f t="shared" si="11"/>
        <v>0.000259039339756584+4.18761853829217i</v>
      </c>
      <c r="N61" t="str">
        <f t="shared" si="12"/>
        <v>575.697740920173+31.7863094776433i</v>
      </c>
      <c r="O61" t="str">
        <f t="shared" si="13"/>
        <v>34.3816845207917+30.9306193222668i</v>
      </c>
      <c r="P61" t="str">
        <f t="shared" si="14"/>
        <v>597.153841588913-617.436622293281i</v>
      </c>
      <c r="Q61" s="5">
        <f t="shared" si="15"/>
        <v>597.153841588913</v>
      </c>
      <c r="R61" s="5">
        <f t="shared" si="16"/>
        <v>617.43662229328095</v>
      </c>
      <c r="S61" s="5">
        <f>((Q61-Experimental!B51)^2+(R61-Experimental!D51)^2)/((Experimental!B51)^2+(Experimental!D51)^2)</f>
        <v>1.5144527283610777E-8</v>
      </c>
    </row>
    <row r="62" spans="1:19">
      <c r="A62" t="str">
        <f>IMPOWER(IMPRODUCT($Q$11,Experimental!A52*2*PI()),$Q$6)</f>
        <v>0.000315240156807936+5.096158467124i</v>
      </c>
      <c r="B62" t="str">
        <f t="shared" si="0"/>
        <v>1.78907864787524+1.78896798177383i</v>
      </c>
      <c r="C62" t="str">
        <f t="shared" si="1"/>
        <v>1.69001745965252+1.68991292112717i</v>
      </c>
      <c r="D62" t="str">
        <f t="shared" si="2"/>
        <v>1.69001745060106+1.68991291207627i</v>
      </c>
      <c r="E62" t="str">
        <f t="shared" si="3"/>
        <v>0.899044004168334-0.0225491580581706i</v>
      </c>
      <c r="F62" t="str">
        <f t="shared" si="4"/>
        <v>7.29487857815679-7.24858909965712i</v>
      </c>
      <c r="G62" t="str">
        <f t="shared" si="5"/>
        <v>7.78348930873236-7.74006363504534i</v>
      </c>
      <c r="H62" t="str">
        <f t="shared" si="6"/>
        <v>0.892325938814323</v>
      </c>
      <c r="I62" t="str">
        <f t="shared" si="7"/>
        <v>0.89232592925601</v>
      </c>
      <c r="J62" t="str">
        <f t="shared" si="8"/>
        <v>0.10883558311677+4.3286359585664i</v>
      </c>
      <c r="K62" t="str">
        <f t="shared" si="9"/>
        <v>525.647041690005+27.8157632725009i</v>
      </c>
      <c r="L62" t="str">
        <f t="shared" si="10"/>
        <v>39.4530490511295+39.6694924600994i</v>
      </c>
      <c r="M62" t="str">
        <f t="shared" si="11"/>
        <v>0.000297830656222394+4.81471724890839i</v>
      </c>
      <c r="N62" t="str">
        <f t="shared" si="12"/>
        <v>577.551917473531+35.8092652672366i</v>
      </c>
      <c r="O62" t="str">
        <f t="shared" si="13"/>
        <v>36.3645408511473+34.7749863057226i</v>
      </c>
      <c r="P62" t="str">
        <f t="shared" si="14"/>
        <v>579.436537876681-574.581879340791i</v>
      </c>
      <c r="Q62" s="5">
        <f t="shared" si="15"/>
        <v>579.43653787668097</v>
      </c>
      <c r="R62" s="5">
        <f t="shared" si="16"/>
        <v>574.58187934079103</v>
      </c>
      <c r="S62" s="5">
        <f>((Q62-Experimental!B52)^2+(R62-Experimental!D52)^2)/((Experimental!B52)^2+(Experimental!D52)^2)</f>
        <v>1.4759808704778988E-8</v>
      </c>
    </row>
    <row r="63" spans="1:19">
      <c r="A63" t="str">
        <f>IMPOWER(IMPRODUCT($Q$11,Experimental!A53*2*PI()),$Q$6)</f>
        <v>0.000362447583669058+5.85931164705348i</v>
      </c>
      <c r="B63" t="str">
        <f t="shared" si="0"/>
        <v>1.91836512048054+1.91824645717346i</v>
      </c>
      <c r="C63" t="str">
        <f t="shared" si="1"/>
        <v>1.81214534724389+1.81203325431773i</v>
      </c>
      <c r="D63" t="str">
        <f t="shared" si="2"/>
        <v>1.81214533753833+1.81203324461277i</v>
      </c>
      <c r="E63" t="str">
        <f t="shared" si="3"/>
        <v>0.915473750431865-0.00172745709608682i</v>
      </c>
      <c r="F63" t="str">
        <f t="shared" si="4"/>
        <v>6.8064522490664-6.75688052502563i</v>
      </c>
      <c r="G63" t="str">
        <f t="shared" si="5"/>
        <v>7.2619306341263-7.21543389662391i</v>
      </c>
      <c r="H63" t="str">
        <f t="shared" si="6"/>
        <v>0.892325938814323</v>
      </c>
      <c r="I63" t="str">
        <f t="shared" si="7"/>
        <v>0.89232592925601</v>
      </c>
      <c r="J63" t="str">
        <f t="shared" si="8"/>
        <v>0.00987621301479151+5.06780980085432i</v>
      </c>
      <c r="K63" t="str">
        <f t="shared" si="9"/>
        <v>537.160870577336+42.3316159007564i</v>
      </c>
      <c r="L63" t="str">
        <f t="shared" si="10"/>
        <v>42.2865437346133+42.553775995807i</v>
      </c>
      <c r="M63" t="str">
        <f t="shared" si="11"/>
        <v>0.000342430998596162+5.5357244159087i</v>
      </c>
      <c r="N63" t="str">
        <f t="shared" si="12"/>
        <v>579.815798315542+40.1433730004284i</v>
      </c>
      <c r="O63" t="str">
        <f t="shared" si="13"/>
        <v>38.7857306078368+38.8838167158755i</v>
      </c>
      <c r="P63" t="str">
        <f t="shared" si="14"/>
        <v>558.564433941216-538.614792005628i</v>
      </c>
      <c r="Q63" s="5">
        <f t="shared" si="15"/>
        <v>558.56443394121595</v>
      </c>
      <c r="R63" s="5">
        <f t="shared" si="16"/>
        <v>538.61479200562803</v>
      </c>
      <c r="S63" s="5">
        <f>((Q63-Experimental!B53)^2+(R63-Experimental!D53)^2)/((Experimental!B53)^2+(Experimental!D53)^2)</f>
        <v>1.3867141490755383E-8</v>
      </c>
    </row>
    <row r="64" spans="1:19">
      <c r="A64" t="str">
        <f>IMPOWER(IMPRODUCT($Q$11,Experimental!A54*2*PI()),$Q$6)</f>
        <v>0.000416724354656301+6.73674753223898i</v>
      </c>
      <c r="B64" t="str">
        <f t="shared" si="0"/>
        <v>2.05699438638257+2.05686714795756i</v>
      </c>
      <c r="C64" t="str">
        <f t="shared" si="1"/>
        <v>1.94309871817116+1.94297852493087i</v>
      </c>
      <c r="D64" t="str">
        <f t="shared" si="2"/>
        <v>1.94309870776423+1.94297851452459i</v>
      </c>
      <c r="E64" t="str">
        <f t="shared" si="3"/>
        <v>0.933217696929379+0.0133459204925814i</v>
      </c>
      <c r="F64" t="str">
        <f t="shared" si="4"/>
        <v>6.35117529683991-6.29807990826892i</v>
      </c>
      <c r="G64" t="str">
        <f t="shared" si="5"/>
        <v>6.77573947728999-6.72594523150199i</v>
      </c>
      <c r="H64" t="str">
        <f t="shared" si="6"/>
        <v>0.892325938814323</v>
      </c>
      <c r="I64" t="str">
        <f t="shared" si="7"/>
        <v>0.89232592925601</v>
      </c>
      <c r="J64" t="str">
        <f t="shared" si="8"/>
        <v>-0.0845754013912231+5.93965863099217i</v>
      </c>
      <c r="K64" t="str">
        <f t="shared" si="9"/>
        <v>549.578903592952+54.0117787827544i</v>
      </c>
      <c r="L64" t="str">
        <f t="shared" si="10"/>
        <v>45.3207161378971+45.6505911247729i</v>
      </c>
      <c r="M64" t="str">
        <f t="shared" si="11"/>
        <v>0.00039371027242359+6.36470289420118i</v>
      </c>
      <c r="N64" t="str">
        <f t="shared" si="12"/>
        <v>582.526256162493+44.7510693804358i</v>
      </c>
      <c r="O64" t="str">
        <f t="shared" si="13"/>
        <v>41.6848451778079+43.2067861871685i</v>
      </c>
      <c r="P64" t="str">
        <f t="shared" si="14"/>
        <v>534.625509811829-507.761864970745i</v>
      </c>
      <c r="Q64" s="5">
        <f t="shared" si="15"/>
        <v>534.62550981182903</v>
      </c>
      <c r="R64" s="5">
        <f t="shared" si="16"/>
        <v>507.76186497074502</v>
      </c>
      <c r="S64" s="5">
        <f>((Q64-Experimental!B54)^2+(R64-Experimental!D54)^2)/((Experimental!B54)^2+(Experimental!D54)^2)</f>
        <v>1.2501821886091553E-8</v>
      </c>
    </row>
    <row r="65" spans="1:19">
      <c r="A65" t="str">
        <f>IMPOWER(IMPRODUCT($Q$11,Experimental!A55*2*PI()),$Q$6)</f>
        <v>0.000479129108837641+7.74558003514814i</v>
      </c>
      <c r="B65" t="str">
        <f t="shared" si="0"/>
        <v>2.20564159577169+2.20550516255405i</v>
      </c>
      <c r="C65" t="str">
        <f t="shared" si="1"/>
        <v>2.08351533959502+2.08338646067729i</v>
      </c>
      <c r="D65" t="str">
        <f t="shared" si="2"/>
        <v>2.08351532843605+2.08338644951901i</v>
      </c>
      <c r="E65" t="str">
        <f t="shared" si="3"/>
        <v>0.95103913036607+0.0227089542795925i</v>
      </c>
      <c r="F65" t="str">
        <f t="shared" si="4"/>
        <v>5.92683059968261-5.86995296854195i</v>
      </c>
      <c r="G65" t="str">
        <f t="shared" si="5"/>
        <v>6.32254812996643-6.26921387328377i</v>
      </c>
      <c r="H65" t="str">
        <f t="shared" si="6"/>
        <v>0.892325938814323</v>
      </c>
      <c r="I65" t="str">
        <f t="shared" si="7"/>
        <v>0.89232592925601</v>
      </c>
      <c r="J65" t="str">
        <f t="shared" si="8"/>
        <v>-0.165749567376705+6.95954483782365i</v>
      </c>
      <c r="K65" t="str">
        <f t="shared" si="9"/>
        <v>562.247263926911+62.9026292483554i</v>
      </c>
      <c r="L65" t="str">
        <f t="shared" si="10"/>
        <v>48.5691191021417+48.9762527398492i</v>
      </c>
      <c r="M65" t="str">
        <f t="shared" si="11"/>
        <v>0.000452668652224195+7.31782146073536i</v>
      </c>
      <c r="N65" t="str">
        <f t="shared" si="12"/>
        <v>585.699005645543+49.5847298038627i</v>
      </c>
      <c r="O65" t="str">
        <f t="shared" si="13"/>
        <v>45.0789333092919+47.6812867193856i</v>
      </c>
      <c r="P65" t="str">
        <f t="shared" si="14"/>
        <v>507.986360153795-480.372840430536i</v>
      </c>
      <c r="Q65" s="5">
        <f t="shared" si="15"/>
        <v>507.98636015379498</v>
      </c>
      <c r="R65" s="5">
        <f t="shared" si="16"/>
        <v>480.37284043053597</v>
      </c>
      <c r="S65" s="5">
        <f>((Q65-Experimental!B55)^2+(R65-Experimental!D55)^2)/((Experimental!B55)^2+(Experimental!D55)^2)</f>
        <v>1.0752602550163291E-8</v>
      </c>
    </row>
    <row r="66" spans="1:19">
      <c r="A66" t="str">
        <f>IMPOWER(IMPRODUCT($Q$11,Experimental!A56*2*PI()),$Q$6)</f>
        <v>0.000550879017198041+8.90548588822447i</v>
      </c>
      <c r="B66" t="str">
        <f t="shared" si="0"/>
        <v>2.36503068807766+2.36488439561238i</v>
      </c>
      <c r="C66" t="str">
        <f t="shared" si="1"/>
        <v>2.23407906645811+2.23394087419874i</v>
      </c>
      <c r="D66" t="str">
        <f t="shared" si="2"/>
        <v>2.23407905449274+2.23394086223411i</v>
      </c>
      <c r="E66" t="str">
        <f t="shared" si="3"/>
        <v>0.967649036638688+0.0267854746235195i</v>
      </c>
      <c r="F66" t="str">
        <f t="shared" si="4"/>
        <v>5.53135171898486-5.47041484962768i</v>
      </c>
      <c r="G66" t="str">
        <f t="shared" si="5"/>
        <v>5.90014962985344-5.84301562104911i</v>
      </c>
      <c r="H66" t="str">
        <f t="shared" si="6"/>
        <v>0.892325938814323</v>
      </c>
      <c r="I66" t="str">
        <f t="shared" si="7"/>
        <v>0.89232592925601</v>
      </c>
      <c r="J66" t="str">
        <f t="shared" si="8"/>
        <v>-0.224860530203463+8.14149378276173i</v>
      </c>
      <c r="K66" t="str">
        <f t="shared" si="9"/>
        <v>574.484301139091+69.2607215922254i</v>
      </c>
      <c r="L66" t="str">
        <f t="shared" si="10"/>
        <v>52.0460645722421+52.5484780828295i</v>
      </c>
      <c r="M66" t="str">
        <f t="shared" si="11"/>
        <v>0.000520456089278756+8.41367017775301i</v>
      </c>
      <c r="N66" t="str">
        <f t="shared" si="12"/>
        <v>589.321366734962+54.5963745053067i</v>
      </c>
      <c r="O66" t="str">
        <f t="shared" si="13"/>
        <v>48.9547883179728+52.242562735533i</v>
      </c>
      <c r="P66" t="str">
        <f t="shared" si="14"/>
        <v>479.300295194399-455.028203382168i</v>
      </c>
      <c r="Q66" s="5">
        <f t="shared" si="15"/>
        <v>479.30029519439898</v>
      </c>
      <c r="R66" s="5">
        <f t="shared" si="16"/>
        <v>455.02820338216799</v>
      </c>
      <c r="S66" s="5">
        <f>((Q66-Experimental!B56)^2+(R66-Experimental!D56)^2)/((Experimental!B56)^2+(Experimental!D56)^2)</f>
        <v>8.7584431488655991E-9</v>
      </c>
    </row>
    <row r="67" spans="1:19">
      <c r="A67" t="str">
        <f>IMPOWER(IMPRODUCT($Q$11,Experimental!A57*2*PI()),$Q$6)</f>
        <v>0.000633373522901344+10.2390884279137i</v>
      </c>
      <c r="B67" t="str">
        <f t="shared" si="0"/>
        <v>2.53593791768881+2.53578105350449i</v>
      </c>
      <c r="C67" t="str">
        <f t="shared" si="1"/>
        <v>2.39552317198512+2.39537499336222i</v>
      </c>
      <c r="D67" t="str">
        <f t="shared" si="2"/>
        <v>2.39552315915508+2.39537498053298i</v>
      </c>
      <c r="E67" t="str">
        <f t="shared" si="3"/>
        <v>0.981884982727795+0.0264235927784527i</v>
      </c>
      <c r="F67" t="str">
        <f t="shared" si="4"/>
        <v>5.16281284401517-5.09751997525164i</v>
      </c>
      <c r="G67" t="str">
        <f t="shared" si="5"/>
        <v>5.50648701940248-5.44527501442726i</v>
      </c>
      <c r="H67" t="str">
        <f t="shared" si="6"/>
        <v>0.892325938814323</v>
      </c>
      <c r="I67" t="str">
        <f t="shared" si="7"/>
        <v>0.89232592925601</v>
      </c>
      <c r="J67" t="str">
        <f t="shared" si="8"/>
        <v>-0.255024319556143+9.49840094623694i</v>
      </c>
      <c r="K67" t="str">
        <f t="shared" si="9"/>
        <v>585.676518759896+73.5739656882279i</v>
      </c>
      <c r="L67" t="str">
        <f t="shared" si="10"/>
        <v>55.766627446498+56.3865403697742i</v>
      </c>
      <c r="M67" t="str">
        <f t="shared" si="11"/>
        <v>0.000598394740928957+9.6736229818999i</v>
      </c>
      <c r="N67" t="str">
        <f t="shared" si="12"/>
        <v>593.349931709631+59.7519062333854i</v>
      </c>
      <c r="O67" t="str">
        <f t="shared" si="13"/>
        <v>53.2664790461754+56.8386518713298i</v>
      </c>
      <c r="P67" t="str">
        <f t="shared" si="14"/>
        <v>449.447827496048-430.651476148203i</v>
      </c>
      <c r="Q67" s="5">
        <f t="shared" si="15"/>
        <v>449.44782749604798</v>
      </c>
      <c r="R67" s="5">
        <f t="shared" si="16"/>
        <v>430.65147614820302</v>
      </c>
      <c r="S67" s="5">
        <f>((Q67-Experimental!B57)^2+(R67-Experimental!D57)^2)/((Experimental!B57)^2+(Experimental!D57)^2)</f>
        <v>6.6946248151197144E-9</v>
      </c>
    </row>
    <row r="68" spans="1:19">
      <c r="A68" t="str">
        <f>IMPOWER(IMPRODUCT($Q$11,Experimental!A58*2*PI()),$Q$6)</f>
        <v>0.000728221636672438+11.7723988506077i</v>
      </c>
      <c r="B68" t="str">
        <f t="shared" si="0"/>
        <v>2.71919563445458+2.7190274345936i</v>
      </c>
      <c r="C68" t="str">
        <f t="shared" si="1"/>
        <v>2.56863391885922+2.56847503221547i</v>
      </c>
      <c r="D68" t="str">
        <f t="shared" si="2"/>
        <v>2.56863390510203+2.56847501845913i</v>
      </c>
      <c r="E68" t="str">
        <f t="shared" si="3"/>
        <v>0.992910547687248+0.0228353981466524i</v>
      </c>
      <c r="F68" t="str">
        <f t="shared" si="4"/>
        <v>4.81941942347707-4.74945258482802i</v>
      </c>
      <c r="G68" t="str">
        <f t="shared" si="5"/>
        <v>5.13964333680361-5.07405523479539i</v>
      </c>
      <c r="H68" t="str">
        <f t="shared" si="6"/>
        <v>0.892325938814323</v>
      </c>
      <c r="I68" t="str">
        <f t="shared" si="7"/>
        <v>0.89232592925601</v>
      </c>
      <c r="J68" t="str">
        <f t="shared" si="8"/>
        <v>-0.253297984242602+11.0434195887712i</v>
      </c>
      <c r="K68" t="str">
        <f t="shared" si="9"/>
        <v>595.385572942048+76.5299558190552i</v>
      </c>
      <c r="L68" t="str">
        <f t="shared" si="10"/>
        <v>59.7466379472007+60.5114458074627i</v>
      </c>
      <c r="M68" t="str">
        <f t="shared" si="11"/>
        <v>0.000688004758434309+11.1222545713022i</v>
      </c>
      <c r="N68" t="str">
        <f t="shared" si="12"/>
        <v>597.716073271428+65.0467592960477i</v>
      </c>
      <c r="O68" t="str">
        <f t="shared" si="13"/>
        <v>57.9412640491837+61.4467910634832i</v>
      </c>
      <c r="P68" t="str">
        <f t="shared" si="14"/>
        <v>419.412479176919-406.583793117119i</v>
      </c>
      <c r="Q68" s="5">
        <f t="shared" si="15"/>
        <v>419.41247917691902</v>
      </c>
      <c r="R68" s="5">
        <f t="shared" si="16"/>
        <v>406.583793117119</v>
      </c>
      <c r="S68" s="5">
        <f>((Q68-Experimental!B58)^2+(R68-Experimental!D58)^2)/((Experimental!B58)^2+(Experimental!D58)^2)</f>
        <v>4.7477862038646178E-9</v>
      </c>
    </row>
    <row r="69" spans="1:19">
      <c r="A69" t="str">
        <f>IMPOWER(IMPRODUCT($Q$11,Experimental!A59*2*PI()),$Q$6)</f>
        <v>0.000837273319681352+13.5353235469642i</v>
      </c>
      <c r="B69" t="str">
        <f t="shared" si="0"/>
        <v>2.91569633738334+2.91551598268124i</v>
      </c>
      <c r="C69" t="str">
        <f t="shared" si="1"/>
        <v>2.75425438846687+2.75408401999489i</v>
      </c>
      <c r="D69" t="str">
        <f t="shared" si="2"/>
        <v>2.75425437371552+2.75408400524446i</v>
      </c>
      <c r="E69" t="str">
        <f t="shared" si="3"/>
        <v>1.00037187617242+0.0174296158952005i</v>
      </c>
      <c r="F69" t="str">
        <f t="shared" si="4"/>
        <v>4.49949943875253-4.42451790404886i</v>
      </c>
      <c r="G69" t="str">
        <f t="shared" si="5"/>
        <v>4.79783229078227-4.72754868383047i</v>
      </c>
      <c r="H69" t="str">
        <f t="shared" si="6"/>
        <v>0.892325938814323</v>
      </c>
      <c r="I69" t="str">
        <f t="shared" si="7"/>
        <v>0.89232592925601</v>
      </c>
      <c r="J69" t="str">
        <f t="shared" si="8"/>
        <v>-0.222095457784054+12.7925889946337i</v>
      </c>
      <c r="K69" t="str">
        <f t="shared" si="9"/>
        <v>603.432361525798+78.9269801113506i</v>
      </c>
      <c r="L69" t="str">
        <f t="shared" si="10"/>
        <v>64.0026589950378+64.9461386006139i</v>
      </c>
      <c r="M69" t="str">
        <f t="shared" si="11"/>
        <v>0.000791033936694712+12.7878197217643i</v>
      </c>
      <c r="N69" t="str">
        <f t="shared" si="12"/>
        <v>602.339840098865+70.5178598525985i</v>
      </c>
      <c r="O69" t="str">
        <f t="shared" si="13"/>
        <v>62.8944738092045+66.0858322846052i</v>
      </c>
      <c r="P69" t="str">
        <f t="shared" si="14"/>
        <v>390.123528650371-382.585860155787i</v>
      </c>
      <c r="Q69" s="5">
        <f t="shared" si="15"/>
        <v>390.12352865037099</v>
      </c>
      <c r="R69" s="5">
        <f t="shared" si="16"/>
        <v>382.58586015578697</v>
      </c>
      <c r="S69" s="5">
        <f>((Q69-Experimental!B59)^2+(R69-Experimental!D59)^2)/((Experimental!B59)^2+(Experimental!D59)^2)</f>
        <v>3.0840426079106951E-9</v>
      </c>
    </row>
    <row r="70" spans="1:19">
      <c r="A70" t="str">
        <f>IMPOWER(IMPRODUCT($Q$11,Experimental!A60*2*PI()),$Q$6)</f>
        <v>0.000962655566035546+15.5622474098852i</v>
      </c>
      <c r="B70" t="str">
        <f t="shared" si="0"/>
        <v>3.12639702127791+3.1262036333739i</v>
      </c>
      <c r="C70" t="str">
        <f t="shared" si="1"/>
        <v>2.95328858686023+2.95310590683404i</v>
      </c>
      <c r="D70" t="str">
        <f t="shared" si="2"/>
        <v>2.9532885710429+2.95310589101768i</v>
      </c>
      <c r="E70" t="str">
        <f t="shared" si="3"/>
        <v>1.00444903933651+0.0115741969576486i</v>
      </c>
      <c r="F70" t="str">
        <f t="shared" si="4"/>
        <v>4.20149527687819-4.12113390794142i</v>
      </c>
      <c r="G70" t="str">
        <f t="shared" si="5"/>
        <v>4.4793895742468-4.40406819404128i</v>
      </c>
      <c r="H70" t="str">
        <f t="shared" si="6"/>
        <v>0.892325938814323</v>
      </c>
      <c r="I70" t="str">
        <f t="shared" si="7"/>
        <v>0.89232592925601</v>
      </c>
      <c r="J70" t="str">
        <f t="shared" si="8"/>
        <v>-0.169259615565265+14.7682282625776i</v>
      </c>
      <c r="K70" t="str">
        <f t="shared" si="9"/>
        <v>609.924809506443+81.5474944094276i</v>
      </c>
      <c r="L70" t="str">
        <f t="shared" si="10"/>
        <v>68.5519442113971+69.7157395790652i</v>
      </c>
      <c r="M70" t="str">
        <f t="shared" si="11"/>
        <v>0.000909491804153173+14.7028043808927i</v>
      </c>
      <c r="N70" t="str">
        <f t="shared" si="12"/>
        <v>607.149121562312+76.2469190044574i</v>
      </c>
      <c r="O70" t="str">
        <f t="shared" si="13"/>
        <v>68.0500308068516+70.8193413509588i</v>
      </c>
      <c r="P70" t="str">
        <f t="shared" si="14"/>
        <v>362.314478188707-358.759641282873i</v>
      </c>
      <c r="Q70" s="5">
        <f t="shared" si="15"/>
        <v>362.31447818870703</v>
      </c>
      <c r="R70" s="5">
        <f t="shared" si="16"/>
        <v>358.75964128287302</v>
      </c>
      <c r="S70" s="5">
        <f>((Q70-Experimental!B60)^2+(R70-Experimental!D60)^2)/((Experimental!B60)^2+(Experimental!D60)^2)</f>
        <v>1.8183438018629569E-9</v>
      </c>
    </row>
    <row r="71" spans="1:19">
      <c r="A71" t="str">
        <f>IMPOWER(IMPRODUCT($Q$11,Experimental!A61*2*PI()),$Q$6)</f>
        <v>0.00110681388864976+17.8927044932587i</v>
      </c>
      <c r="B71" t="str">
        <f t="shared" si="0"/>
        <v>3.35232383747728+3.35211647453646i</v>
      </c>
      <c r="C71" t="str">
        <f t="shared" si="1"/>
        <v>3.16670584743404+3.16650996616807i</v>
      </c>
      <c r="D71" t="str">
        <f t="shared" si="2"/>
        <v>3.16670583047367+3.16650994920875i</v>
      </c>
      <c r="E71" t="str">
        <f t="shared" si="3"/>
        <v>1.0057748069715+0.00636197571506158i</v>
      </c>
      <c r="F71" t="str">
        <f t="shared" si="4"/>
        <v>3.9239561643426-3.8378236370566i</v>
      </c>
      <c r="G71" t="str">
        <f t="shared" si="5"/>
        <v>4.18276477503767-4.10203882910941i</v>
      </c>
      <c r="H71" t="str">
        <f t="shared" si="6"/>
        <v>0.892325938814323</v>
      </c>
      <c r="I71" t="str">
        <f t="shared" si="7"/>
        <v>0.89232592925601</v>
      </c>
      <c r="J71" t="str">
        <f t="shared" si="8"/>
        <v>-0.106494668201515+17.0021865084152i</v>
      </c>
      <c r="K71" t="str">
        <f t="shared" si="9"/>
        <v>615.214650851932+85.0332112142479i</v>
      </c>
      <c r="L71" t="str">
        <f t="shared" si="10"/>
        <v>73.4123711198838+74.8478253484386i</v>
      </c>
      <c r="M71" t="str">
        <f t="shared" si="11"/>
        <v>0.00104568881744429+16.9045592889365i</v>
      </c>
      <c r="N71" t="str">
        <f t="shared" si="12"/>
        <v>612.098020349235+82.3529373407725i</v>
      </c>
      <c r="O71" t="str">
        <f t="shared" si="13"/>
        <v>73.3601333452293+75.7471048143121i</v>
      </c>
      <c r="P71" t="str">
        <f t="shared" si="14"/>
        <v>336.439784871782-335.414416714988i</v>
      </c>
      <c r="Q71" s="5">
        <f t="shared" si="15"/>
        <v>336.43978487178202</v>
      </c>
      <c r="R71" s="5">
        <f t="shared" si="16"/>
        <v>335.41441671498802</v>
      </c>
      <c r="S71" s="5">
        <f>((Q71-Experimental!B61)^2+(R71-Experimental!D61)^2)/((Experimental!B61)^2+(Experimental!D61)^2)</f>
        <v>9.94219696494257E-10</v>
      </c>
    </row>
    <row r="72" spans="1:19">
      <c r="A72" t="str">
        <f>IMPOWER(IMPRODUCT($Q$11,Experimental!A62*2*PI()),$Q$6)</f>
        <v>0.00127256001765306+20.5721491023026i</v>
      </c>
      <c r="B72" t="str">
        <f t="shared" si="0"/>
        <v>3.59457709140371+3.59435474353017i</v>
      </c>
      <c r="C72" t="str">
        <f t="shared" si="1"/>
        <v>3.39554555175869+3.39533551527492i</v>
      </c>
      <c r="D72" t="str">
        <f t="shared" si="2"/>
        <v>3.39554553357269+3.39533549709004i</v>
      </c>
      <c r="E72" t="str">
        <f t="shared" si="3"/>
        <v>1.00524601951468+0.00245540240308061i</v>
      </c>
      <c r="F72" t="str">
        <f t="shared" si="4"/>
        <v>3.66553112566713-3.57320803033741i</v>
      </c>
      <c r="G72" t="str">
        <f t="shared" si="5"/>
        <v>3.90651384505777-3.81999023489456i</v>
      </c>
      <c r="H72" t="str">
        <f t="shared" si="6"/>
        <v>0.892325938814323</v>
      </c>
      <c r="I72" t="str">
        <f t="shared" si="7"/>
        <v>0.89232592925601</v>
      </c>
      <c r="J72" t="str">
        <f t="shared" si="8"/>
        <v>-0.046514682430379+19.5379932215831i</v>
      </c>
      <c r="K72" t="str">
        <f t="shared" si="9"/>
        <v>619.796650216798+89.8024855083966i</v>
      </c>
      <c r="L72" t="str">
        <f t="shared" si="10"/>
        <v>78.6023428307637+80.3727564476691i</v>
      </c>
      <c r="M72" t="str">
        <f t="shared" si="11"/>
        <v>0.00120228142567018+19.4360284847794i</v>
      </c>
      <c r="N72" t="str">
        <f t="shared" si="12"/>
        <v>617.178105186372+88.9761282909087i</v>
      </c>
      <c r="O72" t="str">
        <f t="shared" si="13"/>
        <v>78.8173447958296+80.9873938779166i</v>
      </c>
      <c r="P72" t="str">
        <f t="shared" si="14"/>
        <v>312.666872397528-312.920620733402i</v>
      </c>
      <c r="Q72" s="5">
        <f t="shared" si="15"/>
        <v>312.66687239752798</v>
      </c>
      <c r="R72" s="5">
        <f t="shared" si="16"/>
        <v>312.92062073340202</v>
      </c>
      <c r="S72" s="5">
        <f>((Q72-Experimental!B62)^2+(R72-Experimental!D62)^2)/((Experimental!B62)^2+(Experimental!D62)^2)</f>
        <v>5.8038846771811817E-10</v>
      </c>
    </row>
    <row r="73" spans="1:19">
      <c r="A73" t="str">
        <f>IMPOWER(IMPRODUCT($Q$11,Experimental!A63*2*PI()),$Q$6)</f>
        <v>0.00146312674166451+23.6528423552079i</v>
      </c>
      <c r="B73" t="str">
        <f t="shared" si="0"/>
        <v>3.85433660125381+3.85409818557224i</v>
      </c>
      <c r="C73" t="str">
        <f t="shared" si="1"/>
        <v>3.64092219156088+3.64069697694274i</v>
      </c>
      <c r="D73" t="str">
        <f t="shared" si="2"/>
        <v>3.64092217206068+3.64069695744375i</v>
      </c>
      <c r="E73" t="str">
        <f t="shared" si="3"/>
        <v>1.00379301026654+0.0000533385606052288i</v>
      </c>
      <c r="F73" t="str">
        <f t="shared" si="4"/>
        <v>3.42496243346495-3.32599924097059i</v>
      </c>
      <c r="G73" t="str">
        <f t="shared" si="5"/>
        <v>3.64929209193139-3.55654950483721i</v>
      </c>
      <c r="H73" t="str">
        <f t="shared" si="6"/>
        <v>0.892325938814323</v>
      </c>
      <c r="I73" t="str">
        <f t="shared" si="7"/>
        <v>0.89232592925601</v>
      </c>
      <c r="J73" t="str">
        <f t="shared" si="8"/>
        <v>0.00019563227162192+22.431347813484i</v>
      </c>
      <c r="K73" t="str">
        <f t="shared" si="9"/>
        <v>624.185228001043+96.0329992806679i</v>
      </c>
      <c r="L73" t="str">
        <f t="shared" si="10"/>
        <v>84.1406499212041+86.3240649584575i</v>
      </c>
      <c r="M73" t="str">
        <f t="shared" si="11"/>
        <v>0.00138232388295829+22.3465869061955i</v>
      </c>
      <c r="N73" t="str">
        <f t="shared" si="12"/>
        <v>622.418893448291+96.2588815407927i</v>
      </c>
      <c r="O73" t="str">
        <f t="shared" si="13"/>
        <v>84.4551918688181+86.6559809642496i</v>
      </c>
      <c r="P73" t="str">
        <f t="shared" si="14"/>
        <v>290.931723234231-291.592182841834i</v>
      </c>
      <c r="Q73" s="5">
        <f t="shared" si="15"/>
        <v>290.93172323423101</v>
      </c>
      <c r="R73" s="5">
        <f t="shared" si="16"/>
        <v>291.59218284183402</v>
      </c>
      <c r="S73" s="5">
        <f>((Q73-Experimental!B63)^2+(R73-Experimental!D63)^2)/((Experimental!B63)^2+(Experimental!D63)^2)</f>
        <v>4.8551614971936968E-10</v>
      </c>
    </row>
    <row r="74" spans="1:19">
      <c r="A74" t="str">
        <f>IMPOWER(IMPRODUCT($Q$11,Experimental!A64*2*PI()),$Q$6)</f>
        <v>0.0016822309615871+27.1948715079895i</v>
      </c>
      <c r="B74" t="str">
        <f t="shared" si="0"/>
        <v>4.13286744393164+4.13261179931353i</v>
      </c>
      <c r="C74" t="str">
        <f t="shared" si="1"/>
        <v>3.9040307965047+3.90378930691532i</v>
      </c>
      <c r="D74" t="str">
        <f t="shared" si="2"/>
        <v>3.90403077559534+3.90378928600725i</v>
      </c>
      <c r="E74" t="str">
        <f t="shared" si="3"/>
        <v>1.00218043551602-0.00102520935100021i</v>
      </c>
      <c r="F74" t="str">
        <f t="shared" si="4"/>
        <v>3.20107951927144-3.09499440417875i</v>
      </c>
      <c r="G74" t="str">
        <f t="shared" si="5"/>
        <v>3.40984766005676-3.31043452623744i</v>
      </c>
      <c r="H74" t="str">
        <f t="shared" si="6"/>
        <v>0.892325938814323</v>
      </c>
      <c r="I74" t="str">
        <f t="shared" si="7"/>
        <v>0.89232592925601</v>
      </c>
      <c r="J74" t="str">
        <f t="shared" si="8"/>
        <v>0.0279335006097317+25.7490237290912i</v>
      </c>
      <c r="K74" t="str">
        <f t="shared" si="9"/>
        <v>628.80762836847+103.707023670461i</v>
      </c>
      <c r="L74" t="str">
        <f t="shared" si="10"/>
        <v>90.0462823130375+92.7389144515803i</v>
      </c>
      <c r="M74" t="str">
        <f t="shared" si="11"/>
        <v>0.00158932782009687+25.6930034213119i</v>
      </c>
      <c r="N74" t="str">
        <f t="shared" si="12"/>
        <v>627.877958157701+104.330235548672i</v>
      </c>
      <c r="O74" t="str">
        <f t="shared" si="13"/>
        <v>90.3376992273758+92.8488093837175i</v>
      </c>
      <c r="P74" t="str">
        <f t="shared" si="14"/>
        <v>271.028717888106-271.620354121138i</v>
      </c>
      <c r="Q74" s="5">
        <f t="shared" si="15"/>
        <v>271.02871788810597</v>
      </c>
      <c r="R74" s="5">
        <f t="shared" si="16"/>
        <v>271.62035412113801</v>
      </c>
      <c r="S74" s="5">
        <f>((Q74-Experimental!B64)^2+(R74-Experimental!D64)^2)/((Experimental!B64)^2+(Experimental!D64)^2)</f>
        <v>5.8666459762374113E-10</v>
      </c>
    </row>
    <row r="75" spans="1:19">
      <c r="A75" t="str">
        <f>IMPOWER(IMPRODUCT($Q$11,Experimental!A65*2*PI()),$Q$6)</f>
        <v>0.00193414618674993+31.2673219239216i</v>
      </c>
      <c r="B75" t="str">
        <f t="shared" si="0"/>
        <v>4.4315261162073+4.43125199761604i</v>
      </c>
      <c r="C75" t="str">
        <f t="shared" si="1"/>
        <v>4.18615275420732+4.18589381354768i</v>
      </c>
      <c r="D75" t="str">
        <f t="shared" si="2"/>
        <v>4.18615273178696+4.1858937911287i</v>
      </c>
      <c r="E75" t="str">
        <f t="shared" si="3"/>
        <v>1.00089108400452-0.00118334938479234i</v>
      </c>
      <c r="F75" t="str">
        <f t="shared" si="4"/>
        <v>2.99279331693246-2.87906982848941i</v>
      </c>
      <c r="G75" t="str">
        <f t="shared" si="5"/>
        <v>3.18701547051409-3.08044777653767i</v>
      </c>
      <c r="H75" t="str">
        <f t="shared" si="6"/>
        <v>0.892325938814323</v>
      </c>
      <c r="I75" t="str">
        <f t="shared" si="7"/>
        <v>0.89232592925601</v>
      </c>
      <c r="J75" t="str">
        <f t="shared" si="8"/>
        <v>0.0367857484327225+29.5668690221859i</v>
      </c>
      <c r="K75" t="str">
        <f t="shared" si="9"/>
        <v>633.941069411281+112.696396966368i</v>
      </c>
      <c r="L75" t="str">
        <f t="shared" si="10"/>
        <v>96.3381786322838+99.6586481949339i</v>
      </c>
      <c r="M75" t="str">
        <f t="shared" si="11"/>
        <v>0.00182733073692775+29.5405480746825i</v>
      </c>
      <c r="N75" t="str">
        <f t="shared" si="12"/>
        <v>633.6244827905+113.298677324718i</v>
      </c>
      <c r="O75" t="str">
        <f t="shared" si="13"/>
        <v>96.5419550423183+99.633450697836i</v>
      </c>
      <c r="P75" t="str">
        <f t="shared" si="14"/>
        <v>252.702634918419-253.061225744996i</v>
      </c>
      <c r="Q75" s="5">
        <f t="shared" si="15"/>
        <v>252.70263491841899</v>
      </c>
      <c r="R75" s="5">
        <f t="shared" si="16"/>
        <v>253.06122574499599</v>
      </c>
      <c r="S75" s="5">
        <f>((Q75-Experimental!B65)^2+(R75-Experimental!D65)^2)/((Experimental!B65)^2+(Experimental!D65)^2)</f>
        <v>7.6261603865385872E-10</v>
      </c>
    </row>
    <row r="76" spans="1:19">
      <c r="A76" t="str">
        <f>IMPOWER(IMPRODUCT($Q$11,Experimental!A66*2*PI()),$Q$6)</f>
        <v>0.00222378588739678+35.9496245461918i</v>
      </c>
      <c r="B76" t="str">
        <f t="shared" si="0"/>
        <v>4.75176714110753+4.75147321353482i</v>
      </c>
      <c r="C76" t="str">
        <f t="shared" si="1"/>
        <v>4.48866205083391+4.48838439801506i</v>
      </c>
      <c r="D76" t="str">
        <f t="shared" si="2"/>
        <v>4.48866202679336+4.48838437397599i</v>
      </c>
      <c r="E76" t="str">
        <f t="shared" si="3"/>
        <v>1.0001094006259-0.000872707255460146i</v>
      </c>
      <c r="F76" t="str">
        <f t="shared" si="4"/>
        <v>2.7990910127322-2.67717558455745i</v>
      </c>
      <c r="G76" t="str">
        <f t="shared" si="5"/>
        <v>2.97971159177286-2.86547054131273i</v>
      </c>
      <c r="H76" t="str">
        <f t="shared" si="6"/>
        <v>0.892325938814323</v>
      </c>
      <c r="I76" t="str">
        <f t="shared" si="7"/>
        <v>0.89232592925601</v>
      </c>
      <c r="J76" t="str">
        <f t="shared" si="8"/>
        <v>0.0317420652173634+33.967979022543i</v>
      </c>
      <c r="K76" t="str">
        <f t="shared" si="9"/>
        <v>639.70271490669+122.856350894238i</v>
      </c>
      <c r="L76" t="str">
        <f t="shared" si="10"/>
        <v>103.03489773509+107.129445342629i</v>
      </c>
      <c r="M76" t="str">
        <f t="shared" si="11"/>
        <v>0.00210097475168298+33.9642651442139i</v>
      </c>
      <c r="N76" t="str">
        <f t="shared" si="12"/>
        <v>639.721824057698+123.255060806505i</v>
      </c>
      <c r="O76" t="str">
        <f t="shared" si="13"/>
        <v>103.139662461616+107.051246068183i</v>
      </c>
      <c r="P76" t="str">
        <f t="shared" si="14"/>
        <v>235.718541650128-235.863621004216i</v>
      </c>
      <c r="Q76" s="5">
        <f t="shared" si="15"/>
        <v>235.718541650128</v>
      </c>
      <c r="R76" s="5">
        <f t="shared" si="16"/>
        <v>235.86362100421599</v>
      </c>
      <c r="S76" s="5">
        <f>((Q76-Experimental!B66)^2+(R76-Experimental!D66)^2)/((Experimental!B66)^2+(Experimental!D66)^2)</f>
        <v>9.219348306080448E-10</v>
      </c>
    </row>
    <row r="77" spans="1:19">
      <c r="A77" t="str">
        <f>IMPOWER(IMPRODUCT($Q$11,Experimental!A67*2*PI()),$Q$6)</f>
        <v>0.00255679932926624+41.3331051554948i</v>
      </c>
      <c r="B77" t="str">
        <f t="shared" si="0"/>
        <v>5.09515015171197+5.09483498367613i</v>
      </c>
      <c r="C77" t="str">
        <f t="shared" si="1"/>
        <v>4.81303196266466+4.81273424546596i</v>
      </c>
      <c r="D77" t="str">
        <f t="shared" si="2"/>
        <v>4.81303193688683+4.81273421968973i</v>
      </c>
      <c r="E77" t="str">
        <f t="shared" si="3"/>
        <v>0.999788648247253-0.000456493314496997i</v>
      </c>
      <c r="F77" t="str">
        <f t="shared" si="4"/>
        <v>2.61903117876434-2.48833046815663i</v>
      </c>
      <c r="G77" t="str">
        <f t="shared" si="5"/>
        <v>2.78692801553498-2.66445752820836i</v>
      </c>
      <c r="H77" t="str">
        <f t="shared" si="6"/>
        <v>0.892325938814323</v>
      </c>
      <c r="I77" t="str">
        <f t="shared" si="7"/>
        <v>0.89232592925601</v>
      </c>
      <c r="J77" t="str">
        <f t="shared" si="8"/>
        <v>0.0202413499473871+39.0421823582491i</v>
      </c>
      <c r="K77" t="str">
        <f t="shared" si="9"/>
        <v>646.083918379124+134.100426801486i</v>
      </c>
      <c r="L77" t="str">
        <f t="shared" si="10"/>
        <v>110.154193718158+115.203109569624i</v>
      </c>
      <c r="M77" t="str">
        <f t="shared" si="11"/>
        <v>0.00241559714278391+39.0504368392245i</v>
      </c>
      <c r="N77" t="str">
        <f t="shared" si="12"/>
        <v>646.21451722602+134.284118179008i</v>
      </c>
      <c r="O77" t="str">
        <f t="shared" si="13"/>
        <v>110.183501885571+115.128476537499i</v>
      </c>
      <c r="P77" t="str">
        <f t="shared" si="14"/>
        <v>219.897888921769-219.916338467196i</v>
      </c>
      <c r="Q77" s="5">
        <f t="shared" si="15"/>
        <v>219.89788892176901</v>
      </c>
      <c r="R77" s="5">
        <f t="shared" si="16"/>
        <v>219.916338467196</v>
      </c>
      <c r="S77" s="5">
        <f>((Q77-Experimental!B67)^2+(R77-Experimental!D67)^2)/((Experimental!B67)^2+(Experimental!D67)^2)</f>
        <v>1.0179227674628128E-9</v>
      </c>
    </row>
    <row r="78" spans="1:19">
      <c r="A78" t="str">
        <f>IMPOWER(IMPRODUCT($Q$11,Experimental!A68*2*PI()),$Q$6)</f>
        <v>0.00293968175946512+47.5227656300005i</v>
      </c>
      <c r="B78" t="str">
        <f t="shared" si="0"/>
        <v>5.46334748685511+5.46300954342944i</v>
      </c>
      <c r="C78" t="str">
        <f t="shared" si="1"/>
        <v>5.16084223122298+5.16052299970656i</v>
      </c>
      <c r="D78" t="str">
        <f t="shared" si="2"/>
        <v>5.16084220358234+5.16052297206763i</v>
      </c>
      <c r="E78" t="str">
        <f t="shared" si="3"/>
        <v>0.999762735111098-0.00014173069384134i</v>
      </c>
      <c r="F78" t="str">
        <f t="shared" si="4"/>
        <v>2.45173926830462-2.31161731654313i</v>
      </c>
      <c r="G78" t="str">
        <f t="shared" si="5"/>
        <v>2.60772781436569-2.47643185361126i</v>
      </c>
      <c r="H78" t="str">
        <f t="shared" si="6"/>
        <v>0.892325938814323</v>
      </c>
      <c r="I78" t="str">
        <f t="shared" si="7"/>
        <v>0.89232592925601</v>
      </c>
      <c r="J78" t="str">
        <f t="shared" si="8"/>
        <v>0.00914013790522364+44.8876130125082i</v>
      </c>
      <c r="K78" t="str">
        <f t="shared" si="9"/>
        <v>653.008178078661+146.439368184466i</v>
      </c>
      <c r="L78" t="str">
        <f t="shared" si="10"/>
        <v>117.712471705792+123.938020562249i</v>
      </c>
      <c r="M78" t="str">
        <f t="shared" si="11"/>
        <v>0.00277733445003517+44.8982661882808i</v>
      </c>
      <c r="N78" t="str">
        <f t="shared" si="12"/>
        <v>653.123266287265+146.480261468786i</v>
      </c>
      <c r="O78" t="str">
        <f t="shared" si="13"/>
        <v>117.702108490918+123.891930951281i</v>
      </c>
      <c r="P78" t="str">
        <f t="shared" si="14"/>
        <v>205.122242552215-205.093699549509i</v>
      </c>
      <c r="Q78" s="5">
        <f t="shared" si="15"/>
        <v>205.122242552215</v>
      </c>
      <c r="R78" s="5">
        <f t="shared" si="16"/>
        <v>205.09369954950901</v>
      </c>
      <c r="S78" s="5">
        <f>((Q78-Experimental!B68)^2+(R78-Experimental!D68)^2)/((Experimental!B68)^2+(Experimental!D68)^2)</f>
        <v>1.0475893734889531E-9</v>
      </c>
    </row>
    <row r="79" spans="1:19">
      <c r="A79" t="str">
        <f>IMPOWER(IMPRODUCT($Q$11,Experimental!A69*2*PI()),$Q$6)</f>
        <v>0.003379901092751+54.6393319502087i</v>
      </c>
      <c r="B79" t="str">
        <f t="shared" ref="B79:B113" si="17">+IMSQRT(IMPRODUCT(A79,COMPLEX($Q$3,0)))</f>
        <v>5.85815233572599+5.85778997106345i</v>
      </c>
      <c r="C79" t="str">
        <f t="shared" ref="C79:C113" si="18">+IMSQRT(IMPRODUCT(A79,COMPLEX($Q$4,0)))</f>
        <v>5.53378675690924+5.53344445635851i</v>
      </c>
      <c r="D79" t="str">
        <f t="shared" ref="D79:D113" si="19">+IMSQRT(IMPRODUCT(A79,COMPLEX($Q$5,0)))</f>
        <v>5.53378672727117+5.53344442672228i</v>
      </c>
      <c r="E79" t="str">
        <f t="shared" ref="E79:E113" si="20">IMDIV(_xlfn.IMCOSH(IMPRODUCT(B79,COMPLEX($Q$7,0))),_xlfn.IMSINH(IMPRODUCT(B79,COMPLEX($Q$7,0))))</f>
        <v>0.999855363355305+0.0000150394811142154i</v>
      </c>
      <c r="F79" t="str">
        <f t="shared" ref="F79:F113" si="21">IMDIV(_xlfn.IMCOSH(IMPRODUCT(C79,COMPLEX($Q$8,0))),_xlfn.IMSINH(IMPRODUCT(C79,COMPLEX($Q$8,0))))</f>
        <v>2.29640345414894-2.1461786600861i</v>
      </c>
      <c r="G79" t="str">
        <f t="shared" ref="G79:G113" si="22">IMDIV(_xlfn.IMCOSH(IMPRODUCT(D79,COMPLEX($Q$9,0))),_xlfn.IMSINH(IMPRODUCT(D79,COMPLEX($Q$9,0))))</f>
        <v>2.44124066001651-2.30048038142571i</v>
      </c>
      <c r="H79" t="str">
        <f t="shared" ref="H79:H113" si="23">+COMPLEX($Q$4/$Q$3,0)</f>
        <v>0.892325938814323</v>
      </c>
      <c r="I79" t="str">
        <f t="shared" ref="I79:I113" si="24">+COMPLEX($Q$5/$Q$3,0)</f>
        <v>0.89232592925601</v>
      </c>
      <c r="J79" t="str">
        <f t="shared" ref="J79:J113" si="25">+IMPRODUCT(B79,D79,E79,H79,H79)</f>
        <v>0.0024164150382229+51.614345582978i</v>
      </c>
      <c r="K79" t="str">
        <f t="shared" ref="K79:K113" si="26">+IMPRODUCT(C79,F79,H79,IMSUM(D79,IMPRODUCT(B79,E79,G79,I79)))</f>
        <v>660.387898215299+159.981673992496i</v>
      </c>
      <c r="L79" t="str">
        <f t="shared" ref="L79:L113" si="27">+IMPRODUCT(C79,C79,G79,I79)</f>
        <v>125.724096924217+133.400286240292i</v>
      </c>
      <c r="M79" t="str">
        <f t="shared" ref="M79:M113" si="28">+IMPRODUCT(D79,B79,H79,H79)</f>
        <v>0.00319324216381779+51.6218119406255i</v>
      </c>
      <c r="N79" t="str">
        <f t="shared" ref="N79:N113" si="29">+IMPRODUCT(C79,F79,H79,IMSUM(IMPRODUCT(D79,E79),IMPRODUCT(G79,B79,I79)))</f>
        <v>660.448128190471+159.96210797853i</v>
      </c>
      <c r="O79" t="str">
        <f t="shared" ref="O79:O113" si="30">+IMPRODUCT(C79,C79,E79,G79,I79)</f>
        <v>125.703906341595+133.382882495671i</v>
      </c>
      <c r="P79" t="str">
        <f t="shared" ref="P79:P113" si="31">+IMPRODUCT(IMDIV(IMSUM(J79,K79,L79),IMPRODUCT(B79,IMSUM(M79,N79,O79))),COMPLEX(2,0),COMPLEX($Q$2,0))</f>
        <v>191.316198422671-191.285014976737i</v>
      </c>
      <c r="Q79" s="5">
        <f t="shared" ref="Q79:Q113" si="32">IMREAL(P79)</f>
        <v>191.31619842267099</v>
      </c>
      <c r="R79" s="5">
        <f t="shared" ref="R79:R113" si="33">-IMAGINARY(P79)</f>
        <v>191.28501497673699</v>
      </c>
      <c r="S79" s="5">
        <f>((Q79-Experimental!B69)^2+(R79-Experimental!D69)^2)/((Experimental!B69)^2+(Experimental!D69)^2)</f>
        <v>1.0373798667068493E-9</v>
      </c>
    </row>
    <row r="80" spans="1:19">
      <c r="A80" t="str">
        <f>IMPOWER(IMPRODUCT($Q$11,Experimental!A70*2*PI()),$Q$6)</f>
        <v>0.00388604356917122+62.8216088939153i</v>
      </c>
      <c r="B80" t="str">
        <f t="shared" si="17"/>
        <v>6.2814874710315+6.28109892034909i</v>
      </c>
      <c r="C80" t="str">
        <f t="shared" si="18"/>
        <v>5.9336818486093+5.93331481195721i</v>
      </c>
      <c r="D80" t="str">
        <f t="shared" si="19"/>
        <v>5.93368181682945+5.93331478017933i</v>
      </c>
      <c r="E80" t="str">
        <f t="shared" si="20"/>
        <v>0.999948701105186+0.0000519966311199592i</v>
      </c>
      <c r="F80" t="str">
        <f t="shared" si="21"/>
        <v>2.15227079303499-1.99121269392913i</v>
      </c>
      <c r="G80" t="str">
        <f t="shared" si="22"/>
        <v>2.28665868354614-2.1357493960321i</v>
      </c>
      <c r="H80" t="str">
        <f t="shared" si="23"/>
        <v>0.892325938814323</v>
      </c>
      <c r="I80" t="str">
        <f t="shared" si="24"/>
        <v>0.89232592925601</v>
      </c>
      <c r="J80" t="str">
        <f t="shared" si="25"/>
        <v>0.000585128861922528+59.3491687083631i</v>
      </c>
      <c r="K80" t="str">
        <f t="shared" si="26"/>
        <v>668.160007103258+174.907984903514i</v>
      </c>
      <c r="L80" t="str">
        <f t="shared" si="27"/>
        <v>134.200523943774+143.665142978727i</v>
      </c>
      <c r="M80" t="str">
        <f t="shared" si="28"/>
        <v>0.00367143233931843+59.3522132204039i</v>
      </c>
      <c r="N80" t="str">
        <f t="shared" si="29"/>
        <v>668.176478708188+174.881350537075i</v>
      </c>
      <c r="O80" t="str">
        <f t="shared" si="30"/>
        <v>134.186169501768+143.664751090808i</v>
      </c>
      <c r="P80" t="str">
        <f t="shared" si="31"/>
        <v>178.424817385976-178.404160078558i</v>
      </c>
      <c r="Q80" s="5">
        <f t="shared" si="32"/>
        <v>178.42481738597601</v>
      </c>
      <c r="R80" s="5">
        <f t="shared" si="33"/>
        <v>178.40416007855799</v>
      </c>
      <c r="S80" s="5">
        <f>((Q80-Experimental!B70)^2+(R80-Experimental!D70)^2)/((Experimental!B70)^2+(Experimental!D70)^2)</f>
        <v>1.0227455491575455E-9</v>
      </c>
    </row>
    <row r="81" spans="1:19">
      <c r="A81" t="str">
        <f>IMPOWER(IMPRODUCT($Q$11,Experimental!A71*2*PI()),$Q$6)</f>
        <v>0.0044679812240321+72.2291873483456i</v>
      </c>
      <c r="B81" t="str">
        <f t="shared" si="17"/>
        <v>6.73541461325552+6.73499798423949i</v>
      </c>
      <c r="C81" t="str">
        <f t="shared" si="18"/>
        <v>6.36247506945504+6.36208150916514i</v>
      </c>
      <c r="D81" t="str">
        <f t="shared" si="19"/>
        <v>6.36247503537864+6.36208147509086i</v>
      </c>
      <c r="E81" t="str">
        <f t="shared" si="20"/>
        <v>0.999998593121517+0.000034879133290974i</v>
      </c>
      <c r="F81" t="str">
        <f t="shared" si="21"/>
        <v>2.01864370136923-1.8459695575814i</v>
      </c>
      <c r="G81" t="str">
        <f t="shared" si="22"/>
        <v>2.14323266049635-1.98144059438723i</v>
      </c>
      <c r="H81" t="str">
        <f t="shared" si="23"/>
        <v>0.892325938814323</v>
      </c>
      <c r="I81" t="str">
        <f t="shared" si="24"/>
        <v>0.89232592925601</v>
      </c>
      <c r="J81" t="str">
        <f t="shared" si="25"/>
        <v>0.00184106519619832+68.2401514658655i</v>
      </c>
      <c r="K81" t="str">
        <f t="shared" si="26"/>
        <v>676.293318842978+191.439490173731i</v>
      </c>
      <c r="L81" t="str">
        <f t="shared" si="27"/>
        <v>143.149206414306+154.818662937908i</v>
      </c>
      <c r="M81" t="str">
        <f t="shared" si="28"/>
        <v>0.00422123181719421+68.2402473243682i</v>
      </c>
      <c r="N81" t="str">
        <f t="shared" si="29"/>
        <v>676.290399568728+191.425063689052i</v>
      </c>
      <c r="O81" t="str">
        <f t="shared" si="30"/>
        <v>143.143605079987+154.823438047113i</v>
      </c>
      <c r="P81" t="str">
        <f t="shared" si="31"/>
        <v>166.397336207982-166.384957925527i</v>
      </c>
      <c r="Q81" s="5">
        <f t="shared" si="32"/>
        <v>166.39733620798199</v>
      </c>
      <c r="R81" s="5">
        <f t="shared" si="33"/>
        <v>166.384957925527</v>
      </c>
      <c r="S81" s="5">
        <f>((Q81-Experimental!B71)^2+(R81-Experimental!D71)^2)/((Experimental!B71)^2+(Experimental!D71)^2)</f>
        <v>1.0303612435395037E-9</v>
      </c>
    </row>
    <row r="82" spans="1:19">
      <c r="A82" t="str">
        <f>IMPOWER(IMPRODUCT($Q$11,Experimental!A72*2*PI()),$Q$6)</f>
        <v>0.00513706443660918+83.0455570441094i</v>
      </c>
      <c r="B82" t="str">
        <f t="shared" si="17"/>
        <v>7.22214447161928+7.22169773520918i</v>
      </c>
      <c r="C82" t="str">
        <f t="shared" si="18"/>
        <v>6.82225472181736+6.82183272117819i</v>
      </c>
      <c r="D82" t="str">
        <f t="shared" si="19"/>
        <v>6.82225468527846+6.82183268464155i</v>
      </c>
      <c r="E82" t="str">
        <f t="shared" si="20"/>
        <v>1.00001079625962+0.0000115571332163123i</v>
      </c>
      <c r="F82" t="str">
        <f t="shared" si="21"/>
        <v>1.89487672950957-1.70974791385207i</v>
      </c>
      <c r="G82" t="str">
        <f t="shared" si="22"/>
        <v>2.01026850648011-1.83680738538178i</v>
      </c>
      <c r="H82" t="str">
        <f t="shared" si="23"/>
        <v>0.892325938814323</v>
      </c>
      <c r="I82" t="str">
        <f t="shared" si="24"/>
        <v>0.89232592925601</v>
      </c>
      <c r="J82" t="str">
        <f t="shared" si="25"/>
        <v>0.00394665229546004+78.4601176742612i</v>
      </c>
      <c r="K82" t="str">
        <f t="shared" si="26"/>
        <v>684.774777149274+209.817864251318i</v>
      </c>
      <c r="L82" t="str">
        <f t="shared" si="27"/>
        <v>152.57224009771+166.959842567812i</v>
      </c>
      <c r="M82" t="str">
        <f t="shared" si="28"/>
        <v>0.00485336413909932+78.4592705515157i</v>
      </c>
      <c r="N82" t="str">
        <f t="shared" si="29"/>
        <v>684.76923791006+209.814365903623i</v>
      </c>
      <c r="O82" t="str">
        <f t="shared" si="30"/>
        <v>152.571957730082+166.963408407322i</v>
      </c>
      <c r="P82" t="str">
        <f t="shared" si="31"/>
        <v>155.181004794584-155.171947214017i</v>
      </c>
      <c r="Q82" s="5">
        <f t="shared" si="32"/>
        <v>155.181004794584</v>
      </c>
      <c r="R82" s="5">
        <f t="shared" si="33"/>
        <v>155.171947214017</v>
      </c>
      <c r="S82" s="5">
        <f>((Q82-Experimental!B72)^2+(R82-Experimental!D72)^2)/((Experimental!B72)^2+(Experimental!D72)^2)</f>
        <v>1.0699635955625278E-9</v>
      </c>
    </row>
    <row r="83" spans="1:19">
      <c r="A83" t="str">
        <f>IMPOWER(IMPRODUCT($Q$11,Experimental!A73*2*PI()),$Q$6)</f>
        <v>0.00590634331315739+95.4816854231768i</v>
      </c>
      <c r="B83" t="str">
        <f t="shared" si="17"/>
        <v>7.74404751064463+7.74356849115144i</v>
      </c>
      <c r="C83" t="str">
        <f t="shared" si="18"/>
        <v>7.31526001772544+7.31480752151575i</v>
      </c>
      <c r="D83" t="str">
        <f t="shared" si="19"/>
        <v>7.31525997854608+7.31480748233881i</v>
      </c>
      <c r="E83" t="str">
        <f t="shared" si="20"/>
        <v>1.00000676396792-1.99374970391833E-07i</v>
      </c>
      <c r="F83" t="str">
        <f t="shared" si="21"/>
        <v>1.78037362376355-1.58189182257624i</v>
      </c>
      <c r="G83" t="str">
        <f t="shared" si="22"/>
        <v>1.88712407056068-1.70115148811382i</v>
      </c>
      <c r="H83" t="str">
        <f t="shared" si="23"/>
        <v>0.892325938814323</v>
      </c>
      <c r="I83" t="str">
        <f t="shared" si="24"/>
        <v>0.89232592925601</v>
      </c>
      <c r="J83" t="str">
        <f t="shared" si="25"/>
        <v>0.00559818178492239+90.2092095909208i</v>
      </c>
      <c r="K83" t="str">
        <f t="shared" si="26"/>
        <v>693.589139105621+230.303194132701i</v>
      </c>
      <c r="L83" t="str">
        <f t="shared" si="27"/>
        <v>162.46468354444+180.2031652781i</v>
      </c>
      <c r="M83" t="str">
        <f t="shared" si="28"/>
        <v>0.00558015870406869+90.2085994239607i</v>
      </c>
      <c r="N83" t="str">
        <f t="shared" si="29"/>
        <v>693.586513326225+230.304014292712i</v>
      </c>
      <c r="O83" t="str">
        <f t="shared" si="30"/>
        <v>162.465818378348+180.204351775138i</v>
      </c>
      <c r="P83" t="str">
        <f t="shared" si="31"/>
        <v>144.72206246157-144.713684591235i</v>
      </c>
      <c r="Q83" s="5">
        <f t="shared" si="32"/>
        <v>144.72206246157</v>
      </c>
      <c r="R83" s="5">
        <f t="shared" si="33"/>
        <v>144.71368459123499</v>
      </c>
      <c r="S83" s="5">
        <f>((Q83-Experimental!B73)^2+(R83-Experimental!D73)^2)/((Experimental!B73)^2+(Experimental!D73)^2)</f>
        <v>1.1374015858544937E-9</v>
      </c>
    </row>
    <row r="84" spans="1:19">
      <c r="A84" t="str">
        <f>IMPOWER(IMPRODUCT($Q$11,Experimental!A74*2*PI()),$Q$6)</f>
        <v>0.00679082222217668+109.780132444752i</v>
      </c>
      <c r="B84" t="str">
        <f t="shared" si="17"/>
        <v>8.30366549475512+8.30315185926522i</v>
      </c>
      <c r="C84" t="str">
        <f t="shared" si="18"/>
        <v>7.84389198424378+7.84340678872325i</v>
      </c>
      <c r="D84" t="str">
        <f t="shared" si="19"/>
        <v>7.84389194223314+7.84340674671521i</v>
      </c>
      <c r="E84" t="str">
        <f t="shared" si="20"/>
        <v>1.00000160669253-0.0000021985427066765i</v>
      </c>
      <c r="F84" t="str">
        <f t="shared" si="21"/>
        <v>1.67458466696894-1.46178790931766i</v>
      </c>
      <c r="G84" t="str">
        <f t="shared" si="22"/>
        <v>1.77320621570097-1.57381982481304i</v>
      </c>
      <c r="H84" t="str">
        <f t="shared" si="23"/>
        <v>0.892325938814323</v>
      </c>
      <c r="I84" t="str">
        <f t="shared" si="24"/>
        <v>0.89232592925601</v>
      </c>
      <c r="J84" t="str">
        <f t="shared" si="25"/>
        <v>0.0066438286847539+103.717564875781i</v>
      </c>
      <c r="K84" t="str">
        <f t="shared" si="26"/>
        <v>702.703848996872+253.185047953004i</v>
      </c>
      <c r="L84" t="str">
        <f t="shared" si="27"/>
        <v>172.812491520496+194.681755251485i</v>
      </c>
      <c r="M84" t="str">
        <f t="shared" si="28"/>
        <v>0.00641579124707661+103.717398247917i</v>
      </c>
      <c r="N84" t="str">
        <f t="shared" si="29"/>
        <v>702.7034875354+253.186071096304i</v>
      </c>
      <c r="O84" t="str">
        <f t="shared" si="30"/>
        <v>172.813197193188+194.681688109564i</v>
      </c>
      <c r="P84" t="str">
        <f t="shared" si="31"/>
        <v>134.96869035737-134.960499730982i</v>
      </c>
      <c r="Q84" s="5">
        <f t="shared" si="32"/>
        <v>134.96869035737001</v>
      </c>
      <c r="R84" s="5">
        <f t="shared" si="33"/>
        <v>134.96049973098201</v>
      </c>
      <c r="S84" s="5">
        <f>((Q84-Experimental!B74)^2+(R84-Experimental!D74)^2)/((Experimental!B74)^2+(Experimental!D74)^2)</f>
        <v>1.2239826589114303E-9</v>
      </c>
    </row>
    <row r="85" spans="1:19">
      <c r="A85" t="str">
        <f>IMPOWER(IMPRODUCT($Q$11,Experimental!A75*2*PI()),$Q$6)</f>
        <v>0.00780775244650595+126.219781586112i</v>
      </c>
      <c r="B85" t="str">
        <f t="shared" si="17"/>
        <v>8.90372386713919+8.90317311415266i</v>
      </c>
      <c r="C85" t="str">
        <f t="shared" si="18"/>
        <v>8.41072515691853+8.41020489909515i</v>
      </c>
      <c r="D85" t="str">
        <f t="shared" si="19"/>
        <v>8.41072511187203+8.41020485405144i</v>
      </c>
      <c r="E85" t="str">
        <f t="shared" si="20"/>
        <v>0.999999653093-9.65595691583807E-07i</v>
      </c>
      <c r="F85" t="str">
        <f t="shared" si="21"/>
        <v>1.57700428988266-1.34886283489345i</v>
      </c>
      <c r="G85" t="str">
        <f t="shared" si="22"/>
        <v>1.66796817725092-1.45420170893894i</v>
      </c>
      <c r="H85" t="str">
        <f t="shared" si="23"/>
        <v>0.892325938814323</v>
      </c>
      <c r="I85" t="str">
        <f t="shared" si="24"/>
        <v>0.89232592925601</v>
      </c>
      <c r="J85" t="str">
        <f t="shared" si="25"/>
        <v>0.00749170423437726+119.249107464082i</v>
      </c>
      <c r="K85" t="str">
        <f t="shared" si="26"/>
        <v>712.062113981941+278.797534484239i</v>
      </c>
      <c r="L85" t="str">
        <f t="shared" si="27"/>
        <v>183.589986627019+210.551269808069i</v>
      </c>
      <c r="M85" t="str">
        <f t="shared" si="28"/>
        <v>0.00737656032901315+119.249148839569i</v>
      </c>
      <c r="N85" t="str">
        <f t="shared" si="29"/>
        <v>712.062358084675+278.797851783379i</v>
      </c>
      <c r="O85" t="str">
        <f t="shared" si="30"/>
        <v>183.590126245766+210.55101949266i</v>
      </c>
      <c r="P85" t="str">
        <f t="shared" si="31"/>
        <v>125.872709290122-125.86490899268i</v>
      </c>
      <c r="Q85" s="5">
        <f t="shared" si="32"/>
        <v>125.872709290122</v>
      </c>
      <c r="R85" s="5">
        <f t="shared" si="33"/>
        <v>125.86490899268</v>
      </c>
      <c r="S85" s="5">
        <f>((Q85-Experimental!B75)^2+(R85-Experimental!D75)^2)/((Experimental!B75)^2+(Experimental!D75)^2)</f>
        <v>1.3242278225647594E-9</v>
      </c>
    </row>
    <row r="86" spans="1:19">
      <c r="A86" t="str">
        <f>IMPOWER(IMPRODUCT($Q$11,Experimental!A76*2*PI()),$Q$6)</f>
        <v>0.00897696866026626+145.121279314029i</v>
      </c>
      <c r="B86" t="str">
        <f t="shared" si="17"/>
        <v>9.54714502316336+9.54655447041118i</v>
      </c>
      <c r="C86" t="str">
        <f t="shared" si="18"/>
        <v>9.01852011824238+9.01796226436423i</v>
      </c>
      <c r="D86" t="str">
        <f t="shared" si="19"/>
        <v>9.01852006994062+9.01796221606546i</v>
      </c>
      <c r="E86" t="str">
        <f t="shared" si="20"/>
        <v>0.999999645513027-6.42690584013657E-08i</v>
      </c>
      <c r="F86" t="str">
        <f t="shared" si="21"/>
        <v>1.48716894638222-1.24258107843143i</v>
      </c>
      <c r="G86" t="str">
        <f t="shared" si="22"/>
        <v>1.57090719177064-1.34172633470679i</v>
      </c>
      <c r="H86" t="str">
        <f t="shared" si="23"/>
        <v>0.892325938814323</v>
      </c>
      <c r="I86" t="str">
        <f t="shared" si="24"/>
        <v>0.89232592925601</v>
      </c>
      <c r="J86" t="str">
        <f t="shared" si="25"/>
        <v>0.00849001394915717+137.106740992308i</v>
      </c>
      <c r="K86" t="str">
        <f t="shared" si="26"/>
        <v>721.580180072476+307.532540111779i</v>
      </c>
      <c r="L86" t="str">
        <f t="shared" si="27"/>
        <v>194.756785156385+227.994716351564i</v>
      </c>
      <c r="M86" t="str">
        <f t="shared" si="28"/>
        <v>0.00848120523136621+137.106789595423i</v>
      </c>
      <c r="N86" t="str">
        <f t="shared" si="29"/>
        <v>721.580315967731+307.532519293458i</v>
      </c>
      <c r="O86" t="str">
        <f t="shared" si="30"/>
        <v>194.756730770648+227.994623013572i</v>
      </c>
      <c r="P86" t="str">
        <f t="shared" si="31"/>
        <v>117.389664414314-117.382383304584i</v>
      </c>
      <c r="Q86" s="5">
        <f t="shared" si="32"/>
        <v>117.389664414314</v>
      </c>
      <c r="R86" s="5">
        <f t="shared" si="33"/>
        <v>117.382383304584</v>
      </c>
      <c r="S86" s="5">
        <f>((Q86-Experimental!B76)^2+(R86-Experimental!D76)^2)/((Experimental!B76)^2+(Experimental!D76)^2)</f>
        <v>1.4374791528513485E-9</v>
      </c>
    </row>
    <row r="87" spans="1:19">
      <c r="A87" t="str">
        <f>IMPOWER(IMPRODUCT($Q$11,Experimental!A77*2*PI()),$Q$6)</f>
        <v>0.0103212757934539+166.853289120708i</v>
      </c>
      <c r="B87" t="str">
        <f t="shared" si="17"/>
        <v>10.2370625429783+10.2364293143592i</v>
      </c>
      <c r="C87" t="str">
        <f t="shared" si="18"/>
        <v>9.67023694220208+9.6696387754175i</v>
      </c>
      <c r="D87" t="str">
        <f t="shared" si="19"/>
        <v>9.67023689040984+9.66963872362846i</v>
      </c>
      <c r="E87" t="str">
        <f t="shared" si="20"/>
        <v>0.999999931092981+9.49087118253142E-08i</v>
      </c>
      <c r="F87" t="str">
        <f t="shared" si="21"/>
        <v>1.40465524530875-1.14244305507419i</v>
      </c>
      <c r="G87" t="str">
        <f t="shared" si="22"/>
        <v>1.48156238921645-1.23586058124961i</v>
      </c>
      <c r="H87" t="str">
        <f t="shared" si="23"/>
        <v>0.892325938814323</v>
      </c>
      <c r="I87" t="str">
        <f t="shared" si="24"/>
        <v>0.89232592925601</v>
      </c>
      <c r="J87" t="str">
        <f t="shared" si="25"/>
        <v>0.00973630950515102+157.638613280428i</v>
      </c>
      <c r="K87" t="str">
        <f t="shared" si="26"/>
        <v>731.14365140626+339.851093827131i</v>
      </c>
      <c r="L87" t="str">
        <f t="shared" si="27"/>
        <v>206.254085310403+247.228428926851i</v>
      </c>
      <c r="M87" t="str">
        <f t="shared" si="28"/>
        <v>0.00975127145583329+157.63862414191i</v>
      </c>
      <c r="N87" t="str">
        <f t="shared" si="29"/>
        <v>731.143663273557+339.851051741724i</v>
      </c>
      <c r="O87" t="str">
        <f t="shared" si="30"/>
        <v>206.254047633917+247.228431466386i</v>
      </c>
      <c r="P87" t="str">
        <f t="shared" si="31"/>
        <v>109.478291264418-109.471516449699i</v>
      </c>
      <c r="Q87" s="5">
        <f t="shared" si="32"/>
        <v>109.478291264418</v>
      </c>
      <c r="R87" s="5">
        <f t="shared" si="33"/>
        <v>109.471516449699</v>
      </c>
      <c r="S87" s="5">
        <f>((Q87-Experimental!B77)^2+(R87-Experimental!D77)^2)/((Experimental!B77)^2+(Experimental!D77)^2)</f>
        <v>1.5651310458389505E-9</v>
      </c>
    </row>
    <row r="88" spans="1:19">
      <c r="A88" t="str">
        <f>IMPOWER(IMPRODUCT($Q$11,Experimental!A78*2*PI()),$Q$6)</f>
        <v>0.0118668938297684+191.839682105859i</v>
      </c>
      <c r="B88" t="str">
        <f t="shared" si="17"/>
        <v>10.9768364526347+10.9761574642081i</v>
      </c>
      <c r="C88" t="str">
        <f t="shared" si="18"/>
        <v>10.3690496103872+10.3684082175132i</v>
      </c>
      <c r="D88" t="str">
        <f t="shared" si="19"/>
        <v>10.3690495548522+10.3684081619817i</v>
      </c>
      <c r="E88" t="str">
        <f t="shared" si="20"/>
        <v>1.00000001915542+2.95412756165819E-08i</v>
      </c>
      <c r="F88" t="str">
        <f t="shared" si="21"/>
        <v>1.32907833007463-1.04798359978301i</v>
      </c>
      <c r="G88" t="str">
        <f t="shared" si="22"/>
        <v>1.39951294126143-1.13610715314149i</v>
      </c>
      <c r="H88" t="str">
        <f t="shared" si="23"/>
        <v>0.892325938814323</v>
      </c>
      <c r="I88" t="str">
        <f t="shared" si="24"/>
        <v>0.89232592925601</v>
      </c>
      <c r="J88" t="str">
        <f t="shared" si="25"/>
        <v>0.0112061769591019+181.245118281438i</v>
      </c>
      <c r="K88" t="str">
        <f t="shared" si="26"/>
        <v>740.600550605184+376.295832493461i</v>
      </c>
      <c r="L88" t="str">
        <f t="shared" si="27"/>
        <v>218.000221490636+268.50950146886i</v>
      </c>
      <c r="M88" t="str">
        <f t="shared" si="28"/>
        <v>0.011211530956231+181.245114809281i</v>
      </c>
      <c r="N88" t="str">
        <f t="shared" si="29"/>
        <v>740.600540173065+376.295825057179i</v>
      </c>
      <c r="O88" t="str">
        <f t="shared" si="30"/>
        <v>218.000217734409+268.509513052277i</v>
      </c>
      <c r="P88" t="str">
        <f t="shared" si="31"/>
        <v>102.100097803604-102.093783264354i</v>
      </c>
      <c r="Q88" s="5">
        <f t="shared" si="32"/>
        <v>102.100097803604</v>
      </c>
      <c r="R88" s="5">
        <f t="shared" si="33"/>
        <v>102.093783264354</v>
      </c>
      <c r="S88" s="5">
        <f>((Q88-Experimental!B78)^2+(R88-Experimental!D78)^2)/((Experimental!B78)^2+(Experimental!D78)^2)</f>
        <v>1.7080567144384678E-9</v>
      </c>
    </row>
    <row r="89" spans="1:19">
      <c r="A89" t="str">
        <f>IMPOWER(IMPRODUCT($Q$11,Experimental!A79*2*PI()),$Q$6)</f>
        <v>0.0136439692132158+220.567804353275i</v>
      </c>
      <c r="B89" t="str">
        <f t="shared" si="17"/>
        <v>11.7700695880319+11.7693415329985i</v>
      </c>
      <c r="C89" t="str">
        <f t="shared" si="18"/>
        <v>11.1183614698677+11.1176737272022i</v>
      </c>
      <c r="D89" t="str">
        <f t="shared" si="19"/>
        <v>11.1183614103195+11.1176736676578i</v>
      </c>
      <c r="E89" t="str">
        <f t="shared" si="20"/>
        <v>1.00000000927134-2.81403031336607E-09i</v>
      </c>
      <c r="F89" t="str">
        <f t="shared" si="21"/>
        <v>1.26009049304205-0.958770861401903i</v>
      </c>
      <c r="G89" t="str">
        <f t="shared" si="22"/>
        <v>1.32437645669045-1.04200308948847i</v>
      </c>
      <c r="H89" t="str">
        <f t="shared" si="23"/>
        <v>0.892325938814323</v>
      </c>
      <c r="I89" t="str">
        <f t="shared" si="24"/>
        <v>0.89232592925601</v>
      </c>
      <c r="J89" t="str">
        <f t="shared" si="25"/>
        <v>0.0128910518313675+208.386695364793i</v>
      </c>
      <c r="K89" t="str">
        <f t="shared" si="26"/>
        <v>749.751437901388+417.507060367463i</v>
      </c>
      <c r="L89" t="str">
        <f t="shared" si="27"/>
        <v>229.885390713859+292.145053118968i</v>
      </c>
      <c r="M89" t="str">
        <f t="shared" si="28"/>
        <v>0.0128904653053834+208.386693432805i</v>
      </c>
      <c r="N89" t="str">
        <f t="shared" si="29"/>
        <v>749.751435261923+417.507062570177i</v>
      </c>
      <c r="O89" t="str">
        <f t="shared" si="30"/>
        <v>229.88539366731+292.145055180639i</v>
      </c>
      <c r="P89" t="str">
        <f t="shared" si="31"/>
        <v>95.2191543378277-95.2132646842659i</v>
      </c>
      <c r="Q89" s="5">
        <f t="shared" si="32"/>
        <v>95.219154337827703</v>
      </c>
      <c r="R89" s="5">
        <f t="shared" si="33"/>
        <v>95.213264684265894</v>
      </c>
      <c r="S89" s="5">
        <f>((Q89-Experimental!B79)^2+(R89-Experimental!D79)^2)/((Experimental!B79)^2+(Experimental!D79)^2)</f>
        <v>1.8662673768898302E-9</v>
      </c>
    </row>
    <row r="90" spans="1:19">
      <c r="A90" t="str">
        <f>IMPOWER(IMPRODUCT($Q$11,Experimental!A80*2*PI()),$Q$6)</f>
        <v>0.0156871628381977+253.597982352677i</v>
      </c>
      <c r="B90" t="str">
        <f t="shared" si="17"/>
        <v>12.6206251413961+12.619844473993i</v>
      </c>
      <c r="C90" t="str">
        <f t="shared" si="18"/>
        <v>11.9218218081244+11.9210843662334i</v>
      </c>
      <c r="D90" t="str">
        <f t="shared" si="19"/>
        <v>11.9218217442731+11.921084302386i</v>
      </c>
      <c r="E90" t="str">
        <f t="shared" si="20"/>
        <v>0.999999999739801-2.41497533878888E-09i</v>
      </c>
      <c r="F90" t="str">
        <f t="shared" si="21"/>
        <v>1.19738000382481-0.874405666641919i</v>
      </c>
      <c r="G90" t="str">
        <f t="shared" si="22"/>
        <v>1.25580761049419-0.953118686669407i</v>
      </c>
      <c r="H90" t="str">
        <f t="shared" si="23"/>
        <v>0.892325938814323</v>
      </c>
      <c r="I90" t="str">
        <f t="shared" si="24"/>
        <v>0.89232592925601</v>
      </c>
      <c r="J90" t="str">
        <f t="shared" si="25"/>
        <v>0.0148213998184857+239.592741764363i</v>
      </c>
      <c r="K90" t="str">
        <f t="shared" si="26"/>
        <v>758.337331349738+464.243464532385i</v>
      </c>
      <c r="L90" t="str">
        <f t="shared" si="27"/>
        <v>241.765471412642+318.503799170844i</v>
      </c>
      <c r="M90" t="str">
        <f t="shared" si="28"/>
        <v>0.0148208212117792+239.592741826741i</v>
      </c>
      <c r="N90" t="str">
        <f t="shared" si="29"/>
        <v>758.337331777283+464.243465255226i</v>
      </c>
      <c r="O90" t="str">
        <f t="shared" si="30"/>
        <v>241.765472118914+318.503798504112i</v>
      </c>
      <c r="P90" t="str">
        <f t="shared" si="31"/>
        <v>88.8019462372485-88.7964532227498i</v>
      </c>
      <c r="Q90" s="5">
        <f t="shared" si="32"/>
        <v>88.801946237248501</v>
      </c>
      <c r="R90" s="5">
        <f t="shared" si="33"/>
        <v>88.796453222749804</v>
      </c>
      <c r="S90" s="5">
        <f>((Q90-Experimental!B80)^2+(R90-Experimental!D80)^2)/((Experimental!B80)^2+(Experimental!D80)^2)</f>
        <v>2.0395951391783856E-9</v>
      </c>
    </row>
    <row r="91" spans="1:19">
      <c r="A91" t="str">
        <f>IMPOWER(IMPRODUCT($Q$11,Experimental!A81*2*PI()),$Q$6)</f>
        <v>0.0180363260915136+291.574451864892i</v>
      </c>
      <c r="B91" t="str">
        <f t="shared" si="17"/>
        <v>13.5326454757412+13.5318083939737i</v>
      </c>
      <c r="C91" t="str">
        <f t="shared" si="18"/>
        <v>12.7833436257549+12.7825528931598i</v>
      </c>
      <c r="D91" t="str">
        <f t="shared" si="19"/>
        <v>12.7833435572894+12.7825528246985i</v>
      </c>
      <c r="E91" t="str">
        <f t="shared" si="20"/>
        <v>0.999999999449127+1.09926120678714E-11i</v>
      </c>
      <c r="F91" t="str">
        <f t="shared" si="21"/>
        <v>1.14067011711371-0.794521432243884i</v>
      </c>
      <c r="G91" t="str">
        <f t="shared" si="22"/>
        <v>1.19349698512956-0.869056895504657i</v>
      </c>
      <c r="H91" t="str">
        <f t="shared" si="23"/>
        <v>0.892325938814323</v>
      </c>
      <c r="I91" t="str">
        <f t="shared" si="24"/>
        <v>0.89232592925601</v>
      </c>
      <c r="J91" t="str">
        <f t="shared" si="25"/>
        <v>0.0170402461821486+275.471916938608i</v>
      </c>
      <c r="K91" t="str">
        <f t="shared" si="26"/>
        <v>766.025431051946+517.408172640717i</v>
      </c>
      <c r="L91" t="str">
        <f t="shared" si="27"/>
        <v>253.454888788887+348.03052311927i</v>
      </c>
      <c r="M91" t="str">
        <f t="shared" si="28"/>
        <v>0.0170402492196916+275.471917090358i</v>
      </c>
      <c r="N91" t="str">
        <f t="shared" si="29"/>
        <v>766.02543121701+517.408172555947i</v>
      </c>
      <c r="O91" t="str">
        <f t="shared" si="30"/>
        <v>253.45488864544+348.030522930335i</v>
      </c>
      <c r="P91" t="str">
        <f t="shared" si="31"/>
        <v>82.8172198516456-82.8120970594427i</v>
      </c>
      <c r="Q91" s="5">
        <f t="shared" si="32"/>
        <v>82.817219851645604</v>
      </c>
      <c r="R91" s="5">
        <f t="shared" si="33"/>
        <v>82.812097059442706</v>
      </c>
      <c r="S91" s="5">
        <f>((Q91-Experimental!B81)^2+(R91-Experimental!D81)^2)/((Experimental!B81)^2+(Experimental!D81)^2)</f>
        <v>2.2280044039676528E-9</v>
      </c>
    </row>
    <row r="92" spans="1:19">
      <c r="A92" t="str">
        <f>IMPOWER(IMPRODUCT($Q$11,Experimental!A82*2*PI()),$Q$6)</f>
        <v>0.0207372781321104+335.237923391996i</v>
      </c>
      <c r="B92" t="str">
        <f t="shared" si="17"/>
        <v>14.5105722989439+14.5096747260689i</v>
      </c>
      <c r="C92" t="str">
        <f t="shared" si="18"/>
        <v>13.7071226935102+13.7062748191969i</v>
      </c>
      <c r="D92" t="str">
        <f t="shared" si="19"/>
        <v>13.7071226200971+13.7062747457883i</v>
      </c>
      <c r="E92" t="str">
        <f t="shared" si="20"/>
        <v>1.00000000000446+1.12190690088118E-10i</v>
      </c>
      <c r="F92" t="str">
        <f t="shared" si="21"/>
        <v>1.08971820351541-0.718784725241743i</v>
      </c>
      <c r="G92" t="str">
        <f t="shared" si="22"/>
        <v>1.1371700884012-0.789453272435415i</v>
      </c>
      <c r="H92" t="str">
        <f t="shared" si="23"/>
        <v>0.892325938814323</v>
      </c>
      <c r="I92" t="str">
        <f t="shared" si="24"/>
        <v>0.89232592925601</v>
      </c>
      <c r="J92" t="str">
        <f t="shared" si="25"/>
        <v>0.0195920025396499+316.724023136939i</v>
      </c>
      <c r="K92" t="str">
        <f t="shared" si="26"/>
        <v>772.392225312016+578.081425959476i</v>
      </c>
      <c r="L92" t="str">
        <f t="shared" si="27"/>
        <v>264.718546291815+381.26419433363i</v>
      </c>
      <c r="M92" t="str">
        <f t="shared" si="28"/>
        <v>0.0195920380730492+316.724023135524i</v>
      </c>
      <c r="N92" t="str">
        <f t="shared" si="29"/>
        <v>772.392225293597+578.081425927583i</v>
      </c>
      <c r="O92" t="str">
        <f t="shared" si="30"/>
        <v>264.718546250222+381.264194365029i</v>
      </c>
      <c r="P92" t="str">
        <f t="shared" si="31"/>
        <v>77.2358286304289-77.2310510958785i</v>
      </c>
      <c r="Q92" s="5">
        <f t="shared" si="32"/>
        <v>77.235828630428898</v>
      </c>
      <c r="R92" s="5">
        <f t="shared" si="33"/>
        <v>77.231051095878499</v>
      </c>
      <c r="S92" s="5">
        <f>((Q92-Experimental!B82)^2+(R92-Experimental!D82)^2)/((Experimental!B82)^2+(Experimental!D82)^2)</f>
        <v>2.4315127515474201E-9</v>
      </c>
    </row>
    <row r="93" spans="1:19">
      <c r="A93" t="str">
        <f>IMPOWER(IMPRODUCT($Q$11,Experimental!A83*2*PI()),$Q$6)</f>
        <v>0.0238426995690017+385.44002933513i</v>
      </c>
      <c r="B93" t="str">
        <f t="shared" si="17"/>
        <v>15.5591682956836+15.5582058603549i</v>
      </c>
      <c r="C93" t="str">
        <f t="shared" si="18"/>
        <v>14.697657986476+14.6967488411395i</v>
      </c>
      <c r="D93" t="str">
        <f t="shared" si="19"/>
        <v>14.6976579077577+14.6967487624261i</v>
      </c>
      <c r="E93" t="str">
        <f t="shared" si="20"/>
        <v>1.00000000002008-3.54143089976161E-12i</v>
      </c>
      <c r="F93" t="str">
        <f t="shared" si="21"/>
        <v>1.04431491215274-0.646896595198736i</v>
      </c>
      <c r="G93" t="str">
        <f t="shared" si="22"/>
        <v>1.08658648962306-0.713976586144018i</v>
      </c>
      <c r="H93" t="str">
        <f t="shared" si="23"/>
        <v>0.892325938814323</v>
      </c>
      <c r="I93" t="str">
        <f t="shared" si="24"/>
        <v>0.89232592925601</v>
      </c>
      <c r="J93" t="str">
        <f t="shared" si="25"/>
        <v>0.0225259603264571+364.153659990909i</v>
      </c>
      <c r="K93" t="str">
        <f t="shared" si="26"/>
        <v>776.903716368585+647.561860196172i</v>
      </c>
      <c r="L93" t="str">
        <f t="shared" si="27"/>
        <v>275.262957081885+418.860653762274i</v>
      </c>
      <c r="M93" t="str">
        <f t="shared" si="28"/>
        <v>0.0225259590363798+364.153659983597i</v>
      </c>
      <c r="N93" t="str">
        <f t="shared" si="29"/>
        <v>776.90371636356+647.56186020032i</v>
      </c>
      <c r="O93" t="str">
        <f t="shared" si="30"/>
        <v>275.262957088895+418.86065376971i</v>
      </c>
      <c r="P93" t="str">
        <f t="shared" si="31"/>
        <v>72.0305902031099-72.0261346447568i</v>
      </c>
      <c r="Q93" s="5">
        <f t="shared" si="32"/>
        <v>72.030590203109895</v>
      </c>
      <c r="R93" s="5">
        <f t="shared" si="33"/>
        <v>72.026134644756795</v>
      </c>
      <c r="S93" s="5">
        <f>((Q93-Experimental!B83)^2+(R93-Experimental!D83)^2)/((Experimental!B83)^2+(Experimental!D83)^2)</f>
        <v>2.6501248939049844E-9</v>
      </c>
    </row>
    <row r="94" spans="1:19">
      <c r="A94" t="str">
        <f>IMPOWER(IMPRODUCT($Q$11,Experimental!A84*2*PI()),$Q$6)</f>
        <v>0.027413159968059+443.15993462395i</v>
      </c>
      <c r="B94" t="str">
        <f t="shared" si="17"/>
        <v>16.6835403225982+16.6825083375776i</v>
      </c>
      <c r="C94" t="str">
        <f t="shared" si="18"/>
        <v>15.7597735949135+15.7587987508478i</v>
      </c>
      <c r="D94" t="str">
        <f t="shared" si="19"/>
        <v>15.7597735105067+15.7587986664462i</v>
      </c>
      <c r="E94" t="str">
        <f t="shared" si="20"/>
        <v>0.999999999998628-2.97446414066918E-12i</v>
      </c>
      <c r="F94" t="str">
        <f t="shared" si="21"/>
        <v>1.00428322075775-0.578594826275732i</v>
      </c>
      <c r="G94" t="str">
        <f t="shared" si="22"/>
        <v>1.04153897997548-0.642330205089181i</v>
      </c>
      <c r="H94" t="str">
        <f t="shared" si="23"/>
        <v>0.892325938814323</v>
      </c>
      <c r="I94" t="str">
        <f t="shared" si="24"/>
        <v>0.89232592925601</v>
      </c>
      <c r="J94" t="str">
        <f t="shared" si="25"/>
        <v>0.0258992378950654+418.685917053176i</v>
      </c>
      <c r="K94" t="str">
        <f t="shared" si="26"/>
        <v>778.892894226705+727.419000465006i</v>
      </c>
      <c r="L94" t="str">
        <f t="shared" si="27"/>
        <v>284.726897551182+461.620994335448i</v>
      </c>
      <c r="M94" t="str">
        <f t="shared" si="28"/>
        <v>0.0258992366497347+418.685917053751i</v>
      </c>
      <c r="N94" t="str">
        <f t="shared" si="29"/>
        <v>778.892894227554+727.419000465576i</v>
      </c>
      <c r="O94" t="str">
        <f t="shared" si="30"/>
        <v>284.726897552165+461.620994333968i</v>
      </c>
      <c r="P94" t="str">
        <f t="shared" si="31"/>
        <v>67.1761540860476-67.1719988058008i</v>
      </c>
      <c r="Q94" s="5">
        <f t="shared" si="32"/>
        <v>67.176154086047603</v>
      </c>
      <c r="R94" s="5">
        <f t="shared" si="33"/>
        <v>67.171998805800797</v>
      </c>
      <c r="S94" s="5">
        <f>((Q94-Experimental!B84)^2+(R94-Experimental!D84)^2)/((Experimental!B84)^2+(Experimental!D84)^2)</f>
        <v>2.8838395090560326E-9</v>
      </c>
    </row>
    <row r="95" spans="1:19">
      <c r="A95" t="str">
        <f>IMPOWER(IMPRODUCT($Q$11,Experimental!A85*2*PI()),$Q$6)</f>
        <v>0.0315182992286413+509.523434799105i</v>
      </c>
      <c r="B95" t="str">
        <f t="shared" si="17"/>
        <v>17.8891642796213+17.8880577189507i</v>
      </c>
      <c r="C95" t="str">
        <f t="shared" si="18"/>
        <v>16.8986422184724+16.8975969280064i</v>
      </c>
      <c r="D95" t="str">
        <f t="shared" si="19"/>
        <v>16.898642127966+16.8975968375056i</v>
      </c>
      <c r="E95" t="str">
        <f t="shared" si="20"/>
        <v>0.999999999999687+3.37797596092254E-13i</v>
      </c>
      <c r="F95" t="str">
        <f t="shared" si="21"/>
        <v>0.969477150212582-0.513657276048964i</v>
      </c>
      <c r="G95" t="str">
        <f t="shared" si="22"/>
        <v>1.0018526085232-0.574254415284596i</v>
      </c>
      <c r="H95" t="str">
        <f t="shared" si="23"/>
        <v>0.892325938814323</v>
      </c>
      <c r="I95" t="str">
        <f t="shared" si="24"/>
        <v>0.89232592925601</v>
      </c>
      <c r="J95" t="str">
        <f t="shared" si="25"/>
        <v>0.0297776647054953+481.384416531693i</v>
      </c>
      <c r="K95" t="str">
        <f t="shared" si="26"/>
        <v>777.535130576464+819.56027277099i</v>
      </c>
      <c r="L95" t="str">
        <f t="shared" si="27"/>
        <v>292.672202031692+510.52698233861i</v>
      </c>
      <c r="M95" t="str">
        <f t="shared" si="28"/>
        <v>0.0297776648681151+481.384416531843i</v>
      </c>
      <c r="N95" t="str">
        <f t="shared" si="29"/>
        <v>777.535130576485+819.560272770852i</v>
      </c>
      <c r="O95" t="str">
        <f t="shared" si="30"/>
        <v>292.672202031428+510.526982338549i</v>
      </c>
      <c r="P95" t="str">
        <f t="shared" si="31"/>
        <v>62.6488782758846-62.6450030370177i</v>
      </c>
      <c r="Q95" s="5">
        <f t="shared" si="32"/>
        <v>62.648878275884599</v>
      </c>
      <c r="R95" s="5">
        <f t="shared" si="33"/>
        <v>62.645003037017702</v>
      </c>
      <c r="S95" s="5">
        <f>((Q95-Experimental!B85)^2+(R95-Experimental!D85)^2)/((Experimental!B85)^2+(Experimental!D85)^2)</f>
        <v>3.132656519002134E-9</v>
      </c>
    </row>
    <row r="96" spans="1:19">
      <c r="A96" t="str">
        <f>IMPOWER(IMPRODUCT($Q$11,Experimental!A86*2*PI()),$Q$6)</f>
        <v>0.0362381858721743+585.824914045486i</v>
      </c>
      <c r="B96" t="str">
        <f t="shared" si="17"/>
        <v>19.181911778629+19.180725253153i</v>
      </c>
      <c r="C96" t="str">
        <f t="shared" si="18"/>
        <v>18.1198103581961+18.1186895305717i</v>
      </c>
      <c r="D96" t="str">
        <f t="shared" si="19"/>
        <v>18.1198102611493+18.118689433531i</v>
      </c>
      <c r="E96" t="str">
        <f t="shared" si="20"/>
        <v>1.00000000000005+1.17842111892801E-14i</v>
      </c>
      <c r="F96" t="str">
        <f t="shared" si="21"/>
        <v>0.939779806690731-0.451906472426286i</v>
      </c>
      <c r="G96" t="str">
        <f t="shared" si="22"/>
        <v>0.967383364596495-0.509529836114963i</v>
      </c>
      <c r="H96" t="str">
        <f t="shared" si="23"/>
        <v>0.892325938814323</v>
      </c>
      <c r="I96" t="str">
        <f t="shared" si="24"/>
        <v>0.89232592925601</v>
      </c>
      <c r="J96" t="str">
        <f t="shared" si="25"/>
        <v>0.0342368903309695+553.472058746045i</v>
      </c>
      <c r="K96" t="str">
        <f t="shared" si="26"/>
        <v>771.823080213783+926.316692548178i</v>
      </c>
      <c r="L96" t="str">
        <f t="shared" si="27"/>
        <v>298.575770373873+566.785073775485i</v>
      </c>
      <c r="M96" t="str">
        <f t="shared" si="28"/>
        <v>0.03423689033749+553.472058746017i</v>
      </c>
      <c r="N96" t="str">
        <f t="shared" si="29"/>
        <v>771.823080213769+926.316692548183i</v>
      </c>
      <c r="O96" t="str">
        <f t="shared" si="30"/>
        <v>298.575770373881+566.785073775517i</v>
      </c>
      <c r="P96" t="str">
        <f t="shared" si="31"/>
        <v>58.4267141015583-58.423100030888i</v>
      </c>
      <c r="Q96" s="5">
        <f t="shared" si="32"/>
        <v>58.426714101558296</v>
      </c>
      <c r="R96" s="5">
        <f t="shared" si="33"/>
        <v>58.423100030888001</v>
      </c>
      <c r="S96" s="5">
        <f>((Q96-Experimental!B86)^2+(R96-Experimental!D86)^2)/((Experimental!B86)^2+(Experimental!D86)^2)</f>
        <v>3.3965761340061186E-9</v>
      </c>
    </row>
    <row r="97" spans="1:19">
      <c r="A97" t="str">
        <f>IMPOWER(IMPRODUCT($Q$11,Experimental!A87*2*PI()),$Q$6)</f>
        <v>0.0416648787353638+673.552591455803i</v>
      </c>
      <c r="B97" t="str">
        <f t="shared" si="17"/>
        <v>20.5680787392767+20.5668064703966i</v>
      </c>
      <c r="C97" t="str">
        <f t="shared" si="18"/>
        <v>19.4292253290082+19.4280235055873i</v>
      </c>
      <c r="D97" t="str">
        <f t="shared" si="19"/>
        <v>19.4292252249483+19.428023401534i</v>
      </c>
      <c r="E97" t="str">
        <f t="shared" si="20"/>
        <v>0.999999999999998-5.08505836024214E-15i</v>
      </c>
      <c r="F97" t="str">
        <f t="shared" si="21"/>
        <v>0.915100255626381-0.393215612258487i</v>
      </c>
      <c r="G97" t="str">
        <f t="shared" si="22"/>
        <v>0.938016160795488-0.447982104956575i</v>
      </c>
      <c r="H97" t="str">
        <f t="shared" si="23"/>
        <v>0.892325938814323</v>
      </c>
      <c r="I97" t="str">
        <f t="shared" si="24"/>
        <v>0.89232592925601</v>
      </c>
      <c r="J97" t="str">
        <f t="shared" si="25"/>
        <v>0.0393638878433695+636.354874176303i</v>
      </c>
      <c r="K97" t="str">
        <f t="shared" si="26"/>
        <v>760.544233418231+1050.55230633108i</v>
      </c>
      <c r="L97" t="str">
        <f t="shared" si="27"/>
        <v>301.824526203035+631.880719835223i</v>
      </c>
      <c r="M97" t="str">
        <f t="shared" si="28"/>
        <v>0.0393638878401337+636.354874176305i</v>
      </c>
      <c r="N97" t="str">
        <f t="shared" si="29"/>
        <v>760.544233418233+1050.55230633108i</v>
      </c>
      <c r="O97" t="str">
        <f t="shared" si="30"/>
        <v>301.824526203037+631.880719835221i</v>
      </c>
      <c r="P97" t="str">
        <f t="shared" si="31"/>
        <v>54.489098841844-54.4857283381795i</v>
      </c>
      <c r="Q97" s="5">
        <f t="shared" si="32"/>
        <v>54.489098841843997</v>
      </c>
      <c r="R97" s="5">
        <f t="shared" si="33"/>
        <v>54.485728338179499</v>
      </c>
      <c r="S97" s="5">
        <f>((Q97-Experimental!B87)^2+(R97-Experimental!D87)^2)/((Experimental!B87)^2+(Experimental!D87)^2)</f>
        <v>3.6755984751795792E-9</v>
      </c>
    </row>
    <row r="98" spans="1:19">
      <c r="A98" t="str">
        <f>IMPOWER(IMPRODUCT($Q$11,Experimental!A88*2*PI()),$Q$6)</f>
        <v>0.0479042225280254+774.417547939258i</v>
      </c>
      <c r="B98" t="str">
        <f t="shared" si="17"/>
        <v>22.0544160512932+22.0530518428241i</v>
      </c>
      <c r="C98" t="str">
        <f t="shared" si="18"/>
        <v>20.8332642242374+20.8319755519176i</v>
      </c>
      <c r="D98" t="str">
        <f t="shared" si="19"/>
        <v>20.8332641126578+20.8319754403449i</v>
      </c>
      <c r="E98" t="str">
        <f t="shared" si="20"/>
        <v>0.999999999999997+2.00910598856599E-15i</v>
      </c>
      <c r="F98" t="str">
        <f t="shared" si="21"/>
        <v>0.895368519707729-0.337516015446871i</v>
      </c>
      <c r="G98" t="str">
        <f t="shared" si="22"/>
        <v>0.913661608678921-0.389487970639748i</v>
      </c>
      <c r="H98" t="str">
        <f t="shared" si="23"/>
        <v>0.892325938814323</v>
      </c>
      <c r="I98" t="str">
        <f t="shared" si="24"/>
        <v>0.89232592925601</v>
      </c>
      <c r="J98" t="str">
        <f t="shared" si="25"/>
        <v>0.0452586566874012+731.649447318836i</v>
      </c>
      <c r="K98" t="str">
        <f t="shared" si="26"/>
        <v>742.26675931435+1195.80320185333i</v>
      </c>
      <c r="L98" t="str">
        <f t="shared" si="27"/>
        <v>301.716007061743+707.644624425046i</v>
      </c>
      <c r="M98" t="str">
        <f t="shared" si="28"/>
        <v>0.0452586566888713+731.649447318838i</v>
      </c>
      <c r="N98" t="str">
        <f t="shared" si="29"/>
        <v>742.26675931435+1195.80320185333i</v>
      </c>
      <c r="O98" t="str">
        <f t="shared" si="30"/>
        <v>301.71600706174+707.644624425045i</v>
      </c>
      <c r="P98" t="str">
        <f t="shared" si="31"/>
        <v>50.8168555814271-50.813712229792i</v>
      </c>
      <c r="Q98" s="5">
        <f t="shared" si="32"/>
        <v>50.816855581427099</v>
      </c>
      <c r="R98" s="5">
        <f t="shared" si="33"/>
        <v>50.813712229792003</v>
      </c>
      <c r="S98" s="5">
        <f>((Q98-Experimental!B88)^2+(R98-Experimental!D88)^2)/((Experimental!B88)^2+(Experimental!D88)^2)</f>
        <v>3.9697236653919698E-9</v>
      </c>
    </row>
    <row r="99" spans="1:19">
      <c r="A99" t="str">
        <f>IMPOWER(IMPRODUCT($Q$11,Experimental!A89*2*PI()),$Q$6)</f>
        <v>0.0550779122769122+890.387099929373i</v>
      </c>
      <c r="B99" t="str">
        <f t="shared" si="17"/>
        <v>23.6481624525638+23.6466996605578i</v>
      </c>
      <c r="C99" t="str">
        <f t="shared" si="18"/>
        <v>22.3387649732427+22.3373831759511i</v>
      </c>
      <c r="D99" t="str">
        <f t="shared" si="19"/>
        <v>22.3387648535999+22.3373830563157i</v>
      </c>
      <c r="E99" t="str">
        <f t="shared" si="20"/>
        <v>1</v>
      </c>
      <c r="F99" t="str">
        <f t="shared" si="21"/>
        <v>0.88052772894125-0.284805888844136i</v>
      </c>
      <c r="G99" t="str">
        <f t="shared" si="22"/>
        <v>0.894250863578633-0.333982840511781i</v>
      </c>
      <c r="H99" t="str">
        <f t="shared" si="23"/>
        <v>0.892325938814323</v>
      </c>
      <c r="I99" t="str">
        <f t="shared" si="24"/>
        <v>0.89232592925601</v>
      </c>
      <c r="J99" t="str">
        <f t="shared" si="25"/>
        <v>0.0520361711634573+841.214447292261i</v>
      </c>
      <c r="K99" t="str">
        <f t="shared" si="26"/>
        <v>715.343083110122+1366.45199841814i</v>
      </c>
      <c r="L99" t="str">
        <f t="shared" si="27"/>
        <v>297.468539455216+796.332235659898i</v>
      </c>
      <c r="M99" t="str">
        <f t="shared" si="28"/>
        <v>0.0520361711634573+841.214447292261i</v>
      </c>
      <c r="N99" t="str">
        <f t="shared" si="29"/>
        <v>715.343083110122+1366.45199841814i</v>
      </c>
      <c r="O99" t="str">
        <f t="shared" si="30"/>
        <v>297.468539455216+796.332235659898i</v>
      </c>
      <c r="P99" t="str">
        <f t="shared" si="31"/>
        <v>47.3920998157627-47.3891683074522i</v>
      </c>
      <c r="Q99" s="5">
        <f t="shared" si="32"/>
        <v>47.392099815762698</v>
      </c>
      <c r="R99" s="5">
        <f t="shared" si="33"/>
        <v>47.389168307452202</v>
      </c>
      <c r="S99" s="5">
        <f>((Q99-Experimental!B89)^2+(R99-Experimental!D89)^2)/((Experimental!B89)^2+(Experimental!D89)^2)</f>
        <v>4.2789518301023401E-9</v>
      </c>
    </row>
    <row r="100" spans="1:19">
      <c r="A100" t="str">
        <f>IMPOWER(IMPRODUCT($Q$11,Experimental!A90*2*PI()),$Q$6)</f>
        <v>0.0633258669214083+1023.72317082726i</v>
      </c>
      <c r="B100" t="str">
        <f t="shared" si="17"/>
        <v>25.3570797831238+25.355511283513i</v>
      </c>
      <c r="C100" t="str">
        <f t="shared" si="18"/>
        <v>23.9530596433956+23.9515779915236i</v>
      </c>
      <c r="D100" t="str">
        <f t="shared" si="19"/>
        <v>23.9530595151068+23.9515778632428i</v>
      </c>
      <c r="E100" t="str">
        <f t="shared" si="20"/>
        <v>1</v>
      </c>
      <c r="F100" t="str">
        <f t="shared" si="21"/>
        <v>0.870522158383052-0.235159874666177i</v>
      </c>
      <c r="G100" t="str">
        <f t="shared" si="22"/>
        <v>0.879727547899265-0.281469617007197i</v>
      </c>
      <c r="H100" t="str">
        <f t="shared" si="23"/>
        <v>0.892325938814323</v>
      </c>
      <c r="I100" t="str">
        <f t="shared" si="24"/>
        <v>0.89232592925601</v>
      </c>
      <c r="J100" t="str">
        <f t="shared" si="25"/>
        <v>0.0598286230166746+967.186880173845i</v>
      </c>
      <c r="K100" t="str">
        <f t="shared" si="26"/>
        <v>677.946087985366+1567.94228395329i</v>
      </c>
      <c r="L100" t="str">
        <f t="shared" si="27"/>
        <v>288.246547978821+900.716734987011i</v>
      </c>
      <c r="M100" t="str">
        <f t="shared" si="28"/>
        <v>0.0598286230166746+967.186880173845i</v>
      </c>
      <c r="N100" t="str">
        <f t="shared" si="29"/>
        <v>677.946087985366+1567.94228395329i</v>
      </c>
      <c r="O100" t="str">
        <f t="shared" si="30"/>
        <v>288.246547978821+900.716734987011i</v>
      </c>
      <c r="P100" t="str">
        <f t="shared" si="31"/>
        <v>44.1981523502234-44.1954184082495i</v>
      </c>
      <c r="Q100" s="5">
        <f t="shared" si="32"/>
        <v>44.198152350223403</v>
      </c>
      <c r="R100" s="5">
        <f t="shared" si="33"/>
        <v>44.195418408249502</v>
      </c>
      <c r="S100" s="5">
        <f>((Q100-Experimental!B90)^2+(R100-Experimental!D90)^2)/((Experimental!B90)^2+(Experimental!D90)^2)</f>
        <v>4.6032830932429072E-9</v>
      </c>
    </row>
    <row r="101" spans="1:19">
      <c r="A101" t="str">
        <f>IMPOWER(IMPRODUCT($Q$11,Experimental!A91*2*PI()),$Q$6)</f>
        <v>0.0728089583567768+1177.02640859436i</v>
      </c>
      <c r="B101" t="str">
        <f t="shared" si="17"/>
        <v>27.1894907867567+27.1878089406576i</v>
      </c>
      <c r="C101" t="str">
        <f t="shared" si="18"/>
        <v>25.684010148605+25.6824214262337i</v>
      </c>
      <c r="D101" t="str">
        <f t="shared" si="19"/>
        <v>25.6840100110455+25.6824212886827i</v>
      </c>
      <c r="E101" t="str">
        <f t="shared" si="20"/>
        <v>1</v>
      </c>
      <c r="F101" t="str">
        <f t="shared" si="21"/>
        <v>0.865279639805241-0.188738206041428i</v>
      </c>
      <c r="G101" t="str">
        <f t="shared" si="22"/>
        <v>0.870035469747369-0.232028265277053i</v>
      </c>
      <c r="H101" t="str">
        <f t="shared" si="23"/>
        <v>0.892325938814323</v>
      </c>
      <c r="I101" t="str">
        <f t="shared" si="24"/>
        <v>0.89232592925601</v>
      </c>
      <c r="J101" t="str">
        <f t="shared" si="25"/>
        <v>0.0687879998119674+1112.02377014743i</v>
      </c>
      <c r="K101" t="str">
        <f t="shared" si="26"/>
        <v>628.159958718334+1807.03291321719i</v>
      </c>
      <c r="L101" t="str">
        <f t="shared" si="27"/>
        <v>273.208323061605+1024.19370763087i</v>
      </c>
      <c r="M101" t="str">
        <f t="shared" si="28"/>
        <v>0.0687879998119674+1112.02377014743i</v>
      </c>
      <c r="N101" t="str">
        <f t="shared" si="29"/>
        <v>628.159958718334+1807.03291321719i</v>
      </c>
      <c r="O101" t="str">
        <f t="shared" si="30"/>
        <v>273.208323061605+1024.19370763087i</v>
      </c>
      <c r="P101" t="str">
        <f t="shared" si="31"/>
        <v>41.2194580693345-41.2169083788932i</v>
      </c>
      <c r="Q101" s="5">
        <f t="shared" si="32"/>
        <v>41.2194580693345</v>
      </c>
      <c r="R101" s="5">
        <f t="shared" si="33"/>
        <v>41.216908378893201</v>
      </c>
      <c r="S101" s="5">
        <f>((Q101-Experimental!B91)^2+(R101-Experimental!D91)^2)/((Experimental!B91)^2+(Experimental!D91)^2)</f>
        <v>4.9427175784659444E-9</v>
      </c>
    </row>
    <row r="102" spans="1:19">
      <c r="A102" t="str">
        <f>IMPOWER(IMPRODUCT($Q$11,Experimental!A92*2*PI()),$Q$6)</f>
        <v>0.0837121491534873+1353.28690998466i</v>
      </c>
      <c r="B102" t="str">
        <f t="shared" si="17"/>
        <v>29.1543196442966+29.1525162608073i</v>
      </c>
      <c r="C102" t="str">
        <f t="shared" si="18"/>
        <v>27.5400465382936+27.5383430080509i</v>
      </c>
      <c r="D102" t="str">
        <f t="shared" si="19"/>
        <v>27.5400463907935+27.53834286056i</v>
      </c>
      <c r="E102" t="str">
        <f t="shared" si="20"/>
        <v>1</v>
      </c>
      <c r="F102" t="str">
        <f t="shared" si="21"/>
        <v>0.86468678491716-0.145793270511223i</v>
      </c>
      <c r="G102" t="str">
        <f t="shared" si="22"/>
        <v>0.865100611506047-0.185824880020822i</v>
      </c>
      <c r="H102" t="str">
        <f t="shared" si="23"/>
        <v>0.892325938814323</v>
      </c>
      <c r="I102" t="str">
        <f t="shared" si="24"/>
        <v>0.89232592925601</v>
      </c>
      <c r="J102" t="str">
        <f t="shared" si="25"/>
        <v>0.0790890493441719+1278.55008243144i</v>
      </c>
      <c r="K102" t="str">
        <f t="shared" si="26"/>
        <v>564.155617853207+2092.08200628519i</v>
      </c>
      <c r="L102" t="str">
        <f t="shared" si="27"/>
        <v>251.585087080684+1170.89198136086i</v>
      </c>
      <c r="M102" t="str">
        <f t="shared" si="28"/>
        <v>0.0790890493441719+1278.55008243144i</v>
      </c>
      <c r="N102" t="str">
        <f t="shared" si="29"/>
        <v>564.155617853207+2092.08200628519i</v>
      </c>
      <c r="O102" t="str">
        <f t="shared" si="30"/>
        <v>251.585087080684+1170.89198136086i</v>
      </c>
      <c r="P102" t="str">
        <f t="shared" si="31"/>
        <v>38.441510180483-38.43913232411i</v>
      </c>
      <c r="Q102" s="5">
        <f t="shared" si="32"/>
        <v>38.441510180483</v>
      </c>
      <c r="R102" s="5">
        <f t="shared" si="33"/>
        <v>38.439132324109998</v>
      </c>
      <c r="S102" s="5">
        <f>((Q102-Experimental!B92)^2+(R102-Experimental!D92)^2)/((Experimental!B92)^2+(Experimental!D92)^2)</f>
        <v>5.2972554130601774E-9</v>
      </c>
    </row>
    <row r="103" spans="1:19">
      <c r="A103" t="str">
        <f>IMPOWER(IMPRODUCT($Q$11,Experimental!A93*2*PI()),$Q$6)</f>
        <v>0.0962481001521364+1555.94254076504i</v>
      </c>
      <c r="B103" t="str">
        <f t="shared" si="17"/>
        <v>31.2611354360422+31.2592017323514i</v>
      </c>
      <c r="C103" t="str">
        <f t="shared" si="18"/>
        <v>29.5302080533005+29.5283814186787i</v>
      </c>
      <c r="D103" t="str">
        <f t="shared" si="19"/>
        <v>29.5302078951414+29.5283812605294i</v>
      </c>
      <c r="E103" t="str">
        <f t="shared" si="20"/>
        <v>1</v>
      </c>
      <c r="F103" t="str">
        <f t="shared" si="21"/>
        <v>0.868555901175212-0.106669943422559i</v>
      </c>
      <c r="G103" t="str">
        <f t="shared" si="22"/>
        <v>0.864805835850055-0.143117971024869i</v>
      </c>
      <c r="H103" t="str">
        <f t="shared" si="23"/>
        <v>0.892325938814323</v>
      </c>
      <c r="I103" t="str">
        <f t="shared" si="24"/>
        <v>0.89232592925601</v>
      </c>
      <c r="J103" t="str">
        <f t="shared" si="25"/>
        <v>0.0909326880169583+1470.01382269801i</v>
      </c>
      <c r="K103" t="str">
        <f t="shared" si="26"/>
        <v>484.486562551361+2433.33176408332i</v>
      </c>
      <c r="L103" t="str">
        <f t="shared" si="27"/>
        <v>222.800484482122+1345.77923540669i</v>
      </c>
      <c r="M103" t="str">
        <f t="shared" si="28"/>
        <v>0.0909326880169583+1470.01382269801i</v>
      </c>
      <c r="N103" t="str">
        <f t="shared" si="29"/>
        <v>484.486562551361+2433.33176408332i</v>
      </c>
      <c r="O103" t="str">
        <f t="shared" si="30"/>
        <v>222.800484482122+1345.77923540669i</v>
      </c>
      <c r="P103" t="str">
        <f t="shared" si="31"/>
        <v>35.8507795631484-35.8485619602432i</v>
      </c>
      <c r="Q103" s="5">
        <f t="shared" si="32"/>
        <v>35.8507795631484</v>
      </c>
      <c r="R103" s="5">
        <f t="shared" si="33"/>
        <v>35.848561960243202</v>
      </c>
      <c r="S103" s="5">
        <f>((Q103-Experimental!B93)^2+(R103-Experimental!D93)^2)/((Experimental!B93)^2+(Experimental!D93)^2)</f>
        <v>5.6668967172895246E-9</v>
      </c>
    </row>
    <row r="104" spans="1:19">
      <c r="A104" t="str">
        <f>IMPOWER(IMPRODUCT($Q$11,Experimental!A94*2*PI()),$Q$6)</f>
        <v>0.110661318298142+1788.94598942791i</v>
      </c>
      <c r="B104" t="str">
        <f t="shared" si="17"/>
        <v>33.5201987449483+33.5181253035609i</v>
      </c>
      <c r="C104" t="str">
        <f t="shared" si="18"/>
        <v>31.6641871486554+31.6622285136057i</v>
      </c>
      <c r="D104" t="str">
        <f t="shared" si="19"/>
        <v>31.664186979067+31.6622283440279i</v>
      </c>
      <c r="E104" t="str">
        <f t="shared" si="20"/>
        <v>1</v>
      </c>
      <c r="F104" t="str">
        <f t="shared" si="21"/>
        <v>0.876583872668395-0.0717943212250326i</v>
      </c>
      <c r="G104" t="str">
        <f t="shared" si="22"/>
        <v>0.868957246322431-0.104258222285871i</v>
      </c>
      <c r="H104" t="str">
        <f t="shared" si="23"/>
        <v>0.892325938814323</v>
      </c>
      <c r="I104" t="str">
        <f t="shared" si="24"/>
        <v>0.89232592925601</v>
      </c>
      <c r="J104" t="str">
        <f t="shared" si="25"/>
        <v>0.104549919597158+1690.14938766708i</v>
      </c>
      <c r="K104" t="str">
        <f t="shared" si="26"/>
        <v>388.538147845221+2843.13516062874i</v>
      </c>
      <c r="L104" t="str">
        <f t="shared" si="27"/>
        <v>186.636893761329+1554.74266734803i</v>
      </c>
      <c r="M104" t="str">
        <f t="shared" si="28"/>
        <v>0.104549919597158+1690.14938766708i</v>
      </c>
      <c r="N104" t="str">
        <f t="shared" si="29"/>
        <v>388.538147845221+2843.13516062874i</v>
      </c>
      <c r="O104" t="str">
        <f t="shared" si="30"/>
        <v>186.636893761329+1554.74266734803i</v>
      </c>
      <c r="P104" t="str">
        <f t="shared" si="31"/>
        <v>33.4346488795857-33.4325807300115i</v>
      </c>
      <c r="Q104" s="5">
        <f t="shared" si="32"/>
        <v>33.434648879585701</v>
      </c>
      <c r="R104" s="5">
        <f t="shared" si="33"/>
        <v>33.432580730011502</v>
      </c>
      <c r="S104" s="5">
        <f>((Q104-Experimental!B94)^2+(R104-Experimental!D94)^2)/((Experimental!B94)^2+(Experimental!D94)^2)</f>
        <v>6.051641618561091E-9</v>
      </c>
    </row>
    <row r="105" spans="1:19">
      <c r="A105" t="str">
        <f>IMPOWER(IMPRODUCT($Q$11,Experimental!A95*2*PI()),$Q$6)</f>
        <v>0.127232925617503+2056.84186224296i</v>
      </c>
      <c r="B105" t="str">
        <f t="shared" si="17"/>
        <v>35.942511627565+35.9402883504376i</v>
      </c>
      <c r="C105" t="str">
        <f t="shared" si="18"/>
        <v>33.952376697631+33.9502765232382i</v>
      </c>
      <c r="D105" t="str">
        <f t="shared" si="19"/>
        <v>33.9523765157875+33.9502763414059i</v>
      </c>
      <c r="E105" t="str">
        <f t="shared" si="20"/>
        <v>1</v>
      </c>
      <c r="F105" t="str">
        <f t="shared" si="21"/>
        <v>0.888306182251311-0.0416439647356551i</v>
      </c>
      <c r="G105" t="str">
        <f t="shared" si="22"/>
        <v>0.877242612277963-0.0696762405108303i</v>
      </c>
      <c r="H105" t="str">
        <f t="shared" si="23"/>
        <v>0.892325938814323</v>
      </c>
      <c r="I105" t="str">
        <f t="shared" si="24"/>
        <v>0.89232592925601</v>
      </c>
      <c r="J105" t="str">
        <f t="shared" si="25"/>
        <v>0.120206340826747+1943.2504024952i</v>
      </c>
      <c r="K105" t="str">
        <f t="shared" si="26"/>
        <v>277.140222478718+3336.02518440892i</v>
      </c>
      <c r="L105" t="str">
        <f t="shared" si="27"/>
        <v>143.446454249434+1804.61511638511i</v>
      </c>
      <c r="M105" t="str">
        <f t="shared" si="28"/>
        <v>0.120206340826747+1943.2504024952i</v>
      </c>
      <c r="N105" t="str">
        <f t="shared" si="29"/>
        <v>277.140222478718+3336.02518440892i</v>
      </c>
      <c r="O105" t="str">
        <f t="shared" si="30"/>
        <v>143.446454249434+1804.61511638511i</v>
      </c>
      <c r="P105" t="str">
        <f t="shared" si="31"/>
        <v>31.1813511260511-31.1794223575365i</v>
      </c>
      <c r="Q105" s="5">
        <f t="shared" si="32"/>
        <v>31.181351126051101</v>
      </c>
      <c r="R105" s="5">
        <f t="shared" si="33"/>
        <v>31.179422357536499</v>
      </c>
      <c r="S105" s="5">
        <f>((Q105-Experimental!B95)^2+(R105-Experimental!D95)^2)/((Experimental!B95)^2+(Experimental!D95)^2)</f>
        <v>6.4514902416215414E-9</v>
      </c>
    </row>
    <row r="106" spans="1:19">
      <c r="A106" t="str">
        <f>IMPOWER(IMPRODUCT($Q$11,Experimental!A96*2*PI()),$Q$6)</f>
        <v>0.146286142349895+2364.85532334489i</v>
      </c>
      <c r="B106" t="str">
        <f t="shared" si="17"/>
        <v>38.53987119609+38.5374872554514i</v>
      </c>
      <c r="C106" t="str">
        <f t="shared" si="18"/>
        <v>36.4059206069588+36.4036686649848i</v>
      </c>
      <c r="D106" t="str">
        <f t="shared" si="19"/>
        <v>36.4059204119746+36.4036684700126i</v>
      </c>
      <c r="E106" t="str">
        <f t="shared" si="20"/>
        <v>1+1.18745248168233E-17i</v>
      </c>
      <c r="F106" t="str">
        <f t="shared" si="21"/>
        <v>0.903054064893993-0.0166925975597029i</v>
      </c>
      <c r="G106" t="str">
        <f t="shared" si="22"/>
        <v>0.889185288729876-0.0398513342425751i</v>
      </c>
      <c r="H106" t="str">
        <f t="shared" si="23"/>
        <v>0.892325938814323</v>
      </c>
      <c r="I106" t="str">
        <f t="shared" si="24"/>
        <v>0.89232592925601</v>
      </c>
      <c r="J106" t="str">
        <f t="shared" si="25"/>
        <v>0.138207321727844+2234.25346561234i</v>
      </c>
      <c r="K106" t="str">
        <f t="shared" si="26"/>
        <v>153.293313015061+3928.48773396611i</v>
      </c>
      <c r="L106" t="str">
        <f t="shared" si="27"/>
        <v>94.3870806441351+2103.10881623453i</v>
      </c>
      <c r="M106" t="str">
        <f t="shared" si="28"/>
        <v>0.13820732172787+2234.25346561234i</v>
      </c>
      <c r="N106" t="str">
        <f t="shared" si="29"/>
        <v>153.293313015061+3928.48773396611i</v>
      </c>
      <c r="O106" t="str">
        <f t="shared" si="30"/>
        <v>94.3870806441351+2103.10881623453i</v>
      </c>
      <c r="P106" t="str">
        <f t="shared" si="31"/>
        <v>29.0799123253163-29.0781135444015i</v>
      </c>
      <c r="Q106" s="5">
        <f t="shared" si="32"/>
        <v>29.0799123253163</v>
      </c>
      <c r="R106" s="5">
        <f t="shared" si="33"/>
        <v>29.0781135444015</v>
      </c>
      <c r="S106" s="5">
        <f>((Q106-Experimental!B96)^2+(R106-Experimental!D96)^2)/((Experimental!B96)^2+(Experimental!D96)^2)</f>
        <v>6.8664427100525454E-9</v>
      </c>
    </row>
    <row r="107" spans="1:19">
      <c r="A107" t="str">
        <f>IMPOWER(IMPRODUCT($Q$11,Experimental!A97*2*PI()),$Q$6)</f>
        <v>0.168192591184666+2718.99400873437i</v>
      </c>
      <c r="B107" t="str">
        <f t="shared" si="17"/>
        <v>41.3249270724889+41.3223708581067i</v>
      </c>
      <c r="C107" t="str">
        <f t="shared" si="18"/>
        <v>39.0367680897186+39.034353412789i</v>
      </c>
      <c r="D107" t="str">
        <f t="shared" si="19"/>
        <v>39.036767880644+39.0343532037273i</v>
      </c>
      <c r="E107" t="str">
        <f t="shared" si="20"/>
        <v>1</v>
      </c>
      <c r="F107" t="str">
        <f t="shared" si="21"/>
        <v>0.919929097044704+0.00267472779281729i</v>
      </c>
      <c r="G107" t="str">
        <f t="shared" si="22"/>
        <v>0.904101999681772-0.0152543467276127i</v>
      </c>
      <c r="H107" t="str">
        <f t="shared" si="23"/>
        <v>0.892325938814323</v>
      </c>
      <c r="I107" t="str">
        <f t="shared" si="24"/>
        <v>0.89232592925601</v>
      </c>
      <c r="J107" t="str">
        <f t="shared" si="25"/>
        <v>0.158903961708276+2568.83443440484i</v>
      </c>
      <c r="K107" t="str">
        <f t="shared" si="26"/>
        <v>22.8494585327189+4638.29047124902i</v>
      </c>
      <c r="L107" t="str">
        <f t="shared" si="27"/>
        <v>41.6348772336027+2458.61954411138i</v>
      </c>
      <c r="M107" t="str">
        <f t="shared" si="28"/>
        <v>0.158903961708276+2568.83443440484i</v>
      </c>
      <c r="N107" t="str">
        <f t="shared" si="29"/>
        <v>22.8494585327189+4638.29047124902i</v>
      </c>
      <c r="O107" t="str">
        <f t="shared" si="30"/>
        <v>41.6348772336027+2458.61954411138i</v>
      </c>
      <c r="P107" t="str">
        <f t="shared" si="31"/>
        <v>27.120098081368-27.1184205276571i</v>
      </c>
      <c r="Q107" s="5">
        <f t="shared" si="32"/>
        <v>27.120098081367999</v>
      </c>
      <c r="R107" s="5">
        <f t="shared" si="33"/>
        <v>27.118420527657101</v>
      </c>
      <c r="S107" s="5">
        <f>((Q107-Experimental!B97)^2+(R107-Experimental!D97)^2)/((Experimental!B97)^2+(Experimental!D97)^2)</f>
        <v>7.2964991483237548E-9</v>
      </c>
    </row>
    <row r="108" spans="1:19">
      <c r="A108" t="str">
        <f>IMPOWER(IMPRODUCT($Q$11,Experimental!A98*2*PI()),$Q$6)</f>
        <v>0.193379545560438+3126.16520196962i</v>
      </c>
      <c r="B108" t="str">
        <f t="shared" si="17"/>
        <v>44.3112429944961+44.3085020571332i</v>
      </c>
      <c r="C108" t="str">
        <f t="shared" si="18"/>
        <v>41.8577318602183+41.8551426884093i</v>
      </c>
      <c r="D108" t="str">
        <f t="shared" si="19"/>
        <v>41.857731636035+41.8551424642399i</v>
      </c>
      <c r="E108" t="str">
        <f t="shared" si="20"/>
        <v>1</v>
      </c>
      <c r="F108" t="str">
        <f t="shared" si="21"/>
        <v>0.93781516098731+0.0162716075072089i</v>
      </c>
      <c r="G108" t="str">
        <f t="shared" si="22"/>
        <v>0.921079215294853+0.00373907928233879i</v>
      </c>
      <c r="H108" t="str">
        <f t="shared" si="23"/>
        <v>0.892325938814323</v>
      </c>
      <c r="I108" t="str">
        <f t="shared" si="24"/>
        <v>0.89232592925601</v>
      </c>
      <c r="J108" t="str">
        <f t="shared" si="25"/>
        <v>0.182699937531483+2953.51912974453i</v>
      </c>
      <c r="K108" t="str">
        <f t="shared" si="26"/>
        <v>-105.158685503289+5483.29410978483i</v>
      </c>
      <c r="L108" t="str">
        <f t="shared" si="27"/>
        <v>-11.5126138209021+2879.88481796065i</v>
      </c>
      <c r="M108" t="str">
        <f t="shared" si="28"/>
        <v>0.182699937531483+2953.51912974453i</v>
      </c>
      <c r="N108" t="str">
        <f t="shared" si="29"/>
        <v>-105.158685503289+5483.29410978483i</v>
      </c>
      <c r="O108" t="str">
        <f t="shared" si="30"/>
        <v>-11.5126138209021+2879.88481796065i</v>
      </c>
      <c r="P108" t="str">
        <f t="shared" si="31"/>
        <v>25.2923637360045-25.2907992395003i</v>
      </c>
      <c r="Q108" s="5">
        <f t="shared" si="32"/>
        <v>25.2923637360045</v>
      </c>
      <c r="R108" s="5">
        <f t="shared" si="33"/>
        <v>25.290799239500299</v>
      </c>
      <c r="S108" s="5">
        <f>((Q108-Experimental!B98)^2+(R108-Experimental!D98)^2)/((Experimental!B98)^2+(Experimental!D98)^2)</f>
        <v>7.7416596810912466E-9</v>
      </c>
    </row>
    <row r="109" spans="1:19">
      <c r="A109" t="str">
        <f>IMPOWER(IMPRODUCT($Q$11,Experimental!A99*2*PI()),$Q$6)</f>
        <v>0.222338263402477+3594.31055699708i</v>
      </c>
      <c r="B109" t="str">
        <f t="shared" si="17"/>
        <v>47.5133628735289+47.5104238643128i</v>
      </c>
      <c r="C109" t="str">
        <f t="shared" si="18"/>
        <v>44.8825505342843+44.8797742578499i</v>
      </c>
      <c r="D109" t="str">
        <f t="shared" si="19"/>
        <v>44.8825502939005+44.8797740174811i</v>
      </c>
      <c r="E109" t="str">
        <f t="shared" si="20"/>
        <v>1</v>
      </c>
      <c r="F109" t="str">
        <f t="shared" si="21"/>
        <v>0.955448075308001+0.0242267897644122i</v>
      </c>
      <c r="G109" t="str">
        <f t="shared" si="22"/>
        <v>0.938988308643302+0.0169596539489432i</v>
      </c>
      <c r="H109" t="str">
        <f t="shared" si="23"/>
        <v>0.892325938814323</v>
      </c>
      <c r="I109" t="str">
        <f t="shared" si="24"/>
        <v>0.89232592925601</v>
      </c>
      <c r="J109" t="str">
        <f t="shared" si="25"/>
        <v>0.210059376840774+3395.81061859596i</v>
      </c>
      <c r="K109" t="str">
        <f t="shared" si="26"/>
        <v>-218.967158226611+6479.88517850956i</v>
      </c>
      <c r="L109" t="str">
        <f t="shared" si="27"/>
        <v>-60.7587373718656+3375.53310036205i</v>
      </c>
      <c r="M109" t="str">
        <f t="shared" si="28"/>
        <v>0.210059376840774+3395.81061859596i</v>
      </c>
      <c r="N109" t="str">
        <f t="shared" si="29"/>
        <v>-218.967158226611+6479.88517850956i</v>
      </c>
      <c r="O109" t="str">
        <f t="shared" si="30"/>
        <v>-60.7587373718656+3375.53310036205i</v>
      </c>
      <c r="P109" t="str">
        <f t="shared" si="31"/>
        <v>23.5878078845829-23.5863488258978i</v>
      </c>
      <c r="Q109" s="5">
        <f t="shared" si="32"/>
        <v>23.587807884582901</v>
      </c>
      <c r="R109" s="5">
        <f t="shared" si="33"/>
        <v>23.586348825897801</v>
      </c>
      <c r="S109" s="5">
        <f>((Q109-Experimental!B99)^2+(R109-Experimental!D99)^2)/((Experimental!B99)^2+(Experimental!D99)^2)</f>
        <v>8.2019244319670634E-9</v>
      </c>
    </row>
    <row r="110" spans="1:19">
      <c r="A110" t="str">
        <f>IMPOWER(IMPRODUCT($Q$11,Experimental!A100*2*PI()),$Q$6)</f>
        <v>0.255633568842882+4132.56099581722i</v>
      </c>
      <c r="B110" t="str">
        <f t="shared" si="17"/>
        <v>50.9468816262284+50.9437302316401i</v>
      </c>
      <c r="C110" t="str">
        <f t="shared" si="18"/>
        <v>48.1259555388647+48.1229786368248i</v>
      </c>
      <c r="D110" t="str">
        <f t="shared" si="19"/>
        <v>48.1259552811098+48.1229783790858i</v>
      </c>
      <c r="E110" t="str">
        <f t="shared" si="20"/>
        <v>1</v>
      </c>
      <c r="F110" t="str">
        <f t="shared" si="21"/>
        <v>0.971552415784949+0.0270722659155758i</v>
      </c>
      <c r="G110" t="str">
        <f t="shared" si="22"/>
        <v>0.956559478170427+0.0245603159490766i</v>
      </c>
      <c r="H110" t="str">
        <f t="shared" si="23"/>
        <v>0.892325938814323</v>
      </c>
      <c r="I110" t="str">
        <f t="shared" si="24"/>
        <v>0.89232592925601</v>
      </c>
      <c r="J110" t="str">
        <f t="shared" si="25"/>
        <v>0.241515910711093+3904.33555728028i</v>
      </c>
      <c r="K110" t="str">
        <f t="shared" si="26"/>
        <v>-305.693537486202+7641.51886969828i</v>
      </c>
      <c r="L110" t="str">
        <f t="shared" si="27"/>
        <v>-101.267887479075+3953.6483932364i</v>
      </c>
      <c r="M110" t="str">
        <f t="shared" si="28"/>
        <v>0.241515910711093+3904.33555728028i</v>
      </c>
      <c r="N110" t="str">
        <f t="shared" si="29"/>
        <v>-305.693537486202+7641.51886969828i</v>
      </c>
      <c r="O110" t="str">
        <f t="shared" si="30"/>
        <v>-101.267887479075+3953.6483932364i</v>
      </c>
      <c r="P110" t="str">
        <f t="shared" si="31"/>
        <v>21.998129024531-21.9967682977789i</v>
      </c>
      <c r="Q110" s="5">
        <f t="shared" si="32"/>
        <v>21.998129024531</v>
      </c>
      <c r="R110" s="5">
        <f t="shared" si="33"/>
        <v>21.9967682977789</v>
      </c>
      <c r="S110" s="5">
        <f>((Q110-Experimental!B100)^2+(R110-Experimental!D100)^2)/((Experimental!B100)^2+(Experimental!D100)^2)</f>
        <v>8.677293527339803E-9</v>
      </c>
    </row>
    <row r="111" spans="1:19">
      <c r="A111" t="str">
        <f>IMPOWER(IMPRODUCT($Q$11,Experimental!A101*2*PI()),$Q$6)</f>
        <v>0.293914868809847+4751.41480218055i</v>
      </c>
      <c r="B111" t="str">
        <f t="shared" si="17"/>
        <v>54.6285211245909+54.6251419967553i</v>
      </c>
      <c r="C111" t="str">
        <f t="shared" si="18"/>
        <v>51.6037428568053+51.6005508310958i</v>
      </c>
      <c r="D111" t="str">
        <f t="shared" si="19"/>
        <v>51.603742580424+51.6005505547315i</v>
      </c>
      <c r="E111" t="str">
        <f t="shared" si="20"/>
        <v>1</v>
      </c>
      <c r="F111" t="str">
        <f t="shared" si="21"/>
        <v>0.985030566230464+0.0257593217472854i</v>
      </c>
      <c r="G111" t="str">
        <f t="shared" si="22"/>
        <v>0.972522767439486+0.0271009583937573i</v>
      </c>
      <c r="H111" t="str">
        <f t="shared" si="23"/>
        <v>0.892325938814323</v>
      </c>
      <c r="I111" t="str">
        <f t="shared" si="24"/>
        <v>0.89232592925601</v>
      </c>
      <c r="J111" t="str">
        <f t="shared" si="25"/>
        <v>0.277683081817338+4489.01244974192i</v>
      </c>
      <c r="K111" t="str">
        <f t="shared" si="26"/>
        <v>-354.148502725714+8978.20464154145i</v>
      </c>
      <c r="L111" t="str">
        <f t="shared" si="27"/>
        <v>-128.501613254184+4621.57041749986i</v>
      </c>
      <c r="M111" t="str">
        <f t="shared" si="28"/>
        <v>0.277683081817338+4489.01244974192i</v>
      </c>
      <c r="N111" t="str">
        <f t="shared" si="29"/>
        <v>-354.148502725714+8978.20464154145i</v>
      </c>
      <c r="O111" t="str">
        <f t="shared" si="30"/>
        <v>-128.501613254184+4621.57041749986i</v>
      </c>
      <c r="P111" t="str">
        <f t="shared" si="31"/>
        <v>20.5155851254919-20.5143161036818i</v>
      </c>
      <c r="Q111" s="5">
        <f t="shared" si="32"/>
        <v>20.515585125491899</v>
      </c>
      <c r="R111" s="5">
        <f t="shared" si="33"/>
        <v>20.5143161036818</v>
      </c>
      <c r="S111" s="5">
        <f>((Q111-Experimental!B101)^2+(R111-Experimental!D101)^2)/((Experimental!B101)^2+(Experimental!D101)^2)</f>
        <v>9.16776708985617E-9</v>
      </c>
    </row>
    <row r="112" spans="1:19">
      <c r="A112" t="str">
        <f>IMPOWER(IMPRODUCT($Q$11,Experimental!A102*2*PI()),$Q$6)</f>
        <v>0.337928819358637+5462.94238493534i</v>
      </c>
      <c r="B112" t="str">
        <f t="shared" si="17"/>
        <v>58.5762116345805+58.5725883165195i</v>
      </c>
      <c r="C112" t="str">
        <f t="shared" si="18"/>
        <v>55.3328499562112+55.3294272610758i</v>
      </c>
      <c r="D112" t="str">
        <f t="shared" si="19"/>
        <v>55.3328496598573+55.3294269647403i</v>
      </c>
      <c r="E112" t="str">
        <f t="shared" si="20"/>
        <v>1</v>
      </c>
      <c r="F112" t="str">
        <f t="shared" si="21"/>
        <v>0.995157772389617+0.021569997296028i</v>
      </c>
      <c r="G112" t="str">
        <f t="shared" si="22"/>
        <v>0.985799242327218+0.0255583822398671i</v>
      </c>
      <c r="H112" t="str">
        <f t="shared" si="23"/>
        <v>0.892325938814323</v>
      </c>
      <c r="I112" t="str">
        <f t="shared" si="24"/>
        <v>0.89232592925601</v>
      </c>
      <c r="J112" t="str">
        <f t="shared" si="25"/>
        <v>0.319266311272204+5161.24510260464i</v>
      </c>
      <c r="K112" t="str">
        <f t="shared" si="26"/>
        <v>-358.225634753517+10497.8084355248i</v>
      </c>
      <c r="L112" t="str">
        <f t="shared" si="27"/>
        <v>-139.312042237047+5386.19285195239i</v>
      </c>
      <c r="M112" t="str">
        <f t="shared" si="28"/>
        <v>0.319266311272204+5161.24510260464i</v>
      </c>
      <c r="N112" t="str">
        <f t="shared" si="29"/>
        <v>-358.225634753517+10497.8084355248i</v>
      </c>
      <c r="O112" t="str">
        <f t="shared" si="30"/>
        <v>-139.312042237047+5386.19285195239i</v>
      </c>
      <c r="P112" t="str">
        <f t="shared" si="31"/>
        <v>19.132955924204-19.1317724269647i</v>
      </c>
      <c r="Q112" s="5">
        <f t="shared" si="32"/>
        <v>19.132955924204001</v>
      </c>
      <c r="R112" s="5">
        <f t="shared" si="33"/>
        <v>19.131772426964702</v>
      </c>
      <c r="S112" s="5">
        <f>((Q112-Experimental!B102)^2+(R112-Experimental!D102)^2)/((Experimental!B102)^2+(Experimental!D102)^2)</f>
        <v>9.6733452441366229E-9</v>
      </c>
    </row>
    <row r="113" spans="1:19">
      <c r="A113" t="str">
        <f>IMPOWER(IMPRODUCT($Q$11,Experimental!A103*2*PI()),$Q$6)</f>
        <v>0.388533888794184+6281.02170482503i</v>
      </c>
      <c r="B113" t="str">
        <f t="shared" si="17"/>
        <v>62.8091791398436+62.8052939853274i</v>
      </c>
      <c r="C113" t="str">
        <f t="shared" si="18"/>
        <v>59.3314382790513+59.3277682453311i</v>
      </c>
      <c r="D113" t="str">
        <f t="shared" si="19"/>
        <v>59.3314379612816+59.3277679275811i</v>
      </c>
      <c r="E113" t="str">
        <f t="shared" si="20"/>
        <v>1</v>
      </c>
      <c r="F113" t="str">
        <f t="shared" si="21"/>
        <v>1.00171690501214+0.0159264955647462i</v>
      </c>
      <c r="G113" t="str">
        <f t="shared" si="22"/>
        <v>0.995694211002178+0.0212305251609622i</v>
      </c>
      <c r="H113" t="str">
        <f t="shared" si="23"/>
        <v>0.892325938814323</v>
      </c>
      <c r="I113" t="str">
        <f t="shared" si="24"/>
        <v>0.89232592925601</v>
      </c>
      <c r="J113" t="str">
        <f t="shared" si="25"/>
        <v>0.367076657490614+5934.14505025304i</v>
      </c>
      <c r="K113" t="str">
        <f t="shared" si="26"/>
        <v>-319.599145277047+12209.5150360182i</v>
      </c>
      <c r="L113" t="str">
        <f t="shared" si="27"/>
        <v>-132.982767696253+6254.93716899976i</v>
      </c>
      <c r="M113" t="str">
        <f t="shared" si="28"/>
        <v>0.367076657490614+5934.14505025304i</v>
      </c>
      <c r="N113" t="str">
        <f t="shared" si="29"/>
        <v>-319.599145277047+12209.5150360182i</v>
      </c>
      <c r="O113" t="str">
        <f t="shared" si="30"/>
        <v>-132.982767696253+6254.93716899976i</v>
      </c>
      <c r="P113" t="str">
        <f t="shared" si="31"/>
        <v>17.8435077604816-17.8424040239623i</v>
      </c>
      <c r="Q113" s="5">
        <f t="shared" si="32"/>
        <v>17.8435077604816</v>
      </c>
      <c r="R113" s="5">
        <f t="shared" si="33"/>
        <v>17.842404023962299</v>
      </c>
      <c r="S113" s="5">
        <f>((Q113-Experimental!B103)^2+(R113-Experimental!D103)^2)/((Experimental!B103)^2+(Experimental!D103)^2)</f>
        <v>1.0194028117406321E-8</v>
      </c>
    </row>
    <row r="114" spans="1:19">
      <c r="R114" t="s">
        <v>31</v>
      </c>
      <c r="S114" s="5">
        <f>+SUM(S14:S113)</f>
        <v>5.6271231953588358E-7</v>
      </c>
    </row>
  </sheetData>
  <mergeCells count="2">
    <mergeCell ref="P12:S12"/>
    <mergeCell ref="A12:O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Experimental</vt:lpstr>
      <vt:lpstr>Uniform</vt:lpstr>
      <vt:lpstr>2 Step</vt:lpstr>
      <vt:lpstr>3 Step</vt:lpstr>
    </vt:vector>
  </TitlesOfParts>
  <Company>Indian Institute Of Technology Bombay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</dc:creator>
  <cp:lastModifiedBy>Basudev Choudhury</cp:lastModifiedBy>
  <dcterms:created xsi:type="dcterms:W3CDTF">2023-08-11T05:36:54Z</dcterms:created>
  <dcterms:modified xsi:type="dcterms:W3CDTF">2024-04-01T10:20:04Z</dcterms:modified>
</cp:coreProperties>
</file>