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github.com\yugal0\fitting-experimental\exp data\EIS mpt files\single type\3%Single\"/>
    </mc:Choice>
  </mc:AlternateContent>
  <xr:revisionPtr revIDLastSave="0" documentId="13_ncr:1_{348485C0-8E75-47ED-AE0B-D37CDFD1962E}" xr6:coauthVersionLast="36" xr6:coauthVersionMax="36" xr10:uidLastSave="{00000000-0000-0000-0000-000000000000}"/>
  <bookViews>
    <workbookView xWindow="0" yWindow="0" windowWidth="28800" windowHeight="13500" xr2:uid="{6A581594-5CD7-44DC-B020-6FA0BFB8B920}"/>
  </bookViews>
  <sheets>
    <sheet name="Table" sheetId="7" r:id="rId1"/>
    <sheet name="Sheet1" sheetId="6" r:id="rId2"/>
    <sheet name="Experimental" sheetId="2" r:id="rId3"/>
    <sheet name="Uniform" sheetId="3" r:id="rId4"/>
  </sheets>
  <definedNames>
    <definedName name="solver_adj" localSheetId="3" hidden="1">Uniform!$C$2,Uniform!$C$3,Uniform!$C$4,Uniform!$I$2</definedName>
    <definedName name="solver_cvg" localSheetId="3" hidden="1">0.000000001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Uniform!$C$2</definedName>
    <definedName name="solver_lhs2" localSheetId="3" hidden="1">Uniform!$C$2</definedName>
    <definedName name="solver_lhs3" localSheetId="3" hidden="1">Uniform!$C$3</definedName>
    <definedName name="solver_lhs4" localSheetId="3" hidden="1">Uniform!$C$3</definedName>
    <definedName name="solver_lhs5" localSheetId="3" hidden="1">Uniform!$C$4</definedName>
    <definedName name="solver_lhs6" localSheetId="3" hidden="1">Uniform!$C$4</definedName>
    <definedName name="solver_lhs7" localSheetId="3" hidden="1">Uniform!$I$2</definedName>
    <definedName name="solver_lhs8" localSheetId="3" hidden="1">Uniform!$I$2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Uniform!$F$3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hs1" localSheetId="3" hidden="1">3*(Experimental!$B$4-Experimental!$B$103)</definedName>
    <definedName name="solver_rhs2" localSheetId="3" hidden="1">0.001</definedName>
    <definedName name="solver_rhs3" localSheetId="3" hidden="1">1</definedName>
    <definedName name="solver_rhs4" localSheetId="3" hidden="1">0.00001</definedName>
    <definedName name="solver_rhs5" localSheetId="3" hidden="1">1</definedName>
    <definedName name="solver_rhs6" localSheetId="3" hidden="1">0.1</definedName>
    <definedName name="solver_rhs7" localSheetId="3" hidden="1">3*(Experimental!$B$4-Experimental!$B$103)</definedName>
    <definedName name="solver_rhs8" localSheetId="3" hidden="1">0.001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I7" i="7" s="1"/>
  <c r="C2" i="7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" i="2"/>
  <c r="J7" i="7" l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8" i="3"/>
  <c r="B8" i="3" s="1"/>
  <c r="C36" i="3" l="1"/>
  <c r="D54" i="3"/>
  <c r="D33" i="3"/>
  <c r="C19" i="3"/>
  <c r="D53" i="3"/>
  <c r="C32" i="3"/>
  <c r="C52" i="3"/>
  <c r="C30" i="3"/>
  <c r="C29" i="3"/>
  <c r="D50" i="3"/>
  <c r="D28" i="3"/>
  <c r="D49" i="3"/>
  <c r="D27" i="3"/>
  <c r="C47" i="3"/>
  <c r="D24" i="3"/>
  <c r="D46" i="3"/>
  <c r="D23" i="3"/>
  <c r="C66" i="3"/>
  <c r="C44" i="3"/>
  <c r="C21" i="3"/>
  <c r="C20" i="3"/>
  <c r="C65" i="3"/>
  <c r="C64" i="3"/>
  <c r="D18" i="3"/>
  <c r="D17" i="3"/>
  <c r="C16" i="3"/>
  <c r="C63" i="3"/>
  <c r="C42" i="3"/>
  <c r="C62" i="3"/>
  <c r="C41" i="3"/>
  <c r="C15" i="3"/>
  <c r="C61" i="3"/>
  <c r="C40" i="3"/>
  <c r="C14" i="3"/>
  <c r="D13" i="3"/>
  <c r="D60" i="3"/>
  <c r="C39" i="3"/>
  <c r="D38" i="3"/>
  <c r="C12" i="3"/>
  <c r="C37" i="3"/>
  <c r="C11" i="3"/>
  <c r="C58" i="3"/>
  <c r="D10" i="3"/>
  <c r="C55" i="3"/>
  <c r="D55" i="3"/>
  <c r="D34" i="3"/>
  <c r="C34" i="3"/>
  <c r="C31" i="3"/>
  <c r="D31" i="3"/>
  <c r="C48" i="3"/>
  <c r="D48" i="3"/>
  <c r="C26" i="3"/>
  <c r="D26" i="3"/>
  <c r="C25" i="3"/>
  <c r="D25" i="3"/>
  <c r="C45" i="3"/>
  <c r="D45" i="3"/>
  <c r="C22" i="3"/>
  <c r="D22" i="3"/>
  <c r="C67" i="3"/>
  <c r="D67" i="3"/>
  <c r="C57" i="3"/>
  <c r="D57" i="3"/>
  <c r="C56" i="3"/>
  <c r="D56" i="3"/>
  <c r="C35" i="3"/>
  <c r="D35" i="3"/>
  <c r="C9" i="3"/>
  <c r="D9" i="3"/>
  <c r="D8" i="3"/>
  <c r="C33" i="3" l="1"/>
  <c r="E33" i="3" s="1"/>
  <c r="D36" i="3"/>
  <c r="E36" i="3" s="1"/>
  <c r="C54" i="3"/>
  <c r="E54" i="3" s="1"/>
  <c r="E25" i="3"/>
  <c r="E9" i="3"/>
  <c r="E67" i="3"/>
  <c r="E57" i="3"/>
  <c r="E45" i="3"/>
  <c r="E55" i="3"/>
  <c r="E56" i="3"/>
  <c r="E22" i="3"/>
  <c r="E26" i="3"/>
  <c r="E35" i="3"/>
  <c r="E31" i="3"/>
  <c r="E48" i="3"/>
  <c r="E34" i="3"/>
  <c r="D19" i="3"/>
  <c r="E19" i="3" s="1"/>
  <c r="C46" i="3"/>
  <c r="E46" i="3" s="1"/>
  <c r="D66" i="3"/>
  <c r="E66" i="3" s="1"/>
  <c r="D40" i="3"/>
  <c r="E40" i="3" s="1"/>
  <c r="C28" i="3"/>
  <c r="E28" i="3" s="1"/>
  <c r="D12" i="3"/>
  <c r="E12" i="3" s="1"/>
  <c r="D47" i="3"/>
  <c r="E47" i="3" s="1"/>
  <c r="D41" i="3"/>
  <c r="E41" i="3" s="1"/>
  <c r="C49" i="3"/>
  <c r="E49" i="3" s="1"/>
  <c r="D61" i="3"/>
  <c r="E61" i="3" s="1"/>
  <c r="D14" i="3"/>
  <c r="E14" i="3" s="1"/>
  <c r="D32" i="3"/>
  <c r="E32" i="3" s="1"/>
  <c r="D64" i="3"/>
  <c r="E64" i="3" s="1"/>
  <c r="C17" i="3"/>
  <c r="E17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C18" i="3"/>
  <c r="E18" i="3" s="1"/>
  <c r="C43" i="3"/>
  <c r="D43" i="3"/>
  <c r="D59" i="3"/>
  <c r="C59" i="3"/>
  <c r="D11" i="3"/>
  <c r="E11" i="3" s="1"/>
  <c r="D62" i="3"/>
  <c r="E62" i="3" s="1"/>
  <c r="D37" i="3"/>
  <c r="E37" i="3" s="1"/>
  <c r="D58" i="3"/>
  <c r="E58" i="3" s="1"/>
  <c r="C13" i="3"/>
  <c r="E13" i="3" s="1"/>
  <c r="D63" i="3"/>
  <c r="E63" i="3" s="1"/>
  <c r="D30" i="3"/>
  <c r="E30" i="3" s="1"/>
  <c r="C10" i="3"/>
  <c r="E10" i="3" s="1"/>
  <c r="D44" i="3"/>
  <c r="E44" i="3" s="1"/>
  <c r="D21" i="3"/>
  <c r="E21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C8" i="3"/>
  <c r="E8" i="3" s="1"/>
  <c r="E59" i="3" l="1"/>
  <c r="E51" i="3"/>
  <c r="E43" i="3"/>
  <c r="F3" i="3" l="1"/>
  <c r="E68" i="3"/>
</calcChain>
</file>

<file path=xl/sharedStrings.xml><?xml version="1.0" encoding="utf-8"?>
<sst xmlns="http://schemas.openxmlformats.org/spreadsheetml/2006/main" count="46" uniqueCount="43">
  <si>
    <t>Freq</t>
  </si>
  <si>
    <t>Zreal</t>
  </si>
  <si>
    <t>Zimag</t>
  </si>
  <si>
    <t>Hz</t>
  </si>
  <si>
    <t>ohm</t>
  </si>
  <si>
    <t>R1</t>
  </si>
  <si>
    <t>alpha</t>
  </si>
  <si>
    <t>Real</t>
  </si>
  <si>
    <t>Imag</t>
  </si>
  <si>
    <t>Fittiing</t>
  </si>
  <si>
    <t>Error</t>
  </si>
  <si>
    <t>Exp Data</t>
  </si>
  <si>
    <t>Parameters</t>
  </si>
  <si>
    <t>R1Q</t>
  </si>
  <si>
    <t>Alpha</t>
  </si>
  <si>
    <t>Impedance</t>
  </si>
  <si>
    <t>IW</t>
  </si>
  <si>
    <t>complex</t>
  </si>
  <si>
    <t>i</t>
  </si>
  <si>
    <t>SUM ERROR</t>
  </si>
  <si>
    <t>Q</t>
  </si>
  <si>
    <t>freq/Hz</t>
  </si>
  <si>
    <t>Re(Z)/Ohm</t>
  </si>
  <si>
    <t>(-)Im(Z)/Ohm</t>
  </si>
  <si>
    <t>Experiment Name</t>
  </si>
  <si>
    <t>RM_stacked second run D3_1_C07.mpt</t>
  </si>
  <si>
    <t>RM_stacked second run D3_2_C08.mpt</t>
  </si>
  <si>
    <t>wt</t>
  </si>
  <si>
    <t>wl</t>
  </si>
  <si>
    <t>Rsep</t>
  </si>
  <si>
    <t>R</t>
  </si>
  <si>
    <t>porosity</t>
  </si>
  <si>
    <t>tau</t>
  </si>
  <si>
    <t xml:space="preserve">Electrode </t>
  </si>
  <si>
    <t>RM_stacked cells second S3_1</t>
  </si>
  <si>
    <t>Porosity</t>
  </si>
  <si>
    <t>Elyte conduct. [mS/cm]</t>
  </si>
  <si>
    <t>Diameter [cm]</t>
  </si>
  <si>
    <t>electr. thickn. [µm]</t>
  </si>
  <si>
    <t>cc thickness [µm]</t>
  </si>
  <si>
    <t>coating thickness [µm]</t>
  </si>
  <si>
    <t>2* Rion [Ohm] (aus EC-Lab)</t>
  </si>
  <si>
    <t>McMullin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</si>
</sst>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3">
    <font>
      <sz val="11"/>
      <color theme="1"/>
      <name val="Calibri"/>
      <family val="2"/>
      <scheme val="minor"/>
    </font>
    <font>
      <sz val="12"/>
      <color rgb="FF000118"/>
      <name val="Nuni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5" fontId="0" fillId="0" borderId="0" xfId="0" applyNumberFormat="1"/>
    <xf numFmtId="165" fontId="1" fillId="0" borderId="0" xfId="0" applyNumberFormat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7" fontId="0" fillId="0" borderId="0" xfId="0" applyNumberFormat="1"/>
    <xf numFmtId="0" fontId="0" fillId="0" borderId="0" xfId="0" applyAlignment="1"/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3%Single_1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Sheet1!$B$2:$B$61</c:f>
              <c:numCache>
                <c:formatCode>0.00E+00</c:formatCode>
                <c:ptCount val="6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Sheet1!$C$2:$C$61</c:f>
              <c:numCache>
                <c:formatCode>0.00E+00</c:formatCode>
                <c:ptCount val="60"/>
                <c:pt idx="0">
                  <c:v>1.4044126000000001E-3</c:v>
                </c:pt>
                <c:pt idx="1">
                  <c:v>0.11538126</c:v>
                </c:pt>
                <c:pt idx="2">
                  <c:v>0.32648220999999999</c:v>
                </c:pt>
                <c:pt idx="3">
                  <c:v>0.46186683000000001</c:v>
                </c:pt>
                <c:pt idx="4">
                  <c:v>0.73890012999999999</c:v>
                </c:pt>
                <c:pt idx="5">
                  <c:v>0.97407233999999998</c:v>
                </c:pt>
                <c:pt idx="6">
                  <c:v>1.1673210999999999</c:v>
                </c:pt>
                <c:pt idx="7">
                  <c:v>1.3779469</c:v>
                </c:pt>
                <c:pt idx="8">
                  <c:v>1.6062677999999999</c:v>
                </c:pt>
                <c:pt idx="9">
                  <c:v>1.9236143000000001</c:v>
                </c:pt>
                <c:pt idx="10">
                  <c:v>2.1979144000000002</c:v>
                </c:pt>
                <c:pt idx="11">
                  <c:v>2.4954360000000002</c:v>
                </c:pt>
                <c:pt idx="12">
                  <c:v>2.8940562999999999</c:v>
                </c:pt>
                <c:pt idx="13">
                  <c:v>3.3360338</c:v>
                </c:pt>
                <c:pt idx="14">
                  <c:v>3.8208365</c:v>
                </c:pt>
                <c:pt idx="15">
                  <c:v>4.3527183999999997</c:v>
                </c:pt>
                <c:pt idx="16">
                  <c:v>4.9571452000000003</c:v>
                </c:pt>
                <c:pt idx="17">
                  <c:v>5.613626</c:v>
                </c:pt>
                <c:pt idx="18">
                  <c:v>6.3999395000000003</c:v>
                </c:pt>
                <c:pt idx="19">
                  <c:v>7.3070725999999997</c:v>
                </c:pt>
                <c:pt idx="20">
                  <c:v>8.3890867</c:v>
                </c:pt>
                <c:pt idx="21">
                  <c:v>9.5665226000000008</c:v>
                </c:pt>
                <c:pt idx="22">
                  <c:v>10.985117000000001</c:v>
                </c:pt>
                <c:pt idx="23">
                  <c:v>12.669816000000001</c:v>
                </c:pt>
                <c:pt idx="24">
                  <c:v>14.600778999999999</c:v>
                </c:pt>
                <c:pt idx="25">
                  <c:v>16.897541</c:v>
                </c:pt>
                <c:pt idx="26">
                  <c:v>19.440308000000002</c:v>
                </c:pt>
                <c:pt idx="27">
                  <c:v>22.485962000000001</c:v>
                </c:pt>
                <c:pt idx="28">
                  <c:v>26.002469999999999</c:v>
                </c:pt>
                <c:pt idx="29">
                  <c:v>30.026056000000001</c:v>
                </c:pt>
                <c:pt idx="30">
                  <c:v>34.635094000000002</c:v>
                </c:pt>
                <c:pt idx="31">
                  <c:v>39.927559000000002</c:v>
                </c:pt>
                <c:pt idx="32">
                  <c:v>45.949089000000001</c:v>
                </c:pt>
                <c:pt idx="33">
                  <c:v>52.878498</c:v>
                </c:pt>
                <c:pt idx="34">
                  <c:v>60.645938999999998</c:v>
                </c:pt>
                <c:pt idx="35">
                  <c:v>69.655890999999997</c:v>
                </c:pt>
                <c:pt idx="36">
                  <c:v>79.918792999999994</c:v>
                </c:pt>
                <c:pt idx="37">
                  <c:v>91.715491999999998</c:v>
                </c:pt>
                <c:pt idx="38">
                  <c:v>105.20099</c:v>
                </c:pt>
                <c:pt idx="39">
                  <c:v>120.67843000000001</c:v>
                </c:pt>
                <c:pt idx="40">
                  <c:v>138.56174999999999</c:v>
                </c:pt>
                <c:pt idx="41">
                  <c:v>158.92124999999999</c:v>
                </c:pt>
                <c:pt idx="42">
                  <c:v>182.60548</c:v>
                </c:pt>
                <c:pt idx="43">
                  <c:v>209.90771000000001</c:v>
                </c:pt>
                <c:pt idx="44">
                  <c:v>241.48743999999999</c:v>
                </c:pt>
                <c:pt idx="45">
                  <c:v>277.95058999999998</c:v>
                </c:pt>
                <c:pt idx="46">
                  <c:v>320.2944</c:v>
                </c:pt>
                <c:pt idx="47">
                  <c:v>368.64843999999999</c:v>
                </c:pt>
                <c:pt idx="48">
                  <c:v>422.32720999999998</c:v>
                </c:pt>
                <c:pt idx="49">
                  <c:v>479.72021000000001</c:v>
                </c:pt>
                <c:pt idx="50">
                  <c:v>540.70543999999995</c:v>
                </c:pt>
                <c:pt idx="51">
                  <c:v>611.52277000000004</c:v>
                </c:pt>
                <c:pt idx="52">
                  <c:v>701.59491000000003</c:v>
                </c:pt>
                <c:pt idx="53">
                  <c:v>831.02404999999999</c:v>
                </c:pt>
                <c:pt idx="54">
                  <c:v>1013.0729</c:v>
                </c:pt>
                <c:pt idx="55">
                  <c:v>1271.4204</c:v>
                </c:pt>
                <c:pt idx="56">
                  <c:v>1630.0364</c:v>
                </c:pt>
                <c:pt idx="57">
                  <c:v>2111.8796000000002</c:v>
                </c:pt>
                <c:pt idx="58">
                  <c:v>2733.8987000000002</c:v>
                </c:pt>
                <c:pt idx="59">
                  <c:v>3418.4965999999999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1-4A70-BD50-6D5A1F1A3C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2465824"/>
        <c:axId val="741927152"/>
      </c:scatterChart>
      <c:valAx>
        <c:axId val="632465824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7152"/>
        <c:crosses val="autoZero"/>
        <c:crossBetween val="midCat"/>
        <c:majorUnit val="500"/>
        <c:minorUnit val="500"/>
      </c:valAx>
      <c:valAx>
        <c:axId val="7419271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65824"/>
        <c:crossesAt val="0"/>
        <c:crossBetween val="midCat"/>
        <c:majorUnit val="5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Experimental!$B$4:$B$103</c:f>
              <c:numCache>
                <c:formatCode>0.00E+00</c:formatCode>
                <c:ptCount val="100"/>
                <c:pt idx="0">
                  <c:v>158.13509999999999</c:v>
                </c:pt>
                <c:pt idx="1">
                  <c:v>157.23697999999999</c:v>
                </c:pt>
                <c:pt idx="2">
                  <c:v>156.73133999999999</c:v>
                </c:pt>
                <c:pt idx="3">
                  <c:v>156.42639</c:v>
                </c:pt>
                <c:pt idx="4">
                  <c:v>156.37221</c:v>
                </c:pt>
                <c:pt idx="5">
                  <c:v>156.37257</c:v>
                </c:pt>
                <c:pt idx="6">
                  <c:v>156.48464999999999</c:v>
                </c:pt>
                <c:pt idx="7">
                  <c:v>156.64225999999999</c:v>
                </c:pt>
                <c:pt idx="8">
                  <c:v>156.87702999999999</c:v>
                </c:pt>
                <c:pt idx="9">
                  <c:v>157.13274000000001</c:v>
                </c:pt>
                <c:pt idx="10">
                  <c:v>157.4041</c:v>
                </c:pt>
                <c:pt idx="11">
                  <c:v>157.79263</c:v>
                </c:pt>
                <c:pt idx="12">
                  <c:v>158.21549999999999</c:v>
                </c:pt>
                <c:pt idx="13">
                  <c:v>158.69208</c:v>
                </c:pt>
                <c:pt idx="14">
                  <c:v>159.22971999999999</c:v>
                </c:pt>
                <c:pt idx="15">
                  <c:v>159.89223999999999</c:v>
                </c:pt>
                <c:pt idx="16">
                  <c:v>160.60556</c:v>
                </c:pt>
                <c:pt idx="17">
                  <c:v>161.35309000000001</c:v>
                </c:pt>
                <c:pt idx="18">
                  <c:v>162.27986000000001</c:v>
                </c:pt>
                <c:pt idx="19">
                  <c:v>163.26498000000001</c:v>
                </c:pt>
                <c:pt idx="20">
                  <c:v>164.39563000000001</c:v>
                </c:pt>
                <c:pt idx="21">
                  <c:v>165.73184000000001</c:v>
                </c:pt>
                <c:pt idx="22">
                  <c:v>167.17517000000001</c:v>
                </c:pt>
                <c:pt idx="23">
                  <c:v>168.90347</c:v>
                </c:pt>
                <c:pt idx="24">
                  <c:v>170.86661000000001</c:v>
                </c:pt>
                <c:pt idx="25">
                  <c:v>173.15621999999999</c:v>
                </c:pt>
                <c:pt idx="26">
                  <c:v>175.76091</c:v>
                </c:pt>
                <c:pt idx="27">
                  <c:v>178.80412000000001</c:v>
                </c:pt>
                <c:pt idx="28">
                  <c:v>182.39748</c:v>
                </c:pt>
                <c:pt idx="29">
                  <c:v>186.59366</c:v>
                </c:pt>
                <c:pt idx="30">
                  <c:v>191.3698</c:v>
                </c:pt>
                <c:pt idx="31">
                  <c:v>196.92876999999999</c:v>
                </c:pt>
                <c:pt idx="32">
                  <c:v>203.30591999999999</c:v>
                </c:pt>
                <c:pt idx="33">
                  <c:v>210.67421999999999</c:v>
                </c:pt>
                <c:pt idx="34">
                  <c:v>219.08431999999999</c:v>
                </c:pt>
                <c:pt idx="35">
                  <c:v>228.83778000000001</c:v>
                </c:pt>
                <c:pt idx="36">
                  <c:v>240.04031000000001</c:v>
                </c:pt>
                <c:pt idx="37">
                  <c:v>252.85352</c:v>
                </c:pt>
                <c:pt idx="38">
                  <c:v>267.47228999999999</c:v>
                </c:pt>
                <c:pt idx="39">
                  <c:v>284.18270999999999</c:v>
                </c:pt>
                <c:pt idx="40">
                  <c:v>303.43137000000002</c:v>
                </c:pt>
                <c:pt idx="41">
                  <c:v>325.31085000000002</c:v>
                </c:pt>
                <c:pt idx="42">
                  <c:v>350.43893000000003</c:v>
                </c:pt>
                <c:pt idx="43">
                  <c:v>379.22838999999999</c:v>
                </c:pt>
                <c:pt idx="44">
                  <c:v>412.26190000000003</c:v>
                </c:pt>
                <c:pt idx="45">
                  <c:v>449.68410999999998</c:v>
                </c:pt>
                <c:pt idx="46">
                  <c:v>494.19812000000002</c:v>
                </c:pt>
                <c:pt idx="47">
                  <c:v>545.48932000000002</c:v>
                </c:pt>
                <c:pt idx="48">
                  <c:v>605.62531000000001</c:v>
                </c:pt>
                <c:pt idx="49">
                  <c:v>673.19530999999995</c:v>
                </c:pt>
                <c:pt idx="50">
                  <c:v>743.05913999999996</c:v>
                </c:pt>
                <c:pt idx="51">
                  <c:v>808.65752999999995</c:v>
                </c:pt>
                <c:pt idx="52">
                  <c:v>864.22649999999999</c:v>
                </c:pt>
                <c:pt idx="53">
                  <c:v>908.82275000000004</c:v>
                </c:pt>
                <c:pt idx="54">
                  <c:v>944.36139000000003</c:v>
                </c:pt>
                <c:pt idx="55">
                  <c:v>973.33752000000004</c:v>
                </c:pt>
                <c:pt idx="56">
                  <c:v>999.64880000000005</c:v>
                </c:pt>
                <c:pt idx="57">
                  <c:v>1027.1344999999999</c:v>
                </c:pt>
                <c:pt idx="58">
                  <c:v>1054.1971000000001</c:v>
                </c:pt>
                <c:pt idx="59">
                  <c:v>1087.1027999999999</c:v>
                </c:pt>
              </c:numCache>
            </c:numRef>
          </c:xVal>
          <c:yVal>
            <c:numRef>
              <c:f>Experimental!#REF!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Uniform!$C$8:$C$67</c:f>
              <c:numCache>
                <c:formatCode>General</c:formatCode>
                <c:ptCount val="60"/>
                <c:pt idx="0">
                  <c:v>143.98922853331501</c:v>
                </c:pt>
                <c:pt idx="1">
                  <c:v>144.611545661007</c:v>
                </c:pt>
                <c:pt idx="2">
                  <c:v>145.330812033109</c:v>
                </c:pt>
                <c:pt idx="3">
                  <c:v>146.16212135699001</c:v>
                </c:pt>
                <c:pt idx="4">
                  <c:v>147.12315395873401</c:v>
                </c:pt>
                <c:pt idx="5">
                  <c:v>148.233659188399</c:v>
                </c:pt>
                <c:pt idx="6">
                  <c:v>149.51797443980701</c:v>
                </c:pt>
                <c:pt idx="7">
                  <c:v>151.00162779495</c:v>
                </c:pt>
                <c:pt idx="8">
                  <c:v>152.71854457728301</c:v>
                </c:pt>
                <c:pt idx="9">
                  <c:v>154.70192063284901</c:v>
                </c:pt>
                <c:pt idx="10">
                  <c:v>156.99173063587199</c:v>
                </c:pt>
                <c:pt idx="11">
                  <c:v>159.55369000901999</c:v>
                </c:pt>
                <c:pt idx="12">
                  <c:v>162.65736072517299</c:v>
                </c:pt>
                <c:pt idx="13">
                  <c:v>166.22517543035099</c:v>
                </c:pt>
                <c:pt idx="14">
                  <c:v>170.40241772069601</c:v>
                </c:pt>
                <c:pt idx="15">
                  <c:v>175.41146694368501</c:v>
                </c:pt>
                <c:pt idx="16">
                  <c:v>181.24853192446699</c:v>
                </c:pt>
                <c:pt idx="17">
                  <c:v>187.46973806259899</c:v>
                </c:pt>
                <c:pt idx="18">
                  <c:v>193.267017625573</c:v>
                </c:pt>
                <c:pt idx="19">
                  <c:v>197.94731880236</c:v>
                </c:pt>
                <c:pt idx="20">
                  <c:v>201.28877983157599</c:v>
                </c:pt>
                <c:pt idx="21">
                  <c:v>203.476363441519</c:v>
                </c:pt>
                <c:pt idx="22">
                  <c:v>204.81887727780199</c:v>
                </c:pt>
                <c:pt idx="23">
                  <c:v>205.61213372439499</c:v>
                </c:pt>
                <c:pt idx="24">
                  <c:v>206.06858784146499</c:v>
                </c:pt>
                <c:pt idx="25">
                  <c:v>206.33010240974801</c:v>
                </c:pt>
                <c:pt idx="26">
                  <c:v>206.477376555538</c:v>
                </c:pt>
                <c:pt idx="27">
                  <c:v>206.56046714109499</c:v>
                </c:pt>
                <c:pt idx="28">
                  <c:v>206.607015411791</c:v>
                </c:pt>
                <c:pt idx="29">
                  <c:v>206.63326244896399</c:v>
                </c:pt>
                <c:pt idx="30">
                  <c:v>206.64800270750899</c:v>
                </c:pt>
                <c:pt idx="31">
                  <c:v>206.65619176039101</c:v>
                </c:pt>
                <c:pt idx="32">
                  <c:v>206.66080211134701</c:v>
                </c:pt>
                <c:pt idx="33">
                  <c:v>206.663383417208</c:v>
                </c:pt>
                <c:pt idx="34">
                  <c:v>206.66482418535301</c:v>
                </c:pt>
                <c:pt idx="35">
                  <c:v>206.66563441848999</c:v>
                </c:pt>
                <c:pt idx="36">
                  <c:v>206.66608835004499</c:v>
                </c:pt>
                <c:pt idx="37">
                  <c:v>206.66634331239001</c:v>
                </c:pt>
                <c:pt idx="38">
                  <c:v>206.666485392265</c:v>
                </c:pt>
                <c:pt idx="39">
                  <c:v>206.66656504263199</c:v>
                </c:pt>
                <c:pt idx="40">
                  <c:v>206.66660993370999</c:v>
                </c:pt>
                <c:pt idx="41">
                  <c:v>206.66663478439801</c:v>
                </c:pt>
                <c:pt idx="42">
                  <c:v>206.666648821325</c:v>
                </c:pt>
                <c:pt idx="43">
                  <c:v>206.666656676385</c:v>
                </c:pt>
                <c:pt idx="44">
                  <c:v>206.666661073695</c:v>
                </c:pt>
                <c:pt idx="45">
                  <c:v>206.666663532597</c:v>
                </c:pt>
                <c:pt idx="46">
                  <c:v>206.66666491336699</c:v>
                </c:pt>
                <c:pt idx="47">
                  <c:v>206.666665685428</c:v>
                </c:pt>
                <c:pt idx="48">
                  <c:v>206.66666611632999</c:v>
                </c:pt>
                <c:pt idx="49">
                  <c:v>206.66666635821599</c:v>
                </c:pt>
                <c:pt idx="50">
                  <c:v>206.66666649451801</c:v>
                </c:pt>
                <c:pt idx="51">
                  <c:v>206.66666656995699</c:v>
                </c:pt>
                <c:pt idx="52">
                  <c:v>206.666666611826</c:v>
                </c:pt>
                <c:pt idx="53">
                  <c:v>206.66666663563501</c:v>
                </c:pt>
                <c:pt idx="54">
                  <c:v>206.66666665193401</c:v>
                </c:pt>
                <c:pt idx="55">
                  <c:v>206.66666665507401</c:v>
                </c:pt>
                <c:pt idx="56">
                  <c:v>206.666666665104</c:v>
                </c:pt>
                <c:pt idx="57">
                  <c:v>206.666666663699</c:v>
                </c:pt>
                <c:pt idx="58">
                  <c:v>206.666666665468</c:v>
                </c:pt>
                <c:pt idx="59">
                  <c:v>206.666666670789</c:v>
                </c:pt>
              </c:numCache>
            </c:numRef>
          </c:xVal>
          <c:yVal>
            <c:numRef>
              <c:f>Uniform!$D$8:$D$67</c:f>
              <c:numCache>
                <c:formatCode>General</c:formatCode>
                <c:ptCount val="60"/>
                <c:pt idx="0">
                  <c:v>3.9892285333151301</c:v>
                </c:pt>
                <c:pt idx="1">
                  <c:v>4.6115456610074004</c:v>
                </c:pt>
                <c:pt idx="2">
                  <c:v>5.3308120331088</c:v>
                </c:pt>
                <c:pt idx="3">
                  <c:v>6.1621213569900899</c:v>
                </c:pt>
                <c:pt idx="4">
                  <c:v>7.12315395873709</c:v>
                </c:pt>
                <c:pt idx="5">
                  <c:v>8.2336591877054595</c:v>
                </c:pt>
                <c:pt idx="6">
                  <c:v>9.5179744634477892</c:v>
                </c:pt>
                <c:pt idx="7">
                  <c:v>11.0016274468235</c:v>
                </c:pt>
                <c:pt idx="8">
                  <c:v>12.7185444483959</c:v>
                </c:pt>
                <c:pt idx="9">
                  <c:v>14.701983216298901</c:v>
                </c:pt>
                <c:pt idx="10">
                  <c:v>16.991355444151001</c:v>
                </c:pt>
                <c:pt idx="11">
                  <c:v>19.5516558377225</c:v>
                </c:pt>
                <c:pt idx="12">
                  <c:v>22.664909647549798</c:v>
                </c:pt>
                <c:pt idx="13">
                  <c:v>26.275252167365601</c:v>
                </c:pt>
                <c:pt idx="14">
                  <c:v>30.452948329377399</c:v>
                </c:pt>
                <c:pt idx="15">
                  <c:v>35.151684090151299</c:v>
                </c:pt>
                <c:pt idx="16">
                  <c:v>40.103098343629</c:v>
                </c:pt>
                <c:pt idx="17">
                  <c:v>45.125071035051199</c:v>
                </c:pt>
                <c:pt idx="18">
                  <c:v>50.560701763811103</c:v>
                </c:pt>
                <c:pt idx="19">
                  <c:v>57.459903648088599</c:v>
                </c:pt>
                <c:pt idx="20">
                  <c:v>67.310578174880703</c:v>
                </c:pt>
                <c:pt idx="21">
                  <c:v>81.808946040366905</c:v>
                </c:pt>
                <c:pt idx="22">
                  <c:v>102.69360475791299</c:v>
                </c:pt>
                <c:pt idx="23">
                  <c:v>132.04355192474301</c:v>
                </c:pt>
                <c:pt idx="24">
                  <c:v>172.298596130525</c:v>
                </c:pt>
                <c:pt idx="25">
                  <c:v>227.336681808213</c:v>
                </c:pt>
                <c:pt idx="26">
                  <c:v>301.36498368902301</c:v>
                </c:pt>
                <c:pt idx="27">
                  <c:v>401.00226571228097</c:v>
                </c:pt>
                <c:pt idx="28">
                  <c:v>534.05137131053402</c:v>
                </c:pt>
                <c:pt idx="29">
                  <c:v>712.90435625692498</c:v>
                </c:pt>
                <c:pt idx="30">
                  <c:v>953.17098256478698</c:v>
                </c:pt>
                <c:pt idx="31">
                  <c:v>1271.9015538442</c:v>
                </c:pt>
                <c:pt idx="32">
                  <c:v>1699.53395882157</c:v>
                </c:pt>
                <c:pt idx="33">
                  <c:v>2271.1717918231102</c:v>
                </c:pt>
                <c:pt idx="34">
                  <c:v>3031.62165379412</c:v>
                </c:pt>
                <c:pt idx="35">
                  <c:v>4050.14164980238</c:v>
                </c:pt>
                <c:pt idx="36">
                  <c:v>5410.9240849773096</c:v>
                </c:pt>
                <c:pt idx="37">
                  <c:v>7236.1987754079801</c:v>
                </c:pt>
                <c:pt idx="38">
                  <c:v>9664.4919510162399</c:v>
                </c:pt>
                <c:pt idx="39">
                  <c:v>12907.662697986199</c:v>
                </c:pt>
                <c:pt idx="40">
                  <c:v>17275.366110189501</c:v>
                </c:pt>
                <c:pt idx="41">
                  <c:v>23044.6627561432</c:v>
                </c:pt>
                <c:pt idx="42">
                  <c:v>30802.247998788102</c:v>
                </c:pt>
                <c:pt idx="43">
                  <c:v>41167.444051320803</c:v>
                </c:pt>
                <c:pt idx="44">
                  <c:v>55020.268300617499</c:v>
                </c:pt>
                <c:pt idx="45">
                  <c:v>73501.584565807905</c:v>
                </c:pt>
                <c:pt idx="46">
                  <c:v>98273.729064578307</c:v>
                </c:pt>
                <c:pt idx="47">
                  <c:v>131357.590076978</c:v>
                </c:pt>
                <c:pt idx="48">
                  <c:v>175344.43831202399</c:v>
                </c:pt>
                <c:pt idx="49">
                  <c:v>234316.87515446899</c:v>
                </c:pt>
                <c:pt idx="50">
                  <c:v>312911.4776783</c:v>
                </c:pt>
                <c:pt idx="51">
                  <c:v>418258.12505050801</c:v>
                </c:pt>
                <c:pt idx="52">
                  <c:v>558766.84547648195</c:v>
                </c:pt>
                <c:pt idx="53">
                  <c:v>746424.03337486205</c:v>
                </c:pt>
                <c:pt idx="54">
                  <c:v>997405.21785656502</c:v>
                </c:pt>
                <c:pt idx="55">
                  <c:v>1333133.1099521499</c:v>
                </c:pt>
                <c:pt idx="56">
                  <c:v>1784133.1328493301</c:v>
                </c:pt>
                <c:pt idx="57">
                  <c:v>2379430.6828915901</c:v>
                </c:pt>
                <c:pt idx="58">
                  <c:v>2979178.0009248001</c:v>
                </c:pt>
                <c:pt idx="59">
                  <c:v>3976584.6553934002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533401</xdr:colOff>
      <xdr:row>14</xdr:row>
      <xdr:rowOff>19049</xdr:rowOff>
    </xdr:from>
    <xdr:to>
      <xdr:col>16</xdr:col>
      <xdr:colOff>510702</xdr:colOff>
      <xdr:row>30</xdr:row>
      <xdr:rowOff>117543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9A27B-2772-4EDC-9B6A-1C241EF18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590788</xdr:colOff>
      <xdr:row>18</xdr:row>
      <xdr:rowOff>34661</xdr:rowOff>
    </xdr:from>
    <xdr:to>
      <xdr:col>13</xdr:col>
      <xdr:colOff>111254</xdr:colOff>
      <xdr:row>29</xdr:row>
      <xdr:rowOff>60937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290AF4-B012-421D-A644-EAEEF21C497E}"/>
            </a:ext>
          </a:extLst>
        </xdr:cNvPr>
        <xdr:cNvCxnSpPr/>
      </xdr:nvCxnSpPr>
      <xdr:spPr>
        <a:xfrm flipH="1">
          <a:off x="7886533" y="3463661"/>
          <a:ext cx="128444" cy="21217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543128</xdr:colOff>
      <xdr:row>26</xdr:row>
      <xdr:rowOff>85117</xdr:rowOff>
    </xdr:from>
    <xdr:to>
      <xdr:col>13</xdr:col>
      <xdr:colOff>389107</xdr:colOff>
      <xdr:row>26</xdr:row>
      <xdr:rowOff>85117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3D87D59-5949-43F0-8F84-198AC34211C3}"/>
            </a:ext>
          </a:extLst>
        </xdr:cNvPr>
        <xdr:cNvCxnSpPr/>
      </xdr:nvCxnSpPr>
      <xdr:spPr>
        <a:xfrm>
          <a:off x="7230894" y="5038117"/>
          <a:ext cx="106193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D8B8-285B-458D-9ACB-0C597ABB106D}">
  <dimension ref="A1:P7"/>
  <sheetViews>
    <sheetView tabSelected="1" workbookViewId="0">
      <selection activeCell="D2" sqref="D2"/>
    </sheetView>
  </sheetViews>
  <sheetFormatPr defaultRowHeight="15"/>
  <cols>
    <col min="1" max="1" width="36.5703125" bestFit="1" customWidth="1"/>
    <col min="3" max="3" width="11.42578125" customWidth="1"/>
    <col min="5" max="5" width="10" bestFit="1" customWidth="1"/>
    <col min="6" max="6" width="14.85546875" bestFit="1" customWidth="1"/>
    <col min="7" max="7" width="8.28515625" bestFit="1" customWidth="1"/>
    <col min="8" max="8" width="26.7109375" customWidth="1"/>
    <col min="9" max="9" width="13.85546875" bestFit="1" customWidth="1"/>
    <col min="10" max="10" width="18.140625" bestFit="1" customWidth="1"/>
    <col min="11" max="11" width="16.28515625" bestFit="1" customWidth="1"/>
    <col min="12" max="12" width="21.140625" bestFit="1" customWidth="1"/>
    <col min="13" max="13" width="25.140625" bestFit="1" customWidth="1"/>
    <col min="14" max="14" width="4.5703125" bestFit="1" customWidth="1"/>
    <col min="15" max="15" width="9.28515625" bestFit="1" customWidth="1"/>
  </cols>
  <sheetData>
    <row r="1" spans="1:16">
      <c r="A1" t="s">
        <v>24</v>
      </c>
      <c r="B1" t="s">
        <v>27</v>
      </c>
      <c r="C1" t="s">
        <v>28</v>
      </c>
      <c r="D1" t="s">
        <v>29</v>
      </c>
      <c r="E1" t="s">
        <v>30</v>
      </c>
      <c r="F1" t="s">
        <v>20</v>
      </c>
      <c r="G1" t="s">
        <v>6</v>
      </c>
      <c r="H1" t="s">
        <v>31</v>
      </c>
      <c r="I1" t="s">
        <v>32</v>
      </c>
    </row>
    <row r="2" spans="1:16">
      <c r="A2" t="s">
        <v>25</v>
      </c>
      <c r="B2" s="1">
        <v>6.6500000000000004E-2</v>
      </c>
      <c r="C2">
        <f>+B2/10</f>
        <v>6.6500000000000005E-3</v>
      </c>
    </row>
    <row r="3" spans="1:16">
      <c r="A3" t="s">
        <v>26</v>
      </c>
    </row>
    <row r="6" spans="1:16">
      <c r="A6" t="s">
        <v>33</v>
      </c>
      <c r="B6" s="14" t="s">
        <v>35</v>
      </c>
      <c r="C6" s="14" t="s">
        <v>36</v>
      </c>
      <c r="D6" s="14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4" t="s">
        <v>32</v>
      </c>
      <c r="J6" s="14" t="s">
        <v>42</v>
      </c>
      <c r="P6" s="10"/>
    </row>
    <row r="7" spans="1:16" ht="18.75" customHeight="1">
      <c r="A7" s="10" t="s">
        <v>34</v>
      </c>
      <c r="B7" s="12">
        <v>0.53</v>
      </c>
      <c r="C7" s="12">
        <v>0.35299999999999998</v>
      </c>
      <c r="D7" s="12">
        <v>1.095</v>
      </c>
      <c r="E7" s="11">
        <v>268</v>
      </c>
      <c r="F7" s="11">
        <v>0</v>
      </c>
      <c r="G7" s="11">
        <f t="shared" ref="G7" si="0">E7-F7</f>
        <v>268</v>
      </c>
      <c r="H7" s="11">
        <v>986</v>
      </c>
      <c r="I7" s="12">
        <f>H7*C7/10*(D7^2*PI()/4)/10000*B7/(G7/1000000)/2</f>
        <v>3.2410133501864777</v>
      </c>
      <c r="J7" s="12">
        <f>I7/B7</f>
        <v>6.1151195286537314</v>
      </c>
      <c r="P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5572-30DD-4E3E-B219-8BFC86DD9CD8}">
  <dimension ref="A1:AN61"/>
  <sheetViews>
    <sheetView zoomScaleNormal="100" workbookViewId="0">
      <selection activeCell="T24" sqref="T24"/>
    </sheetView>
  </sheetViews>
  <sheetFormatPr defaultRowHeight="15"/>
  <sheetData>
    <row r="1" spans="1:40">
      <c r="A1" t="s">
        <v>21</v>
      </c>
      <c r="B1" t="s">
        <v>22</v>
      </c>
      <c r="C1" t="s">
        <v>23</v>
      </c>
    </row>
    <row r="2" spans="1:40">
      <c r="A2" s="1">
        <v>200019.48</v>
      </c>
      <c r="B2" s="1">
        <v>158.13509999999999</v>
      </c>
      <c r="C2" s="1">
        <v>1.4044126000000001E-3</v>
      </c>
      <c r="D2" s="1"/>
      <c r="E2" s="1"/>
      <c r="F2" s="9"/>
      <c r="G2" s="1"/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>
        <v>149677.70000000001</v>
      </c>
      <c r="B3" s="1">
        <v>157.23697999999999</v>
      </c>
      <c r="C3" s="1">
        <v>0.11538126</v>
      </c>
      <c r="D3" s="1"/>
      <c r="E3" s="1"/>
      <c r="F3" s="9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>
        <v>112011.7</v>
      </c>
      <c r="B4" s="1">
        <v>156.73133999999999</v>
      </c>
      <c r="C4" s="1">
        <v>0.32648220999999999</v>
      </c>
      <c r="D4" s="1"/>
      <c r="E4" s="1"/>
      <c r="F4" s="9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>
        <v>83828.101999999999</v>
      </c>
      <c r="B5" s="1">
        <v>156.42639</v>
      </c>
      <c r="C5" s="1">
        <v>0.46186683000000001</v>
      </c>
      <c r="D5" s="1"/>
      <c r="E5" s="1"/>
      <c r="F5" s="9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>
        <v>62734.358999999997</v>
      </c>
      <c r="B6" s="1">
        <v>156.37221</v>
      </c>
      <c r="C6" s="1">
        <v>0.73890012999999999</v>
      </c>
      <c r="D6" s="1"/>
      <c r="E6" s="1"/>
      <c r="F6" s="9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>
        <v>46953.108999999997</v>
      </c>
      <c r="B7" s="1">
        <v>156.37257</v>
      </c>
      <c r="C7" s="1">
        <v>0.97407233999999998</v>
      </c>
      <c r="D7" s="1"/>
      <c r="E7" s="1"/>
      <c r="F7" s="9"/>
      <c r="G7" s="1"/>
      <c r="H7" s="1"/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>
        <v>35136.707000000002</v>
      </c>
      <c r="B8" s="1">
        <v>156.48464999999999</v>
      </c>
      <c r="C8" s="1">
        <v>1.1673210999999999</v>
      </c>
      <c r="D8" s="1"/>
      <c r="E8" s="1"/>
      <c r="F8" s="9"/>
      <c r="G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>
        <v>26298.82</v>
      </c>
      <c r="B9" s="1">
        <v>156.64225999999999</v>
      </c>
      <c r="C9" s="1">
        <v>1.3779469</v>
      </c>
      <c r="D9" s="1"/>
      <c r="E9" s="1"/>
      <c r="F9" s="9"/>
      <c r="G9" s="1"/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>
        <v>19677.732</v>
      </c>
      <c r="B10" s="1">
        <v>156.87702999999999</v>
      </c>
      <c r="C10" s="1">
        <v>1.6062677999999999</v>
      </c>
      <c r="D10" s="1"/>
      <c r="E10" s="1"/>
      <c r="F10" s="9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>
        <v>14726.557000000001</v>
      </c>
      <c r="B11" s="1">
        <v>157.13274000000001</v>
      </c>
      <c r="C11" s="1">
        <v>1.9236143000000001</v>
      </c>
      <c r="D11" s="1"/>
      <c r="E11" s="1"/>
      <c r="F11" s="9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>
        <v>11025.388000000001</v>
      </c>
      <c r="B12" s="1">
        <v>157.4041</v>
      </c>
      <c r="C12" s="1">
        <v>2.1979144000000002</v>
      </c>
      <c r="D12" s="1"/>
      <c r="E12" s="1"/>
      <c r="F12" s="9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>
        <v>8325.1923999999999</v>
      </c>
      <c r="B13" s="1">
        <v>157.79263</v>
      </c>
      <c r="C13" s="1">
        <v>2.4954360000000002</v>
      </c>
      <c r="D13" s="1"/>
      <c r="E13" s="1"/>
      <c r="F13" s="9"/>
      <c r="G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>
        <v>6195.4931999999999</v>
      </c>
      <c r="B14" s="1">
        <v>158.21549999999999</v>
      </c>
      <c r="C14" s="1">
        <v>2.8940562999999999</v>
      </c>
      <c r="D14" s="1"/>
      <c r="E14" s="1"/>
      <c r="F14" s="9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>
        <v>4621.4780000000001</v>
      </c>
      <c r="B15" s="1">
        <v>158.69208</v>
      </c>
      <c r="C15" s="1">
        <v>3.3360338</v>
      </c>
      <c r="D15" s="1"/>
      <c r="E15" s="1"/>
      <c r="F15" s="9"/>
      <c r="G15" s="1"/>
      <c r="H15" s="1"/>
      <c r="I15" s="1"/>
      <c r="J15" s="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>
        <v>3456.1052</v>
      </c>
      <c r="B16" s="1">
        <v>159.22971999999999</v>
      </c>
      <c r="C16" s="1">
        <v>3.8208365</v>
      </c>
      <c r="D16" s="1"/>
      <c r="E16" s="1"/>
      <c r="F16" s="9"/>
      <c r="G16" s="1"/>
      <c r="H16" s="1"/>
      <c r="I16" s="1"/>
      <c r="J16" s="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>
        <v>2585.8269</v>
      </c>
      <c r="B17" s="1">
        <v>159.89223999999999</v>
      </c>
      <c r="C17" s="1">
        <v>4.3527183999999997</v>
      </c>
      <c r="D17" s="1"/>
      <c r="E17" s="1"/>
      <c r="F17" s="9"/>
      <c r="G17" s="1"/>
      <c r="H17" s="1"/>
      <c r="I17" s="1"/>
      <c r="J17" s="1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>
        <v>1935.6188999999999</v>
      </c>
      <c r="B18" s="1">
        <v>160.60556</v>
      </c>
      <c r="C18" s="1">
        <v>4.9571452000000003</v>
      </c>
      <c r="D18" s="1"/>
      <c r="E18" s="1"/>
      <c r="F18" s="9"/>
      <c r="G18" s="1"/>
      <c r="H18" s="1"/>
      <c r="I18" s="1"/>
      <c r="J18" s="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>
        <v>1448.6094000000001</v>
      </c>
      <c r="B19" s="1">
        <v>161.35309000000001</v>
      </c>
      <c r="C19" s="1">
        <v>5.613626</v>
      </c>
      <c r="D19" s="1"/>
      <c r="E19" s="1"/>
      <c r="F19" s="9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>
        <v>1083.9594999999999</v>
      </c>
      <c r="B20" s="1">
        <v>162.27986000000001</v>
      </c>
      <c r="C20" s="1">
        <v>6.3999395000000003</v>
      </c>
      <c r="D20" s="1"/>
      <c r="E20" s="1"/>
      <c r="F20" s="9"/>
      <c r="G20" s="1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>
        <v>811.29767000000004</v>
      </c>
      <c r="B21" s="1">
        <v>163.26498000000001</v>
      </c>
      <c r="C21" s="1">
        <v>7.3070725999999997</v>
      </c>
      <c r="D21" s="1"/>
      <c r="E21" s="1"/>
      <c r="F21" s="9"/>
      <c r="G21" s="1"/>
      <c r="H21" s="1"/>
      <c r="I21" s="1"/>
      <c r="J21" s="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>
        <v>607.52715999999998</v>
      </c>
      <c r="B22" s="1">
        <v>164.39563000000001</v>
      </c>
      <c r="C22" s="1">
        <v>8.3890867</v>
      </c>
      <c r="D22" s="1"/>
      <c r="E22" s="1"/>
      <c r="F22" s="9"/>
      <c r="G22" s="1"/>
      <c r="H22" s="1"/>
      <c r="I22" s="1"/>
      <c r="J22" s="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>
        <v>454.56351000000001</v>
      </c>
      <c r="B23" s="1">
        <v>165.73184000000001</v>
      </c>
      <c r="C23" s="1">
        <v>9.5665226000000008</v>
      </c>
      <c r="D23" s="1"/>
      <c r="E23" s="1"/>
      <c r="F23" s="9"/>
      <c r="G23" s="1"/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>
        <v>340.10876000000002</v>
      </c>
      <c r="B24" s="1">
        <v>167.17517000000001</v>
      </c>
      <c r="C24" s="1">
        <v>10.985117000000001</v>
      </c>
      <c r="D24" s="1"/>
      <c r="E24" s="1"/>
      <c r="F24" s="9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>
        <v>254.43001000000001</v>
      </c>
      <c r="B25" s="1">
        <v>168.90347</v>
      </c>
      <c r="C25" s="1">
        <v>12.669816000000001</v>
      </c>
      <c r="D25" s="1"/>
      <c r="E25" s="1"/>
      <c r="F25" s="9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>
        <v>190.54874000000001</v>
      </c>
      <c r="B26" s="1">
        <v>170.86661000000001</v>
      </c>
      <c r="C26" s="1">
        <v>14.600778999999999</v>
      </c>
      <c r="D26" s="1"/>
      <c r="E26" s="1"/>
      <c r="F26" s="9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>
        <v>142.49214000000001</v>
      </c>
      <c r="B27" s="1">
        <v>173.15621999999999</v>
      </c>
      <c r="C27" s="1">
        <v>16.897541</v>
      </c>
      <c r="D27" s="1"/>
      <c r="E27" s="1"/>
      <c r="F27" s="9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>
        <v>106.67264</v>
      </c>
      <c r="B28" s="1">
        <v>175.76091</v>
      </c>
      <c r="C28" s="1">
        <v>19.440308000000002</v>
      </c>
      <c r="D28" s="1"/>
      <c r="E28" s="1"/>
      <c r="F28" s="9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>
        <v>79.821213</v>
      </c>
      <c r="B29" s="1">
        <v>178.80412000000001</v>
      </c>
      <c r="C29" s="1">
        <v>22.485962000000001</v>
      </c>
      <c r="D29" s="1"/>
      <c r="E29" s="1"/>
      <c r="F29" s="9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>
        <v>59.789532000000001</v>
      </c>
      <c r="B30" s="1">
        <v>182.39748</v>
      </c>
      <c r="C30" s="1">
        <v>26.002469999999999</v>
      </c>
      <c r="D30" s="1"/>
      <c r="E30" s="1"/>
      <c r="F30" s="9"/>
      <c r="G30" s="1"/>
      <c r="H30" s="1"/>
      <c r="I30" s="1"/>
      <c r="J30" s="1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>
        <v>44.728039000000003</v>
      </c>
      <c r="B31" s="1">
        <v>186.59366</v>
      </c>
      <c r="C31" s="1">
        <v>30.026056000000001</v>
      </c>
      <c r="D31" s="1"/>
      <c r="E31" s="1"/>
      <c r="F31" s="9"/>
      <c r="G31" s="1"/>
      <c r="H31" s="1"/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>
        <v>33.427559000000002</v>
      </c>
      <c r="B32" s="1">
        <v>191.3698</v>
      </c>
      <c r="C32" s="1">
        <v>34.635094000000002</v>
      </c>
      <c r="D32" s="1"/>
      <c r="E32" s="1"/>
      <c r="F32" s="9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>
        <v>25.040061999999999</v>
      </c>
      <c r="B33" s="1">
        <v>196.92876999999999</v>
      </c>
      <c r="C33" s="1">
        <v>39.927559000000002</v>
      </c>
      <c r="D33" s="1"/>
      <c r="E33" s="1"/>
      <c r="F33" s="9"/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>
        <v>18.735012000000001</v>
      </c>
      <c r="B34" s="1">
        <v>203.30591999999999</v>
      </c>
      <c r="C34" s="1">
        <v>45.949089000000001</v>
      </c>
      <c r="D34" s="1"/>
      <c r="E34" s="1"/>
      <c r="F34" s="9"/>
      <c r="G34" s="1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>
        <v>14.017643</v>
      </c>
      <c r="B35" s="1">
        <v>210.67421999999999</v>
      </c>
      <c r="C35" s="1">
        <v>52.878498</v>
      </c>
      <c r="D35" s="1"/>
      <c r="E35" s="1"/>
      <c r="F35" s="9"/>
      <c r="G35" s="1"/>
      <c r="H35" s="1"/>
      <c r="I35" s="1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>
        <v>10.500673000000001</v>
      </c>
      <c r="B36" s="1">
        <v>219.08431999999999</v>
      </c>
      <c r="C36" s="1">
        <v>60.645938999999998</v>
      </c>
      <c r="D36" s="1"/>
      <c r="E36" s="1"/>
      <c r="F36" s="9"/>
      <c r="G36" s="1"/>
      <c r="H36" s="1"/>
      <c r="I36" s="1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>
        <v>7.8596544000000002</v>
      </c>
      <c r="B37" s="1">
        <v>228.83778000000001</v>
      </c>
      <c r="C37" s="1">
        <v>69.655890999999997</v>
      </c>
      <c r="D37" s="1"/>
      <c r="E37" s="1"/>
      <c r="F37" s="9"/>
      <c r="G37" s="1"/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>
        <v>5.8829054999999997</v>
      </c>
      <c r="B38" s="1">
        <v>240.04031000000001</v>
      </c>
      <c r="C38" s="1">
        <v>79.918792999999994</v>
      </c>
      <c r="D38" s="1"/>
      <c r="E38" s="1"/>
      <c r="F38" s="9"/>
      <c r="G38" s="1"/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>
        <v>4.3989295999999998</v>
      </c>
      <c r="B39" s="1">
        <v>252.85352</v>
      </c>
      <c r="C39" s="1">
        <v>91.715491999999998</v>
      </c>
      <c r="D39" s="1"/>
      <c r="E39" s="1"/>
      <c r="F39" s="9"/>
      <c r="G39" s="1"/>
      <c r="H39" s="1"/>
      <c r="I39" s="1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>
        <v>3.2936331999999999</v>
      </c>
      <c r="B40" s="1">
        <v>267.47228999999999</v>
      </c>
      <c r="C40" s="1">
        <v>105.20099</v>
      </c>
      <c r="D40" s="1"/>
      <c r="E40" s="1"/>
      <c r="F40" s="9"/>
      <c r="G40" s="1"/>
      <c r="H40" s="1"/>
      <c r="I40" s="1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>
        <v>2.4660668000000001</v>
      </c>
      <c r="B41" s="1">
        <v>284.18270999999999</v>
      </c>
      <c r="C41" s="1">
        <v>120.67843000000001</v>
      </c>
      <c r="D41" s="1"/>
      <c r="E41" s="1"/>
      <c r="F41" s="9"/>
      <c r="G41" s="1"/>
      <c r="H41" s="1"/>
      <c r="I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>
        <v>1.8425707</v>
      </c>
      <c r="B42" s="1">
        <v>303.43137000000002</v>
      </c>
      <c r="C42" s="1">
        <v>138.56174999999999</v>
      </c>
      <c r="D42" s="1"/>
      <c r="E42" s="1"/>
      <c r="F42" s="9"/>
      <c r="G42" s="1"/>
      <c r="H42" s="1"/>
      <c r="I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>
        <v>1.3812761</v>
      </c>
      <c r="B43" s="1">
        <v>325.31085000000002</v>
      </c>
      <c r="C43" s="1">
        <v>158.92124999999999</v>
      </c>
      <c r="D43" s="1"/>
      <c r="E43" s="1"/>
      <c r="F43" s="9"/>
      <c r="G43" s="1"/>
      <c r="H43" s="1"/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>
        <v>1.0333992000000001</v>
      </c>
      <c r="B44" s="1">
        <v>350.43893000000003</v>
      </c>
      <c r="C44" s="1">
        <v>182.60548</v>
      </c>
      <c r="D44" s="1"/>
      <c r="E44" s="1"/>
      <c r="F44" s="9"/>
      <c r="G44" s="1"/>
      <c r="H44" s="1"/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>
        <v>0.77320820000000001</v>
      </c>
      <c r="B45" s="1">
        <v>379.22838999999999</v>
      </c>
      <c r="C45" s="1">
        <v>209.90771000000001</v>
      </c>
      <c r="D45" s="1"/>
      <c r="E45" s="1"/>
      <c r="F45" s="9"/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>
        <v>0.57853222000000004</v>
      </c>
      <c r="B46" s="1">
        <v>412.26190000000003</v>
      </c>
      <c r="C46" s="1">
        <v>241.48743999999999</v>
      </c>
      <c r="D46" s="1"/>
      <c r="E46" s="1"/>
      <c r="F46" s="9"/>
      <c r="G46" s="1"/>
      <c r="H46" s="1"/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>
        <v>0.43306540999999998</v>
      </c>
      <c r="B47" s="1">
        <v>449.68410999999998</v>
      </c>
      <c r="C47" s="1">
        <v>277.95058999999998</v>
      </c>
      <c r="D47" s="1"/>
      <c r="E47" s="1"/>
      <c r="F47" s="9"/>
      <c r="G47" s="1"/>
      <c r="H47" s="1"/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>
        <v>0.32390132999999999</v>
      </c>
      <c r="B48" s="1">
        <v>494.19812000000002</v>
      </c>
      <c r="C48" s="1">
        <v>320.2944</v>
      </c>
      <c r="D48" s="1"/>
      <c r="E48" s="1"/>
      <c r="F48" s="9"/>
      <c r="G48" s="1"/>
      <c r="H48" s="1"/>
      <c r="I48" s="1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>
        <v>0.24232318999999999</v>
      </c>
      <c r="B49" s="1">
        <v>545.48932000000002</v>
      </c>
      <c r="C49" s="1">
        <v>368.64843999999999</v>
      </c>
      <c r="D49" s="1"/>
      <c r="E49" s="1"/>
      <c r="F49" s="9"/>
      <c r="G49" s="1"/>
      <c r="H49" s="1"/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>
        <v>0.18153406999999999</v>
      </c>
      <c r="B50" s="1">
        <v>605.62531000000001</v>
      </c>
      <c r="C50" s="1">
        <v>422.32720999999998</v>
      </c>
      <c r="D50" s="1"/>
      <c r="E50" s="1"/>
      <c r="F50" s="9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>
        <v>0.13584590999999999</v>
      </c>
      <c r="B51" s="1">
        <v>673.19530999999995</v>
      </c>
      <c r="C51" s="1">
        <v>479.72021000000001</v>
      </c>
      <c r="D51" s="1"/>
      <c r="E51" s="1"/>
      <c r="F51" s="9"/>
      <c r="G51" s="1"/>
      <c r="H51" s="1"/>
      <c r="I51" s="1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>
        <v>0.10172522000000001</v>
      </c>
      <c r="B52" s="1">
        <v>743.05913999999996</v>
      </c>
      <c r="C52" s="1">
        <v>540.70543999999995</v>
      </c>
      <c r="D52" s="1"/>
      <c r="E52" s="1"/>
      <c r="F52" s="9"/>
      <c r="G52" s="1"/>
      <c r="H52" s="1"/>
      <c r="I52" s="1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>
        <v>7.6103694999999999E-2</v>
      </c>
      <c r="B53" s="1">
        <v>808.65752999999995</v>
      </c>
      <c r="C53" s="1">
        <v>611.52277000000004</v>
      </c>
      <c r="D53" s="1"/>
      <c r="E53" s="1"/>
      <c r="F53" s="9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>
        <v>5.6966494999999999E-2</v>
      </c>
      <c r="B54" s="1">
        <v>864.22649999999999</v>
      </c>
      <c r="C54" s="1">
        <v>701.59491000000003</v>
      </c>
      <c r="D54" s="1"/>
      <c r="E54" s="1"/>
      <c r="F54" s="9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>
        <v>4.2644646000000001E-2</v>
      </c>
      <c r="B55" s="1">
        <v>908.82275000000004</v>
      </c>
      <c r="C55" s="1">
        <v>831.02404999999999</v>
      </c>
      <c r="D55" s="1"/>
      <c r="E55" s="1"/>
      <c r="F55" s="9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>
        <v>3.1913798E-2</v>
      </c>
      <c r="B56" s="1">
        <v>944.36139000000003</v>
      </c>
      <c r="C56" s="1">
        <v>1013.0729</v>
      </c>
      <c r="D56" s="1"/>
      <c r="E56" s="1"/>
      <c r="F56" s="9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>
        <v>2.3876827E-2</v>
      </c>
      <c r="B57" s="1">
        <v>973.33752000000004</v>
      </c>
      <c r="C57" s="1">
        <v>1271.4204</v>
      </c>
      <c r="D57" s="1"/>
      <c r="E57" s="1"/>
      <c r="F57" s="9"/>
      <c r="G57" s="1"/>
      <c r="H57" s="1"/>
      <c r="I57" s="1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>
        <v>1.7841151E-2</v>
      </c>
      <c r="B58" s="1">
        <v>999.64880000000005</v>
      </c>
      <c r="C58" s="1">
        <v>1630.0364</v>
      </c>
      <c r="D58" s="1"/>
      <c r="E58" s="1"/>
      <c r="F58" s="9"/>
      <c r="G58" s="1"/>
      <c r="H58" s="1"/>
      <c r="I58" s="1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>
        <v>1.3377564999999999E-2</v>
      </c>
      <c r="B59" s="1">
        <v>1027.1344999999999</v>
      </c>
      <c r="C59" s="1">
        <v>2111.8796000000002</v>
      </c>
      <c r="D59" s="1"/>
      <c r="E59" s="1"/>
      <c r="F59" s="9"/>
      <c r="G59" s="1"/>
      <c r="H59" s="1"/>
      <c r="I59" s="1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>
        <v>1.0684486999999999E-2</v>
      </c>
      <c r="B60" s="1">
        <v>1054.1971000000001</v>
      </c>
      <c r="C60" s="1">
        <v>2733.8987000000002</v>
      </c>
      <c r="D60" s="1"/>
      <c r="E60" s="1"/>
      <c r="F60" s="9"/>
      <c r="G60" s="1"/>
      <c r="H60" s="1"/>
      <c r="I60" s="1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>
      <c r="A61" s="1">
        <v>8.0046048000000005E-3</v>
      </c>
      <c r="B61" s="1">
        <v>1087.1027999999999</v>
      </c>
      <c r="C61" s="1">
        <v>3418.4965999999999</v>
      </c>
      <c r="D61" s="1"/>
      <c r="E61" s="1"/>
      <c r="F61" s="9"/>
      <c r="G61" s="1"/>
      <c r="H61" s="1"/>
      <c r="I61" s="1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O103"/>
  <sheetViews>
    <sheetView workbookViewId="0">
      <selection activeCell="C63" sqref="C63"/>
    </sheetView>
  </sheetViews>
  <sheetFormatPr defaultRowHeight="15"/>
  <cols>
    <col min="2" max="2" width="8.5703125" bestFit="1" customWidth="1"/>
    <col min="3" max="3" width="12.7109375" bestFit="1" customWidth="1"/>
    <col min="5" max="5" width="10.85546875" bestFit="1" customWidth="1"/>
    <col min="11" max="11" width="11.5703125" bestFit="1" customWidth="1"/>
    <col min="13" max="13" width="12.28515625" bestFit="1" customWidth="1"/>
    <col min="15" max="15" width="11.5703125" bestFit="1" customWidth="1"/>
  </cols>
  <sheetData>
    <row r="1" spans="1:15" ht="15.75">
      <c r="A1" s="7" t="s">
        <v>11</v>
      </c>
      <c r="B1" s="7"/>
      <c r="C1" s="7"/>
      <c r="E1" s="6"/>
      <c r="M1" s="5"/>
    </row>
    <row r="2" spans="1:15">
      <c r="A2" s="2" t="s">
        <v>0</v>
      </c>
      <c r="B2" s="2" t="s">
        <v>1</v>
      </c>
      <c r="C2" s="2" t="s">
        <v>2</v>
      </c>
      <c r="M2" s="5"/>
    </row>
    <row r="3" spans="1:15">
      <c r="A3" s="3" t="s">
        <v>3</v>
      </c>
      <c r="B3" s="3" t="s">
        <v>4</v>
      </c>
      <c r="C3" s="2" t="s">
        <v>4</v>
      </c>
      <c r="M3" s="5"/>
    </row>
    <row r="4" spans="1:15">
      <c r="A4" s="1">
        <f>+Sheet1!A2</f>
        <v>200019.48</v>
      </c>
      <c r="B4" s="1">
        <f>+Sheet1!B2</f>
        <v>158.13509999999999</v>
      </c>
      <c r="C4" s="1">
        <f>+Sheet1!C2</f>
        <v>1.4044126000000001E-3</v>
      </c>
      <c r="K4" s="5"/>
      <c r="M4" s="5"/>
      <c r="O4" s="5"/>
    </row>
    <row r="5" spans="1:15">
      <c r="A5" s="1">
        <f>+Sheet1!A3</f>
        <v>149677.70000000001</v>
      </c>
      <c r="B5" s="1">
        <f>+Sheet1!B3</f>
        <v>157.23697999999999</v>
      </c>
      <c r="C5" s="1">
        <f>+Sheet1!C3</f>
        <v>0.11538126</v>
      </c>
      <c r="E5" s="5"/>
      <c r="M5" s="5"/>
    </row>
    <row r="6" spans="1:15">
      <c r="A6" s="1">
        <f>+Sheet1!A4</f>
        <v>112011.7</v>
      </c>
      <c r="B6" s="1">
        <f>+Sheet1!B4</f>
        <v>156.73133999999999</v>
      </c>
      <c r="C6" s="1">
        <f>+Sheet1!C4</f>
        <v>0.32648220999999999</v>
      </c>
      <c r="M6" s="5"/>
    </row>
    <row r="7" spans="1:15">
      <c r="A7" s="1">
        <f>+Sheet1!A5</f>
        <v>83828.101999999999</v>
      </c>
      <c r="B7" s="1">
        <f>+Sheet1!B5</f>
        <v>156.42639</v>
      </c>
      <c r="C7" s="1">
        <f>+Sheet1!C5</f>
        <v>0.46186683000000001</v>
      </c>
      <c r="E7" s="5"/>
      <c r="K7" s="1"/>
      <c r="M7" s="5"/>
    </row>
    <row r="8" spans="1:15">
      <c r="A8" s="1">
        <f>+Sheet1!A6</f>
        <v>62734.358999999997</v>
      </c>
      <c r="B8" s="1">
        <f>+Sheet1!B6</f>
        <v>156.37221</v>
      </c>
      <c r="C8" s="1">
        <f>+Sheet1!C6</f>
        <v>0.73890012999999999</v>
      </c>
      <c r="K8" s="1"/>
      <c r="M8" s="5"/>
    </row>
    <row r="9" spans="1:15">
      <c r="A9" s="1">
        <f>+Sheet1!A7</f>
        <v>46953.108999999997</v>
      </c>
      <c r="B9" s="1">
        <f>+Sheet1!B7</f>
        <v>156.37257</v>
      </c>
      <c r="C9" s="1">
        <f>+Sheet1!C7</f>
        <v>0.97407233999999998</v>
      </c>
      <c r="M9" s="5"/>
    </row>
    <row r="10" spans="1:15">
      <c r="A10" s="1">
        <f>+Sheet1!A8</f>
        <v>35136.707000000002</v>
      </c>
      <c r="B10" s="1">
        <f>+Sheet1!B8</f>
        <v>156.48464999999999</v>
      </c>
      <c r="C10" s="1">
        <f>+Sheet1!C8</f>
        <v>1.1673210999999999</v>
      </c>
      <c r="M10" s="5"/>
    </row>
    <row r="11" spans="1:15">
      <c r="A11" s="1">
        <f>+Sheet1!A9</f>
        <v>26298.82</v>
      </c>
      <c r="B11" s="1">
        <f>+Sheet1!B9</f>
        <v>156.64225999999999</v>
      </c>
      <c r="C11" s="1">
        <f>+Sheet1!C9</f>
        <v>1.3779469</v>
      </c>
      <c r="M11" s="5"/>
    </row>
    <row r="12" spans="1:15">
      <c r="A12" s="1">
        <f>+Sheet1!A10</f>
        <v>19677.732</v>
      </c>
      <c r="B12" s="1">
        <f>+Sheet1!B10</f>
        <v>156.87702999999999</v>
      </c>
      <c r="C12" s="1">
        <f>+Sheet1!C10</f>
        <v>1.6062677999999999</v>
      </c>
      <c r="M12" s="5"/>
    </row>
    <row r="13" spans="1:15">
      <c r="A13" s="1">
        <f>+Sheet1!A11</f>
        <v>14726.557000000001</v>
      </c>
      <c r="B13" s="1">
        <f>+Sheet1!B11</f>
        <v>157.13274000000001</v>
      </c>
      <c r="C13" s="1">
        <f>+Sheet1!C11</f>
        <v>1.9236143000000001</v>
      </c>
      <c r="M13" s="5"/>
    </row>
    <row r="14" spans="1:15">
      <c r="A14" s="1">
        <f>+Sheet1!A12</f>
        <v>11025.388000000001</v>
      </c>
      <c r="B14" s="1">
        <f>+Sheet1!B12</f>
        <v>157.4041</v>
      </c>
      <c r="C14" s="1">
        <f>+Sheet1!C12</f>
        <v>2.1979144000000002</v>
      </c>
      <c r="M14" s="5"/>
    </row>
    <row r="15" spans="1:15">
      <c r="A15" s="1">
        <f>+Sheet1!A13</f>
        <v>8325.1923999999999</v>
      </c>
      <c r="B15" s="1">
        <f>+Sheet1!B13</f>
        <v>157.79263</v>
      </c>
      <c r="C15" s="1">
        <f>+Sheet1!C13</f>
        <v>2.4954360000000002</v>
      </c>
      <c r="M15" s="5"/>
    </row>
    <row r="16" spans="1:15">
      <c r="A16" s="1">
        <f>+Sheet1!A14</f>
        <v>6195.4931999999999</v>
      </c>
      <c r="B16" s="1">
        <f>+Sheet1!B14</f>
        <v>158.21549999999999</v>
      </c>
      <c r="C16" s="1">
        <f>+Sheet1!C14</f>
        <v>2.8940562999999999</v>
      </c>
      <c r="M16" s="5"/>
    </row>
    <row r="17" spans="1:13">
      <c r="A17" s="1">
        <f>+Sheet1!A15</f>
        <v>4621.4780000000001</v>
      </c>
      <c r="B17" s="1">
        <f>+Sheet1!B15</f>
        <v>158.69208</v>
      </c>
      <c r="C17" s="1">
        <f>+Sheet1!C15</f>
        <v>3.3360338</v>
      </c>
      <c r="M17" s="5"/>
    </row>
    <row r="18" spans="1:13">
      <c r="A18" s="1">
        <f>+Sheet1!A16</f>
        <v>3456.1052</v>
      </c>
      <c r="B18" s="1">
        <f>+Sheet1!B16</f>
        <v>159.22971999999999</v>
      </c>
      <c r="C18" s="1">
        <f>+Sheet1!C16</f>
        <v>3.8208365</v>
      </c>
      <c r="M18" s="5"/>
    </row>
    <row r="19" spans="1:13">
      <c r="A19" s="1">
        <f>+Sheet1!A17</f>
        <v>2585.8269</v>
      </c>
      <c r="B19" s="1">
        <f>+Sheet1!B17</f>
        <v>159.89223999999999</v>
      </c>
      <c r="C19" s="1">
        <f>+Sheet1!C17</f>
        <v>4.3527183999999997</v>
      </c>
      <c r="M19" s="5"/>
    </row>
    <row r="20" spans="1:13">
      <c r="A20" s="1">
        <f>+Sheet1!A18</f>
        <v>1935.6188999999999</v>
      </c>
      <c r="B20" s="1">
        <f>+Sheet1!B18</f>
        <v>160.60556</v>
      </c>
      <c r="C20" s="1">
        <f>+Sheet1!C18</f>
        <v>4.9571452000000003</v>
      </c>
      <c r="M20" s="5"/>
    </row>
    <row r="21" spans="1:13">
      <c r="A21" s="1">
        <f>+Sheet1!A19</f>
        <v>1448.6094000000001</v>
      </c>
      <c r="B21" s="1">
        <f>+Sheet1!B19</f>
        <v>161.35309000000001</v>
      </c>
      <c r="C21" s="1">
        <f>+Sheet1!C19</f>
        <v>5.613626</v>
      </c>
      <c r="M21" s="5"/>
    </row>
    <row r="22" spans="1:13">
      <c r="A22" s="1">
        <f>+Sheet1!A20</f>
        <v>1083.9594999999999</v>
      </c>
      <c r="B22" s="1">
        <f>+Sheet1!B20</f>
        <v>162.27986000000001</v>
      </c>
      <c r="C22" s="1">
        <f>+Sheet1!C20</f>
        <v>6.3999395000000003</v>
      </c>
      <c r="M22" s="5"/>
    </row>
    <row r="23" spans="1:13">
      <c r="A23" s="1">
        <f>+Sheet1!A21</f>
        <v>811.29767000000004</v>
      </c>
      <c r="B23" s="1">
        <f>+Sheet1!B21</f>
        <v>163.26498000000001</v>
      </c>
      <c r="C23" s="1">
        <f>+Sheet1!C21</f>
        <v>7.3070725999999997</v>
      </c>
      <c r="M23" s="5"/>
    </row>
    <row r="24" spans="1:13">
      <c r="A24" s="1">
        <f>+Sheet1!A22</f>
        <v>607.52715999999998</v>
      </c>
      <c r="B24" s="1">
        <f>+Sheet1!B22</f>
        <v>164.39563000000001</v>
      </c>
      <c r="C24" s="1">
        <f>+Sheet1!C22</f>
        <v>8.3890867</v>
      </c>
      <c r="M24" s="5"/>
    </row>
    <row r="25" spans="1:13">
      <c r="A25" s="1">
        <f>+Sheet1!A23</f>
        <v>454.56351000000001</v>
      </c>
      <c r="B25" s="1">
        <f>+Sheet1!B23</f>
        <v>165.73184000000001</v>
      </c>
      <c r="C25" s="1">
        <f>+Sheet1!C23</f>
        <v>9.5665226000000008</v>
      </c>
      <c r="M25" s="5"/>
    </row>
    <row r="26" spans="1:13">
      <c r="A26" s="1">
        <f>+Sheet1!A24</f>
        <v>340.10876000000002</v>
      </c>
      <c r="B26" s="1">
        <f>+Sheet1!B24</f>
        <v>167.17517000000001</v>
      </c>
      <c r="C26" s="1">
        <f>+Sheet1!C24</f>
        <v>10.985117000000001</v>
      </c>
      <c r="M26" s="5"/>
    </row>
    <row r="27" spans="1:13">
      <c r="A27" s="1">
        <f>+Sheet1!A25</f>
        <v>254.43001000000001</v>
      </c>
      <c r="B27" s="1">
        <f>+Sheet1!B25</f>
        <v>168.90347</v>
      </c>
      <c r="C27" s="1">
        <f>+Sheet1!C25</f>
        <v>12.669816000000001</v>
      </c>
      <c r="M27" s="5"/>
    </row>
    <row r="28" spans="1:13">
      <c r="A28" s="1">
        <f>+Sheet1!A26</f>
        <v>190.54874000000001</v>
      </c>
      <c r="B28" s="1">
        <f>+Sheet1!B26</f>
        <v>170.86661000000001</v>
      </c>
      <c r="C28" s="1">
        <f>+Sheet1!C26</f>
        <v>14.600778999999999</v>
      </c>
      <c r="M28" s="5"/>
    </row>
    <row r="29" spans="1:13">
      <c r="A29" s="1">
        <f>+Sheet1!A27</f>
        <v>142.49214000000001</v>
      </c>
      <c r="B29" s="1">
        <f>+Sheet1!B27</f>
        <v>173.15621999999999</v>
      </c>
      <c r="C29" s="1">
        <f>+Sheet1!C27</f>
        <v>16.897541</v>
      </c>
      <c r="M29" s="5"/>
    </row>
    <row r="30" spans="1:13">
      <c r="A30" s="1">
        <f>+Sheet1!A28</f>
        <v>106.67264</v>
      </c>
      <c r="B30" s="1">
        <f>+Sheet1!B28</f>
        <v>175.76091</v>
      </c>
      <c r="C30" s="1">
        <f>+Sheet1!C28</f>
        <v>19.440308000000002</v>
      </c>
      <c r="M30" s="5"/>
    </row>
    <row r="31" spans="1:13">
      <c r="A31" s="1">
        <f>+Sheet1!A29</f>
        <v>79.821213</v>
      </c>
      <c r="B31" s="1">
        <f>+Sheet1!B29</f>
        <v>178.80412000000001</v>
      </c>
      <c r="C31" s="1">
        <f>+Sheet1!C29</f>
        <v>22.485962000000001</v>
      </c>
      <c r="M31" s="5"/>
    </row>
    <row r="32" spans="1:13">
      <c r="A32" s="1">
        <f>+Sheet1!A30</f>
        <v>59.789532000000001</v>
      </c>
      <c r="B32" s="1">
        <f>+Sheet1!B30</f>
        <v>182.39748</v>
      </c>
      <c r="C32" s="1">
        <f>+Sheet1!C30</f>
        <v>26.002469999999999</v>
      </c>
      <c r="M32" s="5"/>
    </row>
    <row r="33" spans="1:13">
      <c r="A33" s="1">
        <f>+Sheet1!A31</f>
        <v>44.728039000000003</v>
      </c>
      <c r="B33" s="1">
        <f>+Sheet1!B31</f>
        <v>186.59366</v>
      </c>
      <c r="C33" s="1">
        <f>+Sheet1!C31</f>
        <v>30.026056000000001</v>
      </c>
      <c r="M33" s="5"/>
    </row>
    <row r="34" spans="1:13">
      <c r="A34" s="1">
        <f>+Sheet1!A32</f>
        <v>33.427559000000002</v>
      </c>
      <c r="B34" s="1">
        <f>+Sheet1!B32</f>
        <v>191.3698</v>
      </c>
      <c r="C34" s="1">
        <f>+Sheet1!C32</f>
        <v>34.635094000000002</v>
      </c>
      <c r="M34" s="5"/>
    </row>
    <row r="35" spans="1:13">
      <c r="A35" s="1">
        <f>+Sheet1!A33</f>
        <v>25.040061999999999</v>
      </c>
      <c r="B35" s="1">
        <f>+Sheet1!B33</f>
        <v>196.92876999999999</v>
      </c>
      <c r="C35" s="1">
        <f>+Sheet1!C33</f>
        <v>39.927559000000002</v>
      </c>
      <c r="M35" s="5"/>
    </row>
    <row r="36" spans="1:13">
      <c r="A36" s="1">
        <f>+Sheet1!A34</f>
        <v>18.735012000000001</v>
      </c>
      <c r="B36" s="1">
        <f>+Sheet1!B34</f>
        <v>203.30591999999999</v>
      </c>
      <c r="C36" s="1">
        <f>+Sheet1!C34</f>
        <v>45.949089000000001</v>
      </c>
      <c r="M36" s="5"/>
    </row>
    <row r="37" spans="1:13">
      <c r="A37" s="1">
        <f>+Sheet1!A35</f>
        <v>14.017643</v>
      </c>
      <c r="B37" s="1">
        <f>+Sheet1!B35</f>
        <v>210.67421999999999</v>
      </c>
      <c r="C37" s="1">
        <f>+Sheet1!C35</f>
        <v>52.878498</v>
      </c>
      <c r="M37" s="5"/>
    </row>
    <row r="38" spans="1:13">
      <c r="A38" s="1">
        <f>+Sheet1!A36</f>
        <v>10.500673000000001</v>
      </c>
      <c r="B38" s="1">
        <f>+Sheet1!B36</f>
        <v>219.08431999999999</v>
      </c>
      <c r="C38" s="1">
        <f>+Sheet1!C36</f>
        <v>60.645938999999998</v>
      </c>
      <c r="M38" s="5"/>
    </row>
    <row r="39" spans="1:13">
      <c r="A39" s="1">
        <f>+Sheet1!A37</f>
        <v>7.8596544000000002</v>
      </c>
      <c r="B39" s="1">
        <f>+Sheet1!B37</f>
        <v>228.83778000000001</v>
      </c>
      <c r="C39" s="1">
        <f>+Sheet1!C37</f>
        <v>69.655890999999997</v>
      </c>
      <c r="M39" s="5"/>
    </row>
    <row r="40" spans="1:13">
      <c r="A40" s="1">
        <f>+Sheet1!A38</f>
        <v>5.8829054999999997</v>
      </c>
      <c r="B40" s="1">
        <f>+Sheet1!B38</f>
        <v>240.04031000000001</v>
      </c>
      <c r="C40" s="1">
        <f>+Sheet1!C38</f>
        <v>79.918792999999994</v>
      </c>
      <c r="M40" s="5"/>
    </row>
    <row r="41" spans="1:13">
      <c r="A41" s="1">
        <f>+Sheet1!A39</f>
        <v>4.3989295999999998</v>
      </c>
      <c r="B41" s="1">
        <f>+Sheet1!B39</f>
        <v>252.85352</v>
      </c>
      <c r="C41" s="1">
        <f>+Sheet1!C39</f>
        <v>91.715491999999998</v>
      </c>
      <c r="M41" s="5"/>
    </row>
    <row r="42" spans="1:13">
      <c r="A42" s="1">
        <f>+Sheet1!A40</f>
        <v>3.2936331999999999</v>
      </c>
      <c r="B42" s="1">
        <f>+Sheet1!B40</f>
        <v>267.47228999999999</v>
      </c>
      <c r="C42" s="1">
        <f>+Sheet1!C40</f>
        <v>105.20099</v>
      </c>
      <c r="M42" s="5"/>
    </row>
    <row r="43" spans="1:13">
      <c r="A43" s="1">
        <f>+Sheet1!A41</f>
        <v>2.4660668000000001</v>
      </c>
      <c r="B43" s="1">
        <f>+Sheet1!B41</f>
        <v>284.18270999999999</v>
      </c>
      <c r="C43" s="1">
        <f>+Sheet1!C41</f>
        <v>120.67843000000001</v>
      </c>
      <c r="M43" s="5"/>
    </row>
    <row r="44" spans="1:13">
      <c r="A44" s="1">
        <f>+Sheet1!A42</f>
        <v>1.8425707</v>
      </c>
      <c r="B44" s="1">
        <f>+Sheet1!B42</f>
        <v>303.43137000000002</v>
      </c>
      <c r="C44" s="1">
        <f>+Sheet1!C42</f>
        <v>138.56174999999999</v>
      </c>
      <c r="M44" s="5"/>
    </row>
    <row r="45" spans="1:13">
      <c r="A45" s="1">
        <f>+Sheet1!A43</f>
        <v>1.3812761</v>
      </c>
      <c r="B45" s="1">
        <f>+Sheet1!B43</f>
        <v>325.31085000000002</v>
      </c>
      <c r="C45" s="1">
        <f>+Sheet1!C43</f>
        <v>158.92124999999999</v>
      </c>
      <c r="M45" s="5"/>
    </row>
    <row r="46" spans="1:13">
      <c r="A46" s="1">
        <f>+Sheet1!A44</f>
        <v>1.0333992000000001</v>
      </c>
      <c r="B46" s="1">
        <f>+Sheet1!B44</f>
        <v>350.43893000000003</v>
      </c>
      <c r="C46" s="1">
        <f>+Sheet1!C44</f>
        <v>182.60548</v>
      </c>
      <c r="M46" s="5"/>
    </row>
    <row r="47" spans="1:13">
      <c r="A47" s="1">
        <f>+Sheet1!A45</f>
        <v>0.77320820000000001</v>
      </c>
      <c r="B47" s="1">
        <f>+Sheet1!B45</f>
        <v>379.22838999999999</v>
      </c>
      <c r="C47" s="1">
        <f>+Sheet1!C45</f>
        <v>209.90771000000001</v>
      </c>
      <c r="M47" s="5"/>
    </row>
    <row r="48" spans="1:13">
      <c r="A48" s="1">
        <f>+Sheet1!A46</f>
        <v>0.57853222000000004</v>
      </c>
      <c r="B48" s="1">
        <f>+Sheet1!B46</f>
        <v>412.26190000000003</v>
      </c>
      <c r="C48" s="1">
        <f>+Sheet1!C46</f>
        <v>241.48743999999999</v>
      </c>
      <c r="M48" s="5"/>
    </row>
    <row r="49" spans="1:13">
      <c r="A49" s="1">
        <f>+Sheet1!A47</f>
        <v>0.43306540999999998</v>
      </c>
      <c r="B49" s="1">
        <f>+Sheet1!B47</f>
        <v>449.68410999999998</v>
      </c>
      <c r="C49" s="1">
        <f>+Sheet1!C47</f>
        <v>277.95058999999998</v>
      </c>
      <c r="M49" s="5"/>
    </row>
    <row r="50" spans="1:13">
      <c r="A50" s="1">
        <f>+Sheet1!A48</f>
        <v>0.32390132999999999</v>
      </c>
      <c r="B50" s="1">
        <f>+Sheet1!B48</f>
        <v>494.19812000000002</v>
      </c>
      <c r="C50" s="1">
        <f>+Sheet1!C48</f>
        <v>320.2944</v>
      </c>
      <c r="M50" s="5"/>
    </row>
    <row r="51" spans="1:13">
      <c r="A51" s="1">
        <f>+Sheet1!A49</f>
        <v>0.24232318999999999</v>
      </c>
      <c r="B51" s="1">
        <f>+Sheet1!B49</f>
        <v>545.48932000000002</v>
      </c>
      <c r="C51" s="1">
        <f>+Sheet1!C49</f>
        <v>368.64843999999999</v>
      </c>
      <c r="M51" s="5"/>
    </row>
    <row r="52" spans="1:13">
      <c r="A52" s="1">
        <f>+Sheet1!A50</f>
        <v>0.18153406999999999</v>
      </c>
      <c r="B52" s="1">
        <f>+Sheet1!B50</f>
        <v>605.62531000000001</v>
      </c>
      <c r="C52" s="1">
        <f>+Sheet1!C50</f>
        <v>422.32720999999998</v>
      </c>
      <c r="M52" s="5"/>
    </row>
    <row r="53" spans="1:13">
      <c r="A53" s="1">
        <f>+Sheet1!A51</f>
        <v>0.13584590999999999</v>
      </c>
      <c r="B53" s="1">
        <f>+Sheet1!B51</f>
        <v>673.19530999999995</v>
      </c>
      <c r="C53" s="1">
        <f>+Sheet1!C51</f>
        <v>479.72021000000001</v>
      </c>
      <c r="M53" s="5"/>
    </row>
    <row r="54" spans="1:13">
      <c r="A54" s="1">
        <f>+Sheet1!A52</f>
        <v>0.10172522000000001</v>
      </c>
      <c r="B54" s="1">
        <f>+Sheet1!B52</f>
        <v>743.05913999999996</v>
      </c>
      <c r="C54" s="1">
        <f>+Sheet1!C52</f>
        <v>540.70543999999995</v>
      </c>
      <c r="M54" s="5"/>
    </row>
    <row r="55" spans="1:13">
      <c r="A55" s="1">
        <f>+Sheet1!A53</f>
        <v>7.6103694999999999E-2</v>
      </c>
      <c r="B55" s="1">
        <f>+Sheet1!B53</f>
        <v>808.65752999999995</v>
      </c>
      <c r="C55" s="1">
        <f>+Sheet1!C53</f>
        <v>611.52277000000004</v>
      </c>
      <c r="M55" s="5"/>
    </row>
    <row r="56" spans="1:13">
      <c r="A56" s="1">
        <f>+Sheet1!A54</f>
        <v>5.6966494999999999E-2</v>
      </c>
      <c r="B56" s="1">
        <f>+Sheet1!B54</f>
        <v>864.22649999999999</v>
      </c>
      <c r="C56" s="1">
        <f>+Sheet1!C54</f>
        <v>701.59491000000003</v>
      </c>
      <c r="M56" s="5"/>
    </row>
    <row r="57" spans="1:13">
      <c r="A57" s="1">
        <f>+Sheet1!A55</f>
        <v>4.2644646000000001E-2</v>
      </c>
      <c r="B57" s="1">
        <f>+Sheet1!B55</f>
        <v>908.82275000000004</v>
      </c>
      <c r="C57" s="1">
        <f>+Sheet1!C55</f>
        <v>831.02404999999999</v>
      </c>
      <c r="M57" s="5"/>
    </row>
    <row r="58" spans="1:13">
      <c r="A58" s="1">
        <f>+Sheet1!A56</f>
        <v>3.1913798E-2</v>
      </c>
      <c r="B58" s="1">
        <f>+Sheet1!B56</f>
        <v>944.36139000000003</v>
      </c>
      <c r="C58" s="1">
        <f>+Sheet1!C56</f>
        <v>1013.0729</v>
      </c>
      <c r="M58" s="5"/>
    </row>
    <row r="59" spans="1:13">
      <c r="A59" s="1">
        <f>+Sheet1!A57</f>
        <v>2.3876827E-2</v>
      </c>
      <c r="B59" s="1">
        <f>+Sheet1!B57</f>
        <v>973.33752000000004</v>
      </c>
      <c r="C59" s="1">
        <f>+Sheet1!C57</f>
        <v>1271.4204</v>
      </c>
      <c r="M59" s="5"/>
    </row>
    <row r="60" spans="1:13">
      <c r="A60" s="1">
        <f>+Sheet1!A58</f>
        <v>1.7841151E-2</v>
      </c>
      <c r="B60" s="1">
        <f>+Sheet1!B58</f>
        <v>999.64880000000005</v>
      </c>
      <c r="C60" s="1">
        <f>+Sheet1!C58</f>
        <v>1630.0364</v>
      </c>
      <c r="M60" s="5"/>
    </row>
    <row r="61" spans="1:13">
      <c r="A61" s="1">
        <f>+Sheet1!A59</f>
        <v>1.3377564999999999E-2</v>
      </c>
      <c r="B61" s="1">
        <f>+Sheet1!B59</f>
        <v>1027.1344999999999</v>
      </c>
      <c r="C61" s="1">
        <f>+Sheet1!C59</f>
        <v>2111.8796000000002</v>
      </c>
      <c r="M61" s="5"/>
    </row>
    <row r="62" spans="1:13">
      <c r="A62" s="1">
        <f>+Sheet1!A60</f>
        <v>1.0684486999999999E-2</v>
      </c>
      <c r="B62" s="1">
        <f>+Sheet1!B60</f>
        <v>1054.1971000000001</v>
      </c>
      <c r="C62" s="1">
        <f>+Sheet1!C60</f>
        <v>2733.8987000000002</v>
      </c>
      <c r="M62" s="5"/>
    </row>
    <row r="63" spans="1:13">
      <c r="A63" s="1">
        <f>+Sheet1!A61</f>
        <v>8.0046048000000005E-3</v>
      </c>
      <c r="B63" s="1">
        <f>+Sheet1!B61</f>
        <v>1087.1027999999999</v>
      </c>
      <c r="C63" s="1">
        <f>+Sheet1!C61</f>
        <v>3418.4965999999999</v>
      </c>
      <c r="M63" s="5"/>
    </row>
    <row r="64" spans="1:13">
      <c r="A64" s="1"/>
      <c r="B64" s="1"/>
      <c r="C64" s="1"/>
      <c r="M64" s="5"/>
    </row>
    <row r="65" spans="1:13">
      <c r="A65" s="1"/>
      <c r="B65" s="1"/>
      <c r="C65" s="1"/>
      <c r="M65" s="5"/>
    </row>
    <row r="66" spans="1:13">
      <c r="A66" s="1"/>
      <c r="B66" s="1"/>
      <c r="C66" s="1"/>
      <c r="M66" s="5"/>
    </row>
    <row r="67" spans="1:13">
      <c r="A67" s="1"/>
      <c r="B67" s="1"/>
      <c r="C67" s="1"/>
      <c r="M67" s="5"/>
    </row>
    <row r="68" spans="1:13">
      <c r="A68" s="1"/>
      <c r="B68" s="1"/>
      <c r="C68" s="1"/>
      <c r="M68" s="5"/>
    </row>
    <row r="69" spans="1:13">
      <c r="A69" s="1"/>
      <c r="B69" s="1"/>
      <c r="C69" s="1"/>
      <c r="M69" s="5"/>
    </row>
    <row r="70" spans="1:13">
      <c r="A70" s="1"/>
      <c r="B70" s="1"/>
      <c r="C70" s="1"/>
      <c r="M70" s="5"/>
    </row>
    <row r="71" spans="1:13">
      <c r="A71" s="1"/>
      <c r="B71" s="1"/>
      <c r="C71" s="1"/>
      <c r="M71" s="5"/>
    </row>
    <row r="72" spans="1:13">
      <c r="A72" s="1"/>
      <c r="B72" s="1"/>
      <c r="C72" s="1"/>
      <c r="M72" s="5"/>
    </row>
    <row r="73" spans="1:13">
      <c r="A73" s="1"/>
      <c r="B73" s="1"/>
      <c r="C73" s="1"/>
      <c r="M73" s="5"/>
    </row>
    <row r="74" spans="1:13">
      <c r="A74" s="1"/>
      <c r="B74" s="1"/>
      <c r="C74" s="1"/>
      <c r="M74" s="5"/>
    </row>
    <row r="75" spans="1:13">
      <c r="A75" s="1"/>
      <c r="B75" s="1"/>
      <c r="C75" s="1"/>
      <c r="M75" s="5"/>
    </row>
    <row r="76" spans="1:13">
      <c r="A76" s="1"/>
      <c r="B76" s="1"/>
      <c r="C76" s="1"/>
      <c r="M76" s="5"/>
    </row>
    <row r="77" spans="1:13">
      <c r="A77" s="1"/>
      <c r="B77" s="1"/>
      <c r="C77" s="1"/>
      <c r="M77" s="5"/>
    </row>
    <row r="78" spans="1:13">
      <c r="A78" s="1"/>
      <c r="B78" s="1"/>
      <c r="C78" s="1"/>
      <c r="M78" s="5"/>
    </row>
    <row r="79" spans="1:13">
      <c r="A79" s="1"/>
      <c r="B79" s="1"/>
      <c r="C79" s="1"/>
      <c r="M79" s="5"/>
    </row>
    <row r="80" spans="1:13">
      <c r="A80" s="1"/>
      <c r="B80" s="1"/>
      <c r="C80" s="1"/>
      <c r="M80" s="5"/>
    </row>
    <row r="81" spans="1:13">
      <c r="A81" s="1"/>
      <c r="B81" s="1"/>
      <c r="C81" s="1"/>
      <c r="M81" s="5"/>
    </row>
    <row r="82" spans="1:13">
      <c r="A82" s="1"/>
      <c r="B82" s="1"/>
      <c r="C82" s="1"/>
      <c r="M82" s="5"/>
    </row>
    <row r="83" spans="1:13">
      <c r="A83" s="1"/>
      <c r="B83" s="1"/>
      <c r="C83" s="1"/>
      <c r="M83" s="5"/>
    </row>
    <row r="84" spans="1:13">
      <c r="A84" s="1"/>
      <c r="B84" s="1"/>
      <c r="C84" s="1"/>
      <c r="M84" s="5"/>
    </row>
    <row r="85" spans="1:13">
      <c r="A85" s="1"/>
      <c r="B85" s="1"/>
      <c r="C85" s="1"/>
      <c r="M85" s="5"/>
    </row>
    <row r="86" spans="1:13">
      <c r="A86" s="1"/>
      <c r="B86" s="1"/>
      <c r="C86" s="1"/>
      <c r="M86" s="5"/>
    </row>
    <row r="87" spans="1:13">
      <c r="A87" s="1"/>
      <c r="B87" s="1"/>
      <c r="C87" s="1"/>
      <c r="M87" s="5"/>
    </row>
    <row r="88" spans="1:13">
      <c r="A88" s="1"/>
      <c r="B88" s="1"/>
      <c r="C88" s="1"/>
      <c r="M88" s="5"/>
    </row>
    <row r="89" spans="1:13">
      <c r="A89" s="1"/>
      <c r="B89" s="1"/>
      <c r="C89" s="1"/>
      <c r="M89" s="5"/>
    </row>
    <row r="90" spans="1:13">
      <c r="A90" s="1"/>
      <c r="B90" s="1"/>
      <c r="C90" s="1"/>
      <c r="M90" s="5"/>
    </row>
    <row r="91" spans="1:13">
      <c r="A91" s="1"/>
      <c r="B91" s="1"/>
      <c r="C91" s="1"/>
      <c r="M91" s="5"/>
    </row>
    <row r="92" spans="1:13">
      <c r="A92" s="1"/>
      <c r="B92" s="1"/>
      <c r="C92" s="1"/>
      <c r="M92" s="5"/>
    </row>
    <row r="93" spans="1:13">
      <c r="A93" s="1"/>
      <c r="B93" s="1"/>
      <c r="C93" s="1"/>
      <c r="M93" s="5"/>
    </row>
    <row r="94" spans="1:13">
      <c r="A94" s="1"/>
      <c r="B94" s="1"/>
      <c r="C94" s="1"/>
      <c r="M94" s="5"/>
    </row>
    <row r="95" spans="1:13">
      <c r="A95" s="1"/>
      <c r="B95" s="1"/>
      <c r="C95" s="1"/>
      <c r="M95" s="5"/>
    </row>
    <row r="96" spans="1:13">
      <c r="A96" s="1"/>
      <c r="B96" s="1"/>
      <c r="C96" s="1"/>
      <c r="M96" s="5"/>
    </row>
    <row r="97" spans="1:13">
      <c r="A97" s="1"/>
      <c r="B97" s="1"/>
      <c r="C97" s="1"/>
      <c r="M97" s="5"/>
    </row>
    <row r="98" spans="1:13">
      <c r="A98" s="1"/>
      <c r="B98" s="1"/>
      <c r="C98" s="1"/>
      <c r="M98" s="5"/>
    </row>
    <row r="99" spans="1:13">
      <c r="A99" s="1"/>
      <c r="B99" s="1"/>
      <c r="C99" s="1"/>
      <c r="M99" s="5"/>
    </row>
    <row r="100" spans="1:13">
      <c r="A100" s="1"/>
      <c r="B100" s="1"/>
      <c r="C100" s="1"/>
      <c r="M100" s="5"/>
    </row>
    <row r="101" spans="1:13">
      <c r="A101" s="1"/>
      <c r="B101" s="1"/>
      <c r="C101" s="1"/>
    </row>
    <row r="102" spans="1:13">
      <c r="A102" s="1"/>
      <c r="B102" s="1"/>
      <c r="C102" s="1"/>
    </row>
    <row r="103" spans="1:13">
      <c r="A103" s="1"/>
      <c r="B103" s="1"/>
      <c r="C103" s="1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I68"/>
  <sheetViews>
    <sheetView zoomScaleNormal="100" workbookViewId="0">
      <selection activeCell="G5" sqref="G5"/>
    </sheetView>
  </sheetViews>
  <sheetFormatPr defaultRowHeight="15"/>
  <cols>
    <col min="1" max="1" width="40.42578125" customWidth="1"/>
    <col min="2" max="2" width="36.28515625" bestFit="1" customWidth="1"/>
    <col min="4" max="4" width="12" bestFit="1" customWidth="1"/>
  </cols>
  <sheetData>
    <row r="1" spans="1:9">
      <c r="B1" t="s">
        <v>12</v>
      </c>
    </row>
    <row r="2" spans="1:9">
      <c r="B2" t="s">
        <v>5</v>
      </c>
      <c r="C2">
        <v>100</v>
      </c>
      <c r="H2" t="s">
        <v>29</v>
      </c>
      <c r="I2">
        <v>140</v>
      </c>
    </row>
    <row r="3" spans="1:9">
      <c r="B3" t="s">
        <v>13</v>
      </c>
      <c r="C3">
        <v>1E-3</v>
      </c>
      <c r="F3">
        <f>+SUM(E8:E67)</f>
        <v>6526974.1178530725</v>
      </c>
    </row>
    <row r="4" spans="1:9">
      <c r="B4" t="s">
        <v>14</v>
      </c>
      <c r="C4">
        <v>1</v>
      </c>
    </row>
    <row r="5" spans="1:9">
      <c r="B5" t="s">
        <v>17</v>
      </c>
      <c r="C5" t="s">
        <v>18</v>
      </c>
    </row>
    <row r="6" spans="1:9">
      <c r="B6" s="8" t="s">
        <v>9</v>
      </c>
      <c r="C6" s="8"/>
      <c r="D6" s="8"/>
      <c r="E6" s="8"/>
    </row>
    <row r="7" spans="1:9">
      <c r="A7" t="s">
        <v>16</v>
      </c>
      <c r="B7" s="4" t="s">
        <v>15</v>
      </c>
      <c r="C7" s="4" t="s">
        <v>7</v>
      </c>
      <c r="D7" s="4" t="s">
        <v>8</v>
      </c>
      <c r="E7" s="4" t="s">
        <v>10</v>
      </c>
    </row>
    <row r="8" spans="1:9">
      <c r="A8" t="str">
        <f>IMPOWER(IMPRODUCT($C$5,Experimental!A4*2*PI()),$C$4)</f>
        <v>7.6985845401023E-11+1256759.4578857i</v>
      </c>
      <c r="B8" t="str">
        <f>IMSUM(COMPLEX($I$2,0),IMDIV(IMDIV(IMPRODUCT(COMPLEX(2,0),COMPLEX($C$2,0),_xlfn.IMCOSH(IMSQRT(IMPRODUCT(A8,COMPLEX($C$3,0))))),_xlfn.IMSINH(IMSQRT(IMPRODUCT(A8,COMPLEX($C$3,0))))),IMSQRT(IMPRODUCT(A8,COMPLEX($C$3,0)))))</f>
        <v>143.989228533315-3.98922853331513i</v>
      </c>
      <c r="C8">
        <f>IMREAL(B8)</f>
        <v>143.98922853331501</v>
      </c>
      <c r="D8">
        <f>-IMAGINARY(B8)</f>
        <v>3.9892285333151301</v>
      </c>
      <c r="E8" s="1">
        <f>((C8-Experimental!B4)^2+(D8-Experimental!C4)^2)/((Experimental!B4)^2+(Experimental!C4)^2)</f>
        <v>8.6380184370927898E-3</v>
      </c>
    </row>
    <row r="9" spans="1:9">
      <c r="A9" t="str">
        <f>IMPOWER(IMPRODUCT($C$5,Experimental!A5*2*PI()),$C$4)</f>
        <v>5.76097101751325E-11+940452.725452434i</v>
      </c>
      <c r="B9" t="str">
        <f t="shared" ref="B9:B67" si="0">IMSUM(COMPLEX($I$2,0),IMDIV(IMDIV(IMPRODUCT(COMPLEX(2,0),COMPLEX($C$2,0),_xlfn.IMCOSH(IMSQRT(IMPRODUCT(A9,COMPLEX($C$3,0))))),_xlfn.IMSINH(IMSQRT(IMPRODUCT(A9,COMPLEX($C$3,0))))),IMSQRT(IMPRODUCT(A9,COMPLEX($C$3,0)))))</f>
        <v>144.611545661007-4.6115456610074i</v>
      </c>
      <c r="C9">
        <f t="shared" ref="C9:C67" si="1">IMREAL(B9)</f>
        <v>144.611545661007</v>
      </c>
      <c r="D9">
        <f t="shared" ref="D9:D67" si="2">-IMAGINARY(B9)</f>
        <v>4.6115456610074004</v>
      </c>
      <c r="E9" s="1">
        <f>((C9-Experimental!B5)^2+(D9-Experimental!C5)^2)/((Experimental!B5)^2+(Experimental!C5)^2)</f>
        <v>7.2650402737235373E-3</v>
      </c>
    </row>
    <row r="10" spans="1:9">
      <c r="A10" t="str">
        <f>IMPOWER(IMPRODUCT($C$5,Experimental!A6*2*PI()),$C$4)</f>
        <v>4.31123779509165E-11+703790.267672208i</v>
      </c>
      <c r="B10" t="str">
        <f t="shared" si="0"/>
        <v>145.330812033109-5.3308120331088i</v>
      </c>
      <c r="C10">
        <f t="shared" si="1"/>
        <v>145.330812033109</v>
      </c>
      <c r="D10">
        <f t="shared" si="2"/>
        <v>5.3308120331088</v>
      </c>
      <c r="E10" s="1">
        <f>((C10-Experimental!B6)^2+(D10-Experimental!C6)^2)/((Experimental!B6)^2+(Experimental!C6)^2)</f>
        <v>6.31046178541614E-3</v>
      </c>
    </row>
    <row r="11" spans="1:9">
      <c r="A11" t="str">
        <f>IMPOWER(IMPRODUCT($C$5,Experimental!A7*2*PI()),$C$4)</f>
        <v>3.22647439181084E-11+526707.498815152i</v>
      </c>
      <c r="B11" t="str">
        <f t="shared" si="0"/>
        <v>146.16212135699-6.16212135699009i</v>
      </c>
      <c r="C11">
        <f t="shared" si="1"/>
        <v>146.16212135699001</v>
      </c>
      <c r="D11">
        <f t="shared" si="2"/>
        <v>6.1621213569900899</v>
      </c>
      <c r="E11" s="1">
        <f>((C11-Experimental!B7)^2+(D11-Experimental!C7)^2)/((Experimental!B7)^2+(Experimental!C7)^2)</f>
        <v>5.633483050302754E-3</v>
      </c>
    </row>
    <row r="12" spans="1:9">
      <c r="A12" t="str">
        <f>IMPOWER(IMPRODUCT($C$5,Experimental!A8*2*PI()),$C$4)</f>
        <v>2.4145936502316E-11+394171.602724129i</v>
      </c>
      <c r="B12" t="str">
        <f t="shared" si="0"/>
        <v>147.123153958734-7.12315395873709i</v>
      </c>
      <c r="C12">
        <f t="shared" si="1"/>
        <v>147.12315395873401</v>
      </c>
      <c r="D12">
        <f t="shared" si="2"/>
        <v>7.12315395873709</v>
      </c>
      <c r="E12" s="1">
        <f>((C12-Experimental!B8)^2+(D12-Experimental!C8)^2)/((Experimental!B8)^2+(Experimental!C8)^2)</f>
        <v>5.1652024356062635E-3</v>
      </c>
    </row>
    <row r="13" spans="1:9">
      <c r="A13" t="str">
        <f>IMPOWER(IMPRODUCT($C$5,Experimental!A9*2*PI()),$C$4)</f>
        <v>1.80718637533274E-11+295015.084595202i</v>
      </c>
      <c r="B13" t="str">
        <f t="shared" si="0"/>
        <v>148.233659188399-8.23365918770546i</v>
      </c>
      <c r="C13">
        <f t="shared" si="1"/>
        <v>148.233659188399</v>
      </c>
      <c r="D13">
        <f t="shared" si="2"/>
        <v>8.2336591877054595</v>
      </c>
      <c r="E13" s="1">
        <f>((C13-Experimental!B9)^2+(D13-Experimental!C9)^2)/((Experimental!B9)^2+(Experimental!C9)^2)</f>
        <v>4.8641012491660723E-3</v>
      </c>
    </row>
    <row r="14" spans="1:9">
      <c r="A14" t="str">
        <f>IMPOWER(IMPRODUCT($C$5,Experimental!A10*2*PI()),$C$4)</f>
        <v>1.35238282441442E-11+220770.441165074i</v>
      </c>
      <c r="B14" t="str">
        <f t="shared" si="0"/>
        <v>149.517974439807-9.51797446344779i</v>
      </c>
      <c r="C14">
        <f t="shared" si="1"/>
        <v>149.51797443980701</v>
      </c>
      <c r="D14">
        <f t="shared" si="2"/>
        <v>9.5179744634477892</v>
      </c>
      <c r="E14" s="1">
        <f>((C14-Experimental!B10)^2+(D14-Experimental!C10)^2)/((Experimental!B10)^2+(Experimental!C10)^2)</f>
        <v>4.8294706051788261E-3</v>
      </c>
    </row>
    <row r="15" spans="1:9">
      <c r="A15" t="str">
        <f>IMPOWER(IMPRODUCT($C$5,Experimental!A11*2*PI()),$C$4)</f>
        <v>1.01221985516078E-11+165240.359420161i</v>
      </c>
      <c r="B15" t="str">
        <f t="shared" si="0"/>
        <v>151.00162779495-11.0016274468235i</v>
      </c>
      <c r="C15">
        <f t="shared" si="1"/>
        <v>151.00162779495</v>
      </c>
      <c r="D15">
        <f t="shared" si="2"/>
        <v>11.0016274468235</v>
      </c>
      <c r="E15" s="1">
        <f>((C15-Experimental!B11)^2+(D15-Experimental!C11)^2)/((Experimental!B11)^2+(Experimental!C11)^2)</f>
        <v>5.0708463537317361E-3</v>
      </c>
    </row>
    <row r="16" spans="1:9">
      <c r="A16" t="str">
        <f>IMPOWER(IMPRODUCT($C$5,Experimental!A12*2*PI()),$C$4)</f>
        <v>7.57379648019668E-12+123638.836581018i</v>
      </c>
      <c r="B16" t="str">
        <f t="shared" si="0"/>
        <v>152.718544577283-12.7185444483959i</v>
      </c>
      <c r="C16">
        <f t="shared" si="1"/>
        <v>152.71854457728301</v>
      </c>
      <c r="D16">
        <f t="shared" si="2"/>
        <v>12.7185444483959</v>
      </c>
      <c r="E16" s="1">
        <f>((C16-Experimental!B12)^2+(D16-Experimental!C12)^2)/((Experimental!B12)^2+(Experimental!C12)^2)</f>
        <v>5.7195706588138544E-3</v>
      </c>
    </row>
    <row r="17" spans="1:5">
      <c r="A17" t="str">
        <f>IMPOWER(IMPRODUCT($C$5,Experimental!A13*2*PI()),$C$4)</f>
        <v>5.66813012658244E-12+92529.6865677427i</v>
      </c>
      <c r="B17" t="str">
        <f t="shared" si="0"/>
        <v>154.701920632849-14.7019832162989i</v>
      </c>
      <c r="C17">
        <f t="shared" si="1"/>
        <v>154.70192063284901</v>
      </c>
      <c r="D17">
        <f t="shared" si="2"/>
        <v>14.701983216298901</v>
      </c>
      <c r="E17" s="1">
        <f>((C17-Experimental!B13)^2+(D17-Experimental!C13)^2)/((Experimental!B13)^2+(Experimental!C13)^2)</f>
        <v>6.8515779608769711E-3</v>
      </c>
    </row>
    <row r="18" spans="1:5">
      <c r="A18" t="str">
        <f>IMPOWER(IMPRODUCT($C$5,Experimental!A14*2*PI()),$C$4)</f>
        <v>4.24358075550589E-12+69274.5558875541i</v>
      </c>
      <c r="B18" t="str">
        <f t="shared" si="0"/>
        <v>156.991730635872-16.991355444151i</v>
      </c>
      <c r="C18">
        <f t="shared" si="1"/>
        <v>156.99173063587199</v>
      </c>
      <c r="D18">
        <f t="shared" si="2"/>
        <v>16.991355444151001</v>
      </c>
      <c r="E18" s="1">
        <f>((C18-Experimental!B14)^2+(D18-Experimental!C14)^2)/((Experimental!B14)^2+(Experimental!C14)^2)</f>
        <v>8.8381015099295371E-3</v>
      </c>
    </row>
    <row r="19" spans="1:5">
      <c r="A19" t="str">
        <f>IMPOWER(IMPRODUCT($C$5,Experimental!A15*2*PI()),$C$4)</f>
        <v>3.20429777659742E-12+52308.7265671232i</v>
      </c>
      <c r="B19" t="str">
        <f t="shared" si="0"/>
        <v>159.55369000902-19.5516558377225i</v>
      </c>
      <c r="C19">
        <f t="shared" si="1"/>
        <v>159.55369000901999</v>
      </c>
      <c r="D19">
        <f t="shared" si="2"/>
        <v>19.5516558377225</v>
      </c>
      <c r="E19" s="1">
        <f>((C19-Experimental!B15)^2+(D19-Experimental!C15)^2)/((Experimental!B15)^2+(Experimental!C15)^2)</f>
        <v>1.1805622237362815E-2</v>
      </c>
    </row>
    <row r="20" spans="1:5">
      <c r="A20" t="str">
        <f>IMPOWER(IMPRODUCT($C$5,Experimental!A16*2*PI()),$C$4)</f>
        <v>2.38459414892134E-12+38927.431844971i</v>
      </c>
      <c r="B20" t="str">
        <f t="shared" si="0"/>
        <v>162.657360725173-22.6649096475498i</v>
      </c>
      <c r="C20">
        <f t="shared" si="1"/>
        <v>162.65736072517299</v>
      </c>
      <c r="D20">
        <f t="shared" si="2"/>
        <v>22.664909647549798</v>
      </c>
      <c r="E20" s="1">
        <f>((C20-Experimental!B16)^2+(D20-Experimental!C16)^2)/((Experimental!B16)^2+(Experimental!C16)^2)</f>
        <v>1.6398092721614067E-2</v>
      </c>
    </row>
    <row r="21" spans="1:5">
      <c r="A21" t="str">
        <f>IMPOWER(IMPRODUCT($C$5,Experimental!A17*2*PI()),$C$4)</f>
        <v>1.77876870208956E-12+29037.6026670537i</v>
      </c>
      <c r="B21" t="str">
        <f t="shared" si="0"/>
        <v>166.225175430351-26.2752521673656i</v>
      </c>
      <c r="C21">
        <f t="shared" si="1"/>
        <v>166.22517543035099</v>
      </c>
      <c r="D21">
        <f t="shared" si="2"/>
        <v>26.275252167365601</v>
      </c>
      <c r="E21" s="1">
        <f>((C21-Experimental!B17)^2+(D21-Experimental!C17)^2)/((Experimental!B17)^2+(Experimental!C17)^2)</f>
        <v>2.3138374222382792E-2</v>
      </c>
    </row>
    <row r="22" spans="1:5">
      <c r="A22" t="str">
        <f>IMPOWER(IMPRODUCT($C$5,Experimental!A18*2*PI()),$C$4)</f>
        <v>1.33022633903894E-12+21715.349412707i</v>
      </c>
      <c r="B22" t="str">
        <f t="shared" si="0"/>
        <v>170.402417720696-30.4529483293774i</v>
      </c>
      <c r="C22">
        <f t="shared" si="1"/>
        <v>170.40241772069601</v>
      </c>
      <c r="D22">
        <f t="shared" si="2"/>
        <v>30.452948329377399</v>
      </c>
      <c r="E22" s="1">
        <f>((C22-Experimental!B18)^2+(D22-Experimental!C18)^2)/((Experimental!B18)^2+(Experimental!C18)^2)</f>
        <v>3.287903881168594E-2</v>
      </c>
    </row>
    <row r="23" spans="1:5">
      <c r="A23" t="str">
        <f>IMPOWER(IMPRODUCT($C$5,Experimental!A19*2*PI()),$C$4)</f>
        <v>9.95263411129788E-13+16247.2295849897i</v>
      </c>
      <c r="B23" t="str">
        <f t="shared" si="0"/>
        <v>175.411466943685-35.1516840901513i</v>
      </c>
      <c r="C23">
        <f t="shared" si="1"/>
        <v>175.41146694368501</v>
      </c>
      <c r="D23">
        <f t="shared" si="2"/>
        <v>35.151684090151299</v>
      </c>
      <c r="E23" s="1">
        <f>((C23-Experimental!B19)^2+(D23-Experimental!C19)^2)/((Experimental!B19)^2+(Experimental!C19)^2)</f>
        <v>4.6490018361446221E-2</v>
      </c>
    </row>
    <row r="24" spans="1:5">
      <c r="A24" t="str">
        <f>IMPOWER(IMPRODUCT($C$5,Experimental!A20*2*PI()),$C$4)</f>
        <v>7.45003723590813E-13+12161.8522327791i</v>
      </c>
      <c r="B24" t="str">
        <f t="shared" si="0"/>
        <v>181.248531924467-40.103098343629i</v>
      </c>
      <c r="C24">
        <f t="shared" si="1"/>
        <v>181.24853192446699</v>
      </c>
      <c r="D24">
        <f t="shared" si="2"/>
        <v>40.103098343629</v>
      </c>
      <c r="E24" s="1">
        <f>((C24-Experimental!B20)^2+(D24-Experimental!C20)^2)/((Experimental!B20)^2+(Experimental!C20)^2)</f>
        <v>6.434751080908889E-2</v>
      </c>
    </row>
    <row r="25" spans="1:5">
      <c r="A25" t="str">
        <f>IMPOWER(IMPRODUCT($C$5,Experimental!A21*2*PI()),$C$4)</f>
        <v>5.57557790445555E-13+9101.88129792224i</v>
      </c>
      <c r="B25" t="str">
        <f t="shared" si="0"/>
        <v>187.469738062599-45.1250710350512i</v>
      </c>
      <c r="C25">
        <f t="shared" si="1"/>
        <v>187.46973806259899</v>
      </c>
      <c r="D25">
        <f t="shared" si="2"/>
        <v>45.125071035051199</v>
      </c>
      <c r="E25" s="1">
        <f>((C25-Experimental!B21)^2+(D25-Experimental!C21)^2)/((Experimental!B21)^2+(Experimental!C21)^2)</f>
        <v>8.605865819968038E-2</v>
      </c>
    </row>
    <row r="26" spans="1:5">
      <c r="A26" t="str">
        <f>IMPOWER(IMPRODUCT($C$5,Experimental!A22*2*PI()),$C$4)</f>
        <v>4.17207056472551E-13+6810.71840397773i</v>
      </c>
      <c r="B26" t="str">
        <f t="shared" si="0"/>
        <v>193.267017625573-50.5607017638111i</v>
      </c>
      <c r="C26">
        <f t="shared" si="1"/>
        <v>193.267017625573</v>
      </c>
      <c r="D26">
        <f t="shared" si="2"/>
        <v>50.560701763811103</v>
      </c>
      <c r="E26" s="1">
        <f>((C26-Experimental!B22)^2+(D26-Experimental!C22)^2)/((Experimental!B22)^2+(Experimental!C22)^2)</f>
        <v>0.11034306261662855</v>
      </c>
    </row>
    <row r="27" spans="1:5">
      <c r="A27" t="str">
        <f>IMPOWER(IMPRODUCT($C$5,Experimental!A23*2*PI()),$C$4)</f>
        <v>3.12261770687686E-13+5097.53359989303i</v>
      </c>
      <c r="B27" t="str">
        <f t="shared" si="0"/>
        <v>197.94731880236-57.4599036480886i</v>
      </c>
      <c r="C27">
        <f t="shared" si="1"/>
        <v>197.94731880236</v>
      </c>
      <c r="D27">
        <f t="shared" si="2"/>
        <v>57.459903648088599</v>
      </c>
      <c r="E27" s="1">
        <f>((C27-Experimental!B23)^2+(D27-Experimental!C23)^2)/((Experimental!B23)^2+(Experimental!C23)^2)</f>
        <v>0.13921121665528174</v>
      </c>
    </row>
    <row r="28" spans="1:5">
      <c r="A28" t="str">
        <f>IMPOWER(IMPRODUCT($C$5,Experimental!A24*2*PI()),$C$4)</f>
        <v>2.33832184828611E-13+3817.20572542454i</v>
      </c>
      <c r="B28" t="str">
        <f t="shared" si="0"/>
        <v>201.288779831576-67.3105781748807i</v>
      </c>
      <c r="C28">
        <f t="shared" si="1"/>
        <v>201.28877983157599</v>
      </c>
      <c r="D28">
        <f t="shared" si="2"/>
        <v>67.310578174880703</v>
      </c>
      <c r="E28" s="1">
        <f>((C28-Experimental!B24)^2+(D28-Experimental!C24)^2)/((Experimental!B24)^2+(Experimental!C24)^2)</f>
        <v>0.17835817705896156</v>
      </c>
    </row>
    <row r="29" spans="1:5">
      <c r="A29" t="str">
        <f>IMPOWER(IMPRODUCT($C$5,Experimental!A25*2*PI()),$C$4)</f>
        <v>1.74957739645191E-13+2856.10676721198i</v>
      </c>
      <c r="B29" t="str">
        <f t="shared" si="0"/>
        <v>203.476363441519-81.8089460403669i</v>
      </c>
      <c r="C29">
        <f t="shared" si="1"/>
        <v>203.476363441519</v>
      </c>
      <c r="D29">
        <f t="shared" si="2"/>
        <v>81.808946040366905</v>
      </c>
      <c r="E29" s="1">
        <f>((C29-Experimental!B25)^2+(D29-Experimental!C25)^2)/((Experimental!B25)^2+(Experimental!C25)^2)</f>
        <v>0.24107270185637228</v>
      </c>
    </row>
    <row r="30" spans="1:5">
      <c r="A30" t="str">
        <f>IMPOWER(IMPRODUCT($C$5,Experimental!A26*2*PI()),$C$4)</f>
        <v>1.3090505193241E-13+2136.96636367507i</v>
      </c>
      <c r="B30" t="str">
        <f t="shared" si="0"/>
        <v>204.818877277802-102.693604757913i</v>
      </c>
      <c r="C30">
        <f t="shared" si="1"/>
        <v>204.81887727780199</v>
      </c>
      <c r="D30">
        <f t="shared" si="2"/>
        <v>102.69360475791299</v>
      </c>
      <c r="E30" s="1">
        <f>((C30-Experimental!B26)^2+(D30-Experimental!C26)^2)/((Experimental!B26)^2+(Experimental!C26)^2)</f>
        <v>0.35012903685041397</v>
      </c>
    </row>
    <row r="31" spans="1:5">
      <c r="A31" t="str">
        <f>IMPOWER(IMPRODUCT($C$5,Experimental!A27*2*PI()),$C$4)</f>
        <v>9.79280088881384E-14+1598.63090053756i</v>
      </c>
      <c r="B31" t="str">
        <f t="shared" si="0"/>
        <v>205.612133724395-132.043551924743i</v>
      </c>
      <c r="C31">
        <f t="shared" si="1"/>
        <v>205.61213372439499</v>
      </c>
      <c r="D31">
        <f t="shared" si="2"/>
        <v>132.04355192474301</v>
      </c>
      <c r="E31" s="1">
        <f>((C31-Experimental!B27)^2+(D31-Experimental!C27)^2)/((Experimental!B27)^2+(Experimental!C27)^2)</f>
        <v>0.54368105201200412</v>
      </c>
    </row>
    <row r="32" spans="1:5">
      <c r="A32" t="str">
        <f>IMPOWER(IMPRODUCT($C$5,Experimental!A28*2*PI()),$C$4)</f>
        <v>7.33406358170699E-14+1197.25304346958i</v>
      </c>
      <c r="B32" t="str">
        <f t="shared" si="0"/>
        <v>206.068587841465-172.298596130525i</v>
      </c>
      <c r="C32">
        <f t="shared" si="1"/>
        <v>206.06858784146499</v>
      </c>
      <c r="D32">
        <f t="shared" si="2"/>
        <v>172.298596130525</v>
      </c>
      <c r="E32" s="1">
        <f>((C32-Experimental!B28)^2+(D32-Experimental!C28)^2)/((Experimental!B28)^2+(Experimental!C28)^2)</f>
        <v>0.88776063793681181</v>
      </c>
    </row>
    <row r="33" spans="1:5">
      <c r="A33" t="str">
        <f>IMPOWER(IMPRODUCT($C$5,Experimental!A29*2*PI()),$C$4)</f>
        <v>5.48440474942788E-14+895.304520436577i</v>
      </c>
      <c r="B33" t="str">
        <f t="shared" si="0"/>
        <v>206.330102409748-227.336681808213i</v>
      </c>
      <c r="C33">
        <f t="shared" si="1"/>
        <v>206.33010240974801</v>
      </c>
      <c r="D33">
        <f t="shared" si="2"/>
        <v>227.336681808213</v>
      </c>
      <c r="E33" s="1">
        <f>((C33-Experimental!B29)^2+(D33-Experimental!C29)^2)/((Experimental!B29)^2+(Experimental!C29)^2)</f>
        <v>1.49941303315771</v>
      </c>
    </row>
    <row r="34" spans="1:5">
      <c r="A34" t="str">
        <f>IMPOWER(IMPRODUCT($C$5,Experimental!A30*2*PI()),$C$4)</f>
        <v>4.10574178652949E-14+670.243964326057i</v>
      </c>
      <c r="B34" t="str">
        <f t="shared" si="0"/>
        <v>206.477376555538-301.364983689023i</v>
      </c>
      <c r="C34">
        <f t="shared" si="1"/>
        <v>206.477376555538</v>
      </c>
      <c r="D34">
        <f t="shared" si="2"/>
        <v>301.36498368902301</v>
      </c>
      <c r="E34" s="1">
        <f>((C34-Experimental!B30)^2+(D34-Experimental!C30)^2)/((Experimental!B30)^2+(Experimental!C30)^2)</f>
        <v>2.5719692729905428</v>
      </c>
    </row>
    <row r="35" spans="1:5">
      <c r="A35" t="str">
        <f>IMPOWER(IMPRODUCT($C$5,Experimental!A31*2*PI()),$C$4)</f>
        <v>3.07225254447223E-14+501.531472722852i</v>
      </c>
      <c r="B35" t="str">
        <f t="shared" si="0"/>
        <v>206.560467141095-401.002265712281i</v>
      </c>
      <c r="C35">
        <f t="shared" si="1"/>
        <v>206.56046714109499</v>
      </c>
      <c r="D35">
        <f t="shared" si="2"/>
        <v>401.00226571228097</v>
      </c>
      <c r="E35" s="1">
        <f>((C35-Experimental!B31)^2+(D35-Experimental!C31)^2)/((Experimental!B31)^2+(Experimental!C31)^2)</f>
        <v>4.4353568231532119</v>
      </c>
    </row>
    <row r="36" spans="1:5">
      <c r="A36" t="str">
        <f>IMPOWER(IMPRODUCT($C$5,Experimental!A32*2*PI()),$C$4)</f>
        <v>2.30124969185578E-14+375.668708985544i</v>
      </c>
      <c r="B36" t="str">
        <f t="shared" si="0"/>
        <v>206.607015411791-534.051371310534i</v>
      </c>
      <c r="C36">
        <f t="shared" si="1"/>
        <v>206.607015411791</v>
      </c>
      <c r="D36">
        <f t="shared" si="2"/>
        <v>534.05137131053402</v>
      </c>
      <c r="E36" s="1">
        <f>((C36-Experimental!B32)^2+(D36-Experimental!C32)^2)/((Experimental!B32)^2+(Experimental!C32)^2)</f>
        <v>7.6211525347204265</v>
      </c>
    </row>
    <row r="37" spans="1:5">
      <c r="A37" t="str">
        <f>IMPOWER(IMPRODUCT($C$5,Experimental!A33*2*PI()),$C$4)</f>
        <v>1.72154526926324E-14+281.034557463756i</v>
      </c>
      <c r="B37" t="str">
        <f t="shared" si="0"/>
        <v>206.633262448964-712.904356256925i</v>
      </c>
      <c r="C37">
        <f t="shared" si="1"/>
        <v>206.63326244896399</v>
      </c>
      <c r="D37">
        <f t="shared" si="2"/>
        <v>712.90435625692498</v>
      </c>
      <c r="E37" s="1">
        <f>((C37-Experimental!B33)^2+(D37-Experimental!C33)^2)/((Experimental!B33)^2+(Experimental!C33)^2)</f>
        <v>13.06664578718701</v>
      </c>
    </row>
    <row r="38" spans="1:5">
      <c r="A38" t="str">
        <f>IMPOWER(IMPRODUCT($C$5,Experimental!A34*2*PI()),$C$4)</f>
        <v>1.28659912989854E-14+210.031547563679i</v>
      </c>
      <c r="B38" t="str">
        <f t="shared" si="0"/>
        <v>206.648002707509-953.170982564787i</v>
      </c>
      <c r="C38">
        <f t="shared" si="1"/>
        <v>206.64800270750899</v>
      </c>
      <c r="D38">
        <f t="shared" si="2"/>
        <v>953.17098256478698</v>
      </c>
      <c r="E38" s="1">
        <f>((C38-Experimental!B34)^2+(D38-Experimental!C34)^2)/((Experimental!B34)^2+(Experimental!C34)^2)</f>
        <v>22.313516557069477</v>
      </c>
    </row>
    <row r="39" spans="1:5">
      <c r="A39" t="str">
        <f>IMPOWER(IMPRODUCT($C$5,Experimental!A35*2*PI()),$C$4)</f>
        <v>9.6377129965743E-15+157.331349649266i</v>
      </c>
      <c r="B39" t="str">
        <f t="shared" si="0"/>
        <v>206.656191760391-1271.9015538442i</v>
      </c>
      <c r="C39">
        <f t="shared" si="1"/>
        <v>206.65619176039101</v>
      </c>
      <c r="D39">
        <f t="shared" si="2"/>
        <v>1271.9015538442</v>
      </c>
      <c r="E39" s="1">
        <f>((C39-Experimental!B35)^2+(D39-Experimental!C35)^2)/((Experimental!B35)^2+(Experimental!C35)^2)</f>
        <v>37.593780601781901</v>
      </c>
    </row>
    <row r="40" spans="1:5">
      <c r="A40" t="str">
        <f>IMPOWER(IMPRODUCT($C$5,Experimental!A36*2*PI()),$C$4)</f>
        <v>7.21095134043099E-15+117.715552128233i</v>
      </c>
      <c r="B40" t="str">
        <f t="shared" si="0"/>
        <v>206.660802111347-1699.53395882157i</v>
      </c>
      <c r="C40">
        <f t="shared" si="1"/>
        <v>206.66080211134701</v>
      </c>
      <c r="D40">
        <f t="shared" si="2"/>
        <v>1699.53395882157</v>
      </c>
      <c r="E40" s="1">
        <f>((C40-Experimental!B36)^2+(D40-Experimental!C36)^2)/((Experimental!B36)^2+(Experimental!C36)^2)</f>
        <v>62.938850329586991</v>
      </c>
    </row>
    <row r="41" spans="1:5">
      <c r="A41" t="str">
        <f>IMPOWER(IMPRODUCT($C$5,Experimental!A37*2*PI()),$C$4)</f>
        <v>5.39527498464016E-15+88.0754485388888i</v>
      </c>
      <c r="B41" t="str">
        <f t="shared" si="0"/>
        <v>206.663383417208-2271.17179182311i</v>
      </c>
      <c r="C41">
        <f t="shared" si="1"/>
        <v>206.663383417208</v>
      </c>
      <c r="D41">
        <f t="shared" si="2"/>
        <v>2271.1717918231102</v>
      </c>
      <c r="E41" s="1">
        <f>((C41-Experimental!B37)^2+(D41-Experimental!C37)^2)/((Experimental!B37)^2+(Experimental!C37)^2)</f>
        <v>104.29983028837545</v>
      </c>
    </row>
    <row r="42" spans="1:5">
      <c r="A42" t="str">
        <f>IMPOWER(IMPRODUCT($C$5,Experimental!A38*2*PI()),$C$4)</f>
        <v>4.04162228691274E-15+65.9776743090974i</v>
      </c>
      <c r="B42" t="str">
        <f t="shared" si="0"/>
        <v>206.664824185353-3031.62165379412i</v>
      </c>
      <c r="C42">
        <f t="shared" si="1"/>
        <v>206.66482418535301</v>
      </c>
      <c r="D42">
        <f t="shared" si="2"/>
        <v>3031.62165379412</v>
      </c>
      <c r="E42" s="1">
        <f>((C42-Experimental!B38)^2+(D42-Experimental!C38)^2)/((Experimental!B38)^2+(Experimental!C38)^2)</f>
        <v>170.81185243003191</v>
      </c>
    </row>
    <row r="43" spans="1:5">
      <c r="A43" t="str">
        <f>IMPOWER(IMPRODUCT($C$5,Experimental!A39*2*PI()),$C$4)</f>
        <v>3.02511604641643E-15+49.3836650455894i</v>
      </c>
      <c r="B43" t="str">
        <f t="shared" si="0"/>
        <v>206.66563441849-4050.14164980238i</v>
      </c>
      <c r="C43">
        <f t="shared" si="1"/>
        <v>206.66563441848999</v>
      </c>
      <c r="D43">
        <f t="shared" si="2"/>
        <v>4050.14164980238</v>
      </c>
      <c r="E43" s="1">
        <f>((C43-Experimental!B39)^2+(D43-Experimental!C39)^2)/((Experimental!B39)^2+(Experimental!C39)^2)</f>
        <v>276.91586907982816</v>
      </c>
    </row>
    <row r="44" spans="1:5">
      <c r="A44" t="str">
        <f>IMPOWER(IMPRODUCT($C$5,Experimental!A40*2*PI()),$C$4)</f>
        <v>2.26428172561907E-15+36.963385401126i</v>
      </c>
      <c r="B44" t="str">
        <f t="shared" si="0"/>
        <v>206.666088350045-5410.92408497731i</v>
      </c>
      <c r="C44">
        <f t="shared" si="1"/>
        <v>206.66608835004499</v>
      </c>
      <c r="D44">
        <f t="shared" si="2"/>
        <v>5410.9240849773096</v>
      </c>
      <c r="E44" s="1">
        <f>((C44-Experimental!B40)^2+(D44-Experimental!C40)^2)/((Experimental!B40)^2+(Experimental!C40)^2)</f>
        <v>444.02977345186838</v>
      </c>
    </row>
    <row r="45" spans="1:5">
      <c r="A45" t="str">
        <f>IMPOWER(IMPRODUCT($C$5,Experimental!A41*2*PI()),$C$4)</f>
        <v>1.69311166150209E-15+27.6392898300374i</v>
      </c>
      <c r="B45" t="str">
        <f t="shared" si="0"/>
        <v>206.66634331239-7236.19877540798i</v>
      </c>
      <c r="C45">
        <f t="shared" si="1"/>
        <v>206.66634331239001</v>
      </c>
      <c r="D45">
        <f t="shared" si="2"/>
        <v>7236.1987754079801</v>
      </c>
      <c r="E45" s="1">
        <f>((C45-Experimental!B41)^2+(D45-Experimental!C41)^2)/((Experimental!B41)^2+(Experimental!C41)^2)</f>
        <v>705.57221235030238</v>
      </c>
    </row>
    <row r="46" spans="1:5">
      <c r="A46" t="str">
        <f>IMPOWER(IMPRODUCT($C$5,Experimental!A42*2*PI()),$C$4)</f>
        <v>1.26769220849328E-15+20.6945077294789i</v>
      </c>
      <c r="B46" t="str">
        <f t="shared" si="0"/>
        <v>206.666485392265-9664.49195101624i</v>
      </c>
      <c r="C46">
        <f t="shared" si="1"/>
        <v>206.666485392265</v>
      </c>
      <c r="D46">
        <f t="shared" si="2"/>
        <v>9664.4919510162399</v>
      </c>
      <c r="E46" s="1">
        <f>((C46-Experimental!B42)^2+(D46-Experimental!C42)^2)/((Experimental!B42)^2+(Experimental!C42)^2)</f>
        <v>1106.2245205097588</v>
      </c>
    </row>
    <row r="47" spans="1:5">
      <c r="A47" t="str">
        <f>IMPOWER(IMPRODUCT($C$5,Experimental!A43*2*PI()),$C$4)</f>
        <v>9.49168738031895E-16+15.4947546842834i</v>
      </c>
      <c r="B47" t="str">
        <f t="shared" si="0"/>
        <v>206.666565042632-12907.6626979862i</v>
      </c>
      <c r="C47">
        <f t="shared" si="1"/>
        <v>206.66656504263199</v>
      </c>
      <c r="D47">
        <f t="shared" si="2"/>
        <v>12907.662697986199</v>
      </c>
      <c r="E47" s="1">
        <f>((C47-Experimental!B43)^2+(D47-Experimental!C43)^2)/((Experimental!B43)^2+(Experimental!C43)^2)</f>
        <v>1715.3552712880928</v>
      </c>
    </row>
    <row r="48" spans="1:5">
      <c r="A48" t="str">
        <f>IMPOWER(IMPRODUCT($C$5,Experimental!A44*2*PI()),$C$4)</f>
        <v>7.09190240123886E-16+11.5772131496796i</v>
      </c>
      <c r="B48" t="str">
        <f t="shared" si="0"/>
        <v>206.66660993371-17275.3661101895i</v>
      </c>
      <c r="C48">
        <f t="shared" si="1"/>
        <v>206.66660993370999</v>
      </c>
      <c r="D48">
        <f t="shared" si="2"/>
        <v>17275.366110189501</v>
      </c>
      <c r="E48" s="1">
        <f>((C48-Experimental!B44)^2+(D48-Experimental!C44)^2)/((Experimental!B44)^2+(Experimental!C44)^2)</f>
        <v>2639.341657497951</v>
      </c>
    </row>
    <row r="49" spans="1:5">
      <c r="A49" t="str">
        <f>IMPOWER(IMPRODUCT($C$5,Experimental!A45*2*PI()),$C$4)</f>
        <v>5.31641759546261E-16+8.67881369667832i</v>
      </c>
      <c r="B49" t="str">
        <f t="shared" si="0"/>
        <v>206.666634784398-23044.6627561432i</v>
      </c>
      <c r="C49">
        <f t="shared" si="1"/>
        <v>206.66663478439801</v>
      </c>
      <c r="D49">
        <f t="shared" si="2"/>
        <v>23044.6627561432</v>
      </c>
      <c r="E49" s="1">
        <f>((C49-Experimental!B45)^2+(D49-Experimental!C45)^2)/((Experimental!B45)^2+(Experimental!C45)^2)</f>
        <v>3995.7186660492175</v>
      </c>
    </row>
    <row r="50" spans="1:5">
      <c r="A50" t="str">
        <f>IMPOWER(IMPRODUCT($C$5,Experimental!A46*2*PI()),$C$4)</f>
        <v>3.97746814703953E-16+6.49303866989114i</v>
      </c>
      <c r="B50" t="str">
        <f t="shared" si="0"/>
        <v>206.666648821325-30802.2479987881i</v>
      </c>
      <c r="C50">
        <f t="shared" si="1"/>
        <v>206.666648821325</v>
      </c>
      <c r="D50">
        <f t="shared" si="2"/>
        <v>30802.247998788102</v>
      </c>
      <c r="E50" s="1">
        <f>((C50-Experimental!B46)^2+(D50-Experimental!C46)^2)/((Experimental!B46)^2+(Experimental!C46)^2)</f>
        <v>6004.2903558987309</v>
      </c>
    </row>
    <row r="51" spans="1:5">
      <c r="A51" t="str">
        <f>IMPOWER(IMPRODUCT($C$5,Experimental!A47*2*PI()),$C$4)</f>
        <v>2.97601448358947E-16+4.85821040163078i</v>
      </c>
      <c r="B51" t="str">
        <f t="shared" si="0"/>
        <v>206.666656676385-41167.4440513208i</v>
      </c>
      <c r="C51">
        <f t="shared" si="1"/>
        <v>206.666656676385</v>
      </c>
      <c r="D51">
        <f t="shared" si="2"/>
        <v>41167.444051320803</v>
      </c>
      <c r="E51" s="1">
        <f>((C51-Experimental!B47)^2+(D51-Experimental!C47)^2)/((Experimental!B47)^2+(Experimental!C47)^2)</f>
        <v>8929.0529548838022</v>
      </c>
    </row>
    <row r="52" spans="1:5">
      <c r="A52" t="str">
        <f>IMPOWER(IMPRODUCT($C$5,Experimental!A48*2*PI()),$C$4)</f>
        <v>2.22672271962864E-16+3.63502514443399i</v>
      </c>
      <c r="B52" t="str">
        <f t="shared" si="0"/>
        <v>206.666661073695-55020.2683006175i</v>
      </c>
      <c r="C52">
        <f t="shared" si="1"/>
        <v>206.666661073695</v>
      </c>
      <c r="D52">
        <f t="shared" si="2"/>
        <v>55020.268300617499</v>
      </c>
      <c r="E52" s="1">
        <f>((C52-Experimental!B48)^2+(D52-Experimental!C48)^2)/((Experimental!B48)^2+(Experimental!C48)^2)</f>
        <v>13145.299292381673</v>
      </c>
    </row>
    <row r="53" spans="1:5">
      <c r="A53" t="str">
        <f>IMPOWER(IMPRODUCT($C$5,Experimental!A49*2*PI()),$C$4)</f>
        <v>1.66683298560673E-16+2.7210302211597i</v>
      </c>
      <c r="B53" t="str">
        <f t="shared" si="0"/>
        <v>206.666663532597-73501.5845658079i</v>
      </c>
      <c r="C53">
        <f t="shared" si="1"/>
        <v>206.666663532597</v>
      </c>
      <c r="D53">
        <f t="shared" si="2"/>
        <v>73501.584565807905</v>
      </c>
      <c r="E53" s="1">
        <f>((C53-Experimental!B49)^2+(D53-Experimental!C49)^2)/((Experimental!B49)^2+(Experimental!C49)^2)</f>
        <v>19185.296963563731</v>
      </c>
    </row>
    <row r="54" spans="1:5">
      <c r="A54" t="str">
        <f>IMPOWER(IMPRODUCT($C$5,Experimental!A50*2*PI()),$C$4)</f>
        <v>1.24666946022286E-16+2.03513207763193i</v>
      </c>
      <c r="B54" t="str">
        <f t="shared" si="0"/>
        <v>206.666664913367-98273.7290645783i</v>
      </c>
      <c r="C54">
        <f t="shared" si="1"/>
        <v>206.66666491336699</v>
      </c>
      <c r="D54">
        <f t="shared" si="2"/>
        <v>98273.729064578307</v>
      </c>
      <c r="E54" s="1">
        <f>((C54-Experimental!B50)^2+(D54-Experimental!C50)^2)/((Experimental!B50)^2+(Experimental!C50)^2)</f>
        <v>27665.504199765768</v>
      </c>
    </row>
    <row r="55" spans="1:5">
      <c r="A55" t="str">
        <f>IMPOWER(IMPRODUCT($C$5,Experimental!A51*2*PI()),$C$4)</f>
        <v>9.3268193890029E-17+1.52256150699689i</v>
      </c>
      <c r="B55" t="str">
        <f t="shared" si="0"/>
        <v>206.666665685428-131357.590076978i</v>
      </c>
      <c r="C55">
        <f t="shared" si="1"/>
        <v>206.666665685428</v>
      </c>
      <c r="D55">
        <f t="shared" si="2"/>
        <v>131357.590076978</v>
      </c>
      <c r="E55" s="1">
        <f>((C55-Experimental!B51)^2+(D55-Experimental!C51)^2)/((Experimental!B51)^2+(Experimental!C51)^2)</f>
        <v>39584.291335985363</v>
      </c>
    </row>
    <row r="56" spans="1:5">
      <c r="A56" t="str">
        <f>IMPOWER(IMPRODUCT($C$5,Experimental!A52*2*PI()),$C$4)</f>
        <v>6.98709638083176E-17+1.14061220137651i</v>
      </c>
      <c r="B56" t="str">
        <f t="shared" si="0"/>
        <v>206.66666611633-175344.438312024i</v>
      </c>
      <c r="C56">
        <f t="shared" si="1"/>
        <v>206.66666611632999</v>
      </c>
      <c r="D56">
        <f t="shared" si="2"/>
        <v>175344.43831202399</v>
      </c>
      <c r="E56" s="1">
        <f>((C56-Experimental!B52)^2+(D56-Experimental!C52)^2)/((Experimental!B52)^2+(Experimental!C52)^2)</f>
        <v>56128.2893850123</v>
      </c>
    </row>
    <row r="57" spans="1:5">
      <c r="A57" t="str">
        <f>IMPOWER(IMPRODUCT($C$5,Experimental!A53*2*PI()),$C$4)</f>
        <v>5.2285968474777E-17+0.85354502575244i</v>
      </c>
      <c r="B57" t="str">
        <f t="shared" si="0"/>
        <v>206.666666358216-234316.875154469i</v>
      </c>
      <c r="C57">
        <f t="shared" si="1"/>
        <v>206.66666635821599</v>
      </c>
      <c r="D57">
        <f t="shared" si="2"/>
        <v>234316.87515446899</v>
      </c>
      <c r="E57" s="1">
        <f>((C57-Experimental!B53)^2+(D57-Experimental!C53)^2)/((Experimental!B53)^2+(Experimental!C53)^2)</f>
        <v>80020.722630476492</v>
      </c>
    </row>
    <row r="58" spans="1:5">
      <c r="A58" t="str">
        <f>IMPOWER(IMPRODUCT($C$5,Experimental!A54*2*PI()),$C$4)</f>
        <v>3.91531967801589E-17+0.639158407673611i</v>
      </c>
      <c r="B58" t="str">
        <f t="shared" si="0"/>
        <v>206.666666494518-312911.4776783i</v>
      </c>
      <c r="C58">
        <f t="shared" si="1"/>
        <v>206.66666649451801</v>
      </c>
      <c r="D58">
        <f t="shared" si="2"/>
        <v>312911.4776783</v>
      </c>
      <c r="E58" s="1">
        <f>((C58-Experimental!B54)^2+(D58-Experimental!C54)^2)/((Experimental!B54)^2+(Experimental!C54)^2)</f>
        <v>115542.77413156623</v>
      </c>
    </row>
    <row r="59" spans="1:5">
      <c r="A59" t="str">
        <f>IMPOWER(IMPRODUCT($C$5,Experimental!A55*2*PI()),$C$4)</f>
        <v>2.92916834786123E-17+0.478173618246077i</v>
      </c>
      <c r="B59" t="str">
        <f t="shared" si="0"/>
        <v>206.666666569957-418258.125050508i</v>
      </c>
      <c r="C59">
        <f t="shared" si="1"/>
        <v>206.66666656995699</v>
      </c>
      <c r="D59">
        <f t="shared" si="2"/>
        <v>418258.12505050801</v>
      </c>
      <c r="E59" s="1">
        <f>((C59-Experimental!B55)^2+(D59-Experimental!C55)^2)/((Experimental!B55)^2+(Experimental!C55)^2)</f>
        <v>169696.69815873366</v>
      </c>
    </row>
    <row r="60" spans="1:5">
      <c r="A60" t="str">
        <f>IMPOWER(IMPRODUCT($C$5,Experimental!A56*2*PI()),$C$4)</f>
        <v>2.19259332996374E-17+0.357931044385519i</v>
      </c>
      <c r="B60" t="str">
        <f t="shared" si="0"/>
        <v>206.666666611826-558766.845476482i</v>
      </c>
      <c r="C60">
        <f t="shared" si="1"/>
        <v>206.666666611826</v>
      </c>
      <c r="D60">
        <f t="shared" si="2"/>
        <v>558766.84547648195</v>
      </c>
      <c r="E60" s="1">
        <f>((C60-Experimental!B56)^2+(D60-Experimental!C56)^2)/((Experimental!B56)^2+(Experimental!C56)^2)</f>
        <v>251336.86583212155</v>
      </c>
    </row>
    <row r="61" spans="1:5">
      <c r="A61" t="str">
        <f>IMPOWER(IMPRODUCT($C$5,Experimental!A57*2*PI()),$C$4)</f>
        <v>1.641357193878E-17+0.267944213177075i</v>
      </c>
      <c r="B61" t="str">
        <f t="shared" si="0"/>
        <v>206.666666635635-746424.033374862i</v>
      </c>
      <c r="C61">
        <f t="shared" si="1"/>
        <v>206.66666663563501</v>
      </c>
      <c r="D61">
        <f t="shared" si="2"/>
        <v>746424.03337486205</v>
      </c>
      <c r="E61" s="1">
        <f>((C61-Experimental!B57)^2+(D61-Experimental!C57)^2)/((Experimental!B57)^2+(Experimental!C57)^2)</f>
        <v>366559.52656009642</v>
      </c>
    </row>
    <row r="62" spans="1:5">
      <c r="A62" t="str">
        <f>IMPOWER(IMPRODUCT($C$5,Experimental!A58*2*PI()),$C$4)</f>
        <v>1.22833571959465E-17+0.200520306689897i</v>
      </c>
      <c r="B62" t="str">
        <f t="shared" si="0"/>
        <v>206.666666651934-997405.217856565i</v>
      </c>
      <c r="C62">
        <f t="shared" si="1"/>
        <v>206.66666665193401</v>
      </c>
      <c r="D62">
        <f t="shared" si="2"/>
        <v>997405.21785656502</v>
      </c>
      <c r="E62" s="1">
        <f>((C62-Experimental!B58)^2+(D62-Experimental!C58)^2)/((Experimental!B58)^2+(Experimental!C58)^2)</f>
        <v>517584.93563847581</v>
      </c>
    </row>
    <row r="63" spans="1:5">
      <c r="A63" t="str">
        <f>IMPOWER(IMPRODUCT($C$5,Experimental!A59*2*PI()),$C$4)</f>
        <v>9.18999345508235E-18+0.150022528588469i</v>
      </c>
      <c r="B63" t="str">
        <f t="shared" si="0"/>
        <v>206.666666655074-1333133.10995215i</v>
      </c>
      <c r="C63">
        <f t="shared" si="1"/>
        <v>206.66666665507401</v>
      </c>
      <c r="D63">
        <f t="shared" si="2"/>
        <v>1333133.1099521499</v>
      </c>
      <c r="E63" s="1">
        <f>((C63-Experimental!B59)^2+(D63-Experimental!C59)^2)/((Experimental!B59)^2+(Experimental!C59)^2)</f>
        <v>691859.69827765843</v>
      </c>
    </row>
    <row r="64" spans="1:5">
      <c r="A64" t="str">
        <f>IMPOWER(IMPRODUCT($C$5,Experimental!A60*2*PI()),$C$4)</f>
        <v>6.86691162611913E-18+0.112099257826372i</v>
      </c>
      <c r="B64" t="str">
        <f t="shared" si="0"/>
        <v>206.666666665104-1784133.13284933i</v>
      </c>
      <c r="C64">
        <f t="shared" si="1"/>
        <v>206.666666665104</v>
      </c>
      <c r="D64">
        <f t="shared" si="2"/>
        <v>1784133.1328493301</v>
      </c>
      <c r="E64" s="1">
        <f>((C64-Experimental!B60)^2+(D64-Experimental!C60)^2)/((Experimental!B60)^2+(Experimental!C60)^2)</f>
        <v>868994.24992895755</v>
      </c>
    </row>
    <row r="65" spans="1:5">
      <c r="A65" t="str">
        <f>IMPOWER(IMPRODUCT($C$5,Experimental!A61*2*PI()),$C$4)</f>
        <v>5.1489142504127E-18+0.0840537198538399i</v>
      </c>
      <c r="B65" t="str">
        <f t="shared" si="0"/>
        <v>206.666666663699-2379430.68289159i</v>
      </c>
      <c r="C65">
        <f t="shared" si="1"/>
        <v>206.666666663699</v>
      </c>
      <c r="D65">
        <f t="shared" si="2"/>
        <v>2379430.6828915901</v>
      </c>
      <c r="E65" s="1">
        <f>((C65-Experimental!B61)^2+(D65-Experimental!C61)^2)/((Experimental!B61)^2+(Experimental!C61)^2)</f>
        <v>1024769.4706987645</v>
      </c>
    </row>
    <row r="66" spans="1:5">
      <c r="A66" t="str">
        <f>IMPOWER(IMPRODUCT($C$5,Experimental!A62*2*PI()),$C$4)</f>
        <v>4.11237077694253E-18+0.0671326117331513i</v>
      </c>
      <c r="B66" t="str">
        <f t="shared" si="0"/>
        <v>206.666666665468-2979178.0009248i</v>
      </c>
      <c r="C66">
        <f t="shared" si="1"/>
        <v>206.666666665468</v>
      </c>
      <c r="D66">
        <f t="shared" si="2"/>
        <v>2979178.0009248001</v>
      </c>
      <c r="E66" s="1">
        <f>((C66-Experimental!B62)^2+(D66-Experimental!C62)^2)/((Experimental!B62)^2+(Experimental!C62)^2)</f>
        <v>1031877.6439928643</v>
      </c>
    </row>
    <row r="67" spans="1:5">
      <c r="A67" t="str">
        <f>IMPOWER(IMPRODUCT($C$5,Experimental!A63*2*PI()),$C$4)</f>
        <v>3.08090625787592E-18+0.0502944152691392i</v>
      </c>
      <c r="B67" t="str">
        <f t="shared" si="0"/>
        <v>206.666666670789-3976584.6553934i</v>
      </c>
      <c r="C67">
        <f t="shared" si="1"/>
        <v>206.666666670789</v>
      </c>
      <c r="D67">
        <f t="shared" si="2"/>
        <v>3976584.6553934002</v>
      </c>
      <c r="E67" s="1">
        <f>((C67-Experimental!B63)^2+(D67-Experimental!C63)^2)/((Experimental!B63)^2+(Experimental!C63)^2)</f>
        <v>1226776.3963189058</v>
      </c>
    </row>
    <row r="68" spans="1:5">
      <c r="D68" t="s">
        <v>19</v>
      </c>
      <c r="E68">
        <f>+SUM(E8:E67)</f>
        <v>6526974.1178530725</v>
      </c>
    </row>
  </sheetData>
  <mergeCells count="1">
    <mergeCell ref="B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Sheet1</vt:lpstr>
      <vt:lpstr>Experimental</vt:lpstr>
      <vt:lpstr>Uniform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Yugal Sharma</cp:lastModifiedBy>
  <dcterms:created xsi:type="dcterms:W3CDTF">2023-08-11T05:36:54Z</dcterms:created>
  <dcterms:modified xsi:type="dcterms:W3CDTF">2024-05-13T06:50:33Z</dcterms:modified>
</cp:coreProperties>
</file>