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Tanguy\Desktop\Astrophotography-Assistant-master\Master_Telescope\"/>
    </mc:Choice>
  </mc:AlternateContent>
  <bookViews>
    <workbookView xWindow="0" yWindow="0" windowWidth="28800" windowHeight="12300"/>
  </bookViews>
  <sheets>
    <sheet name="Feuil1" sheetId="1" r:id="rId1"/>
  </sheets>
  <definedNames>
    <definedName name="fCLK">Feuil1!$S$8</definedName>
    <definedName name="modebit">Feuil1!$S$9</definedName>
    <definedName name="modebitT0">Feuil1!$S$9</definedName>
    <definedName name="ModeBitT4">Feuil1!$U$9</definedName>
    <definedName name="Multiplicateur">Feuil1!$S$5</definedName>
    <definedName name="Prediviseur">Feuil1!$S$7</definedName>
    <definedName name="Prediviseur_T4">Feuil1!$U$7</definedName>
    <definedName name="PrediviseurT0">Feuil1!$S$7</definedName>
    <definedName name="Step_Angle">Feuil1!$S$3</definedName>
    <definedName name="Step_Mode">Feuil1!$S$4</definedName>
    <definedName name="tempo_T4">Feuil1!$U$10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" i="1" l="1"/>
  <c r="J25" i="1"/>
  <c r="Q7" i="1"/>
  <c r="Q8" i="1"/>
  <c r="Q9" i="1"/>
  <c r="Q10" i="1"/>
  <c r="Q11" i="1"/>
  <c r="Q17" i="1"/>
  <c r="Q12" i="1"/>
  <c r="Q13" i="1"/>
  <c r="Q14" i="1"/>
  <c r="Q15" i="1"/>
  <c r="Q16" i="1"/>
  <c r="Q18" i="1"/>
  <c r="M6" i="1"/>
  <c r="M7" i="1"/>
  <c r="M8" i="1"/>
  <c r="M9" i="1"/>
  <c r="M10" i="1"/>
  <c r="M11" i="1"/>
  <c r="M17" i="1"/>
  <c r="M12" i="1"/>
  <c r="M13" i="1"/>
  <c r="M14" i="1"/>
  <c r="M15" i="1"/>
  <c r="M16" i="1"/>
  <c r="M18" i="1"/>
  <c r="L6" i="1"/>
  <c r="K6" i="1"/>
  <c r="K7" i="1"/>
  <c r="K8" i="1"/>
  <c r="K9" i="1"/>
  <c r="K10" i="1"/>
  <c r="K11" i="1"/>
  <c r="K17" i="1"/>
  <c r="S3" i="1"/>
  <c r="K12" i="1"/>
  <c r="K13" i="1"/>
  <c r="K14" i="1"/>
  <c r="K15" i="1"/>
  <c r="K16" i="1"/>
  <c r="K18" i="1"/>
  <c r="G4" i="1"/>
  <c r="P6" i="1"/>
  <c r="D7" i="1"/>
  <c r="D8" i="1"/>
  <c r="D9" i="1"/>
  <c r="D10" i="1"/>
  <c r="D11" i="1"/>
  <c r="D17" i="1"/>
  <c r="D12" i="1"/>
  <c r="D13" i="1"/>
  <c r="D14" i="1"/>
  <c r="D15" i="1"/>
  <c r="D16" i="1"/>
  <c r="D18" i="1"/>
  <c r="E7" i="1"/>
  <c r="E8" i="1"/>
  <c r="E9" i="1"/>
  <c r="E10" i="1"/>
  <c r="E11" i="1"/>
  <c r="E17" i="1"/>
  <c r="E12" i="1"/>
  <c r="E13" i="1"/>
  <c r="E14" i="1"/>
  <c r="E15" i="1"/>
  <c r="E16" i="1"/>
  <c r="E18" i="1"/>
  <c r="G7" i="1"/>
  <c r="G9" i="1"/>
  <c r="G10" i="1"/>
  <c r="G18" i="1"/>
  <c r="H7" i="1"/>
  <c r="H9" i="1"/>
  <c r="H10" i="1"/>
  <c r="H18" i="1"/>
  <c r="I6" i="1"/>
  <c r="I7" i="1"/>
  <c r="I9" i="1"/>
  <c r="I10" i="1"/>
  <c r="I18" i="1"/>
  <c r="J6" i="1"/>
  <c r="J7" i="1"/>
  <c r="J9" i="1"/>
  <c r="J10" i="1"/>
  <c r="J18" i="1"/>
  <c r="L7" i="1"/>
  <c r="L9" i="1"/>
  <c r="L10" i="1"/>
  <c r="L18" i="1"/>
  <c r="N6" i="1"/>
  <c r="N7" i="1"/>
  <c r="N9" i="1"/>
  <c r="N10" i="1"/>
  <c r="N18" i="1"/>
  <c r="O7" i="1"/>
  <c r="O9" i="1"/>
  <c r="O10" i="1"/>
  <c r="O18" i="1"/>
  <c r="P7" i="1"/>
  <c r="P9" i="1"/>
  <c r="P10" i="1"/>
  <c r="P18" i="1"/>
  <c r="F7" i="1"/>
  <c r="F9" i="1"/>
  <c r="F10" i="1"/>
  <c r="F18" i="1"/>
  <c r="G11" i="1"/>
  <c r="G17" i="1"/>
  <c r="G12" i="1"/>
  <c r="H11" i="1"/>
  <c r="H17" i="1"/>
  <c r="H12" i="1"/>
  <c r="I11" i="1"/>
  <c r="I17" i="1"/>
  <c r="I12" i="1"/>
  <c r="J11" i="1"/>
  <c r="J17" i="1"/>
  <c r="J12" i="1"/>
  <c r="L11" i="1"/>
  <c r="L17" i="1"/>
  <c r="L12" i="1"/>
  <c r="N11" i="1"/>
  <c r="N17" i="1"/>
  <c r="N12" i="1"/>
  <c r="O11" i="1"/>
  <c r="O17" i="1"/>
  <c r="O12" i="1"/>
  <c r="P11" i="1"/>
  <c r="P17" i="1"/>
  <c r="P12" i="1"/>
  <c r="F11" i="1"/>
  <c r="F17" i="1"/>
  <c r="F12" i="1"/>
  <c r="G15" i="1"/>
  <c r="G16" i="1"/>
  <c r="H15" i="1"/>
  <c r="H16" i="1"/>
  <c r="I15" i="1"/>
  <c r="I16" i="1"/>
  <c r="J15" i="1"/>
  <c r="J16" i="1"/>
  <c r="L15" i="1"/>
  <c r="L16" i="1"/>
  <c r="N15" i="1"/>
  <c r="N16" i="1"/>
  <c r="O15" i="1"/>
  <c r="O16" i="1"/>
  <c r="P15" i="1"/>
  <c r="P16" i="1"/>
  <c r="F15" i="1"/>
  <c r="F16" i="1"/>
  <c r="G14" i="1"/>
  <c r="H14" i="1"/>
  <c r="I14" i="1"/>
  <c r="J14" i="1"/>
  <c r="L14" i="1"/>
  <c r="N14" i="1"/>
  <c r="O14" i="1"/>
  <c r="P14" i="1"/>
  <c r="F14" i="1"/>
  <c r="P8" i="1"/>
  <c r="P13" i="1"/>
  <c r="H13" i="1"/>
  <c r="F13" i="1"/>
  <c r="N13" i="1"/>
  <c r="O13" i="1"/>
  <c r="I8" i="1"/>
  <c r="J8" i="1"/>
  <c r="L8" i="1"/>
  <c r="N8" i="1"/>
  <c r="O8" i="1"/>
  <c r="J13" i="1"/>
  <c r="H8" i="1"/>
  <c r="G8" i="1"/>
  <c r="F8" i="1"/>
  <c r="L13" i="1"/>
  <c r="I13" i="1"/>
  <c r="G13" i="1"/>
</calcChain>
</file>

<file path=xl/sharedStrings.xml><?xml version="1.0" encoding="utf-8"?>
<sst xmlns="http://schemas.openxmlformats.org/spreadsheetml/2006/main" count="41" uniqueCount="39">
  <si>
    <t>Temps de revolution</t>
  </si>
  <si>
    <t>Ciel</t>
  </si>
  <si>
    <t>ISS</t>
  </si>
  <si>
    <t>Vitesse du moteur RA(deg/s)</t>
  </si>
  <si>
    <t>Vitesse de l'axe RA ("arc/s)</t>
  </si>
  <si>
    <t>Vitesse de l'axe RA(deg/s)</t>
  </si>
  <si>
    <t>Lune</t>
  </si>
  <si>
    <t>Step Mode</t>
  </si>
  <si>
    <t>Step Angle</t>
  </si>
  <si>
    <t>Fstep</t>
  </si>
  <si>
    <t>Multiplicateur</t>
  </si>
  <si>
    <t>fCLK</t>
  </si>
  <si>
    <t>Soleil</t>
  </si>
  <si>
    <t>x2</t>
  </si>
  <si>
    <t>x16</t>
  </si>
  <si>
    <t>x8</t>
  </si>
  <si>
    <t>PrediviseurT0</t>
  </si>
  <si>
    <t>modebitT0</t>
  </si>
  <si>
    <t>Prediviseur T4</t>
  </si>
  <si>
    <t>ModeBitT4</t>
  </si>
  <si>
    <t>Loadvalue DEC</t>
  </si>
  <si>
    <t>LoadValue RA</t>
  </si>
  <si>
    <t>TEMPO</t>
  </si>
  <si>
    <t>gVitesseDec</t>
  </si>
  <si>
    <t>tempo T4</t>
  </si>
  <si>
    <t>tours/sec reducteur</t>
  </si>
  <si>
    <t>tours/min reducteur</t>
  </si>
  <si>
    <t>Tour/Min moteur</t>
  </si>
  <si>
    <t>Tour/sec moteur</t>
  </si>
  <si>
    <t>Saturn</t>
  </si>
  <si>
    <t>Jupiter</t>
  </si>
  <si>
    <t>impossible</t>
  </si>
  <si>
    <t>x48</t>
  </si>
  <si>
    <t>x0,4</t>
  </si>
  <si>
    <t>xTest</t>
  </si>
  <si>
    <t>C/2020 F3</t>
  </si>
  <si>
    <t>Calcul comete</t>
  </si>
  <si>
    <t>DeltaT</t>
  </si>
  <si>
    <t>secondes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</si>
</sst>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48" fontId="0" fillId="0" borderId="0" xfId="0" applyNumberFormat="1"/>
    <xf numFmtId="11" fontId="0" fillId="0" borderId="0" xfId="0" applyNumberFormat="1" applyAlignment="1">
      <alignment horizontal="center"/>
    </xf>
    <xf numFmtId="11" fontId="0" fillId="0" borderId="0" xfId="0" applyNumberForma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25"/>
  <sheetViews>
    <sheetView tabSelected="1" topLeftCell="C4" workbookViewId="0">
      <selection activeCell="P20" sqref="P20"/>
    </sheetView>
  </sheetViews>
  <sheetFormatPr baseColWidth="10" defaultRowHeight="15.75" x14ac:dyDescent="0.25"/>
  <cols>
    <col min="3" max="3" width="24.5" bestFit="1" customWidth="1"/>
    <col min="4" max="5" width="9" bestFit="1" customWidth="1"/>
    <col min="6" max="6" width="12.125" customWidth="1"/>
    <col min="7" max="8" width="9" bestFit="1" customWidth="1"/>
    <col min="9" max="10" width="8.375" bestFit="1" customWidth="1"/>
    <col min="11" max="11" width="8.375" customWidth="1"/>
    <col min="12" max="12" width="10" bestFit="1" customWidth="1"/>
    <col min="13" max="13" width="10" customWidth="1"/>
    <col min="14" max="14" width="8.375" bestFit="1" customWidth="1"/>
    <col min="15" max="15" width="9.625" bestFit="1" customWidth="1"/>
    <col min="16" max="16" width="10.875" bestFit="1" customWidth="1"/>
    <col min="17" max="17" width="11.875" bestFit="1" customWidth="1"/>
    <col min="18" max="18" width="11.875" customWidth="1"/>
    <col min="19" max="19" width="8.875" bestFit="1" customWidth="1"/>
    <col min="20" max="20" width="12.375" bestFit="1" customWidth="1"/>
    <col min="21" max="21" width="8" bestFit="1" customWidth="1"/>
  </cols>
  <sheetData>
    <row r="3" spans="3:21" x14ac:dyDescent="0.25">
      <c r="R3" t="s">
        <v>8</v>
      </c>
      <c r="S3" s="1">
        <f>7.5</f>
        <v>7.5</v>
      </c>
    </row>
    <row r="4" spans="3:21" x14ac:dyDescent="0.25">
      <c r="G4">
        <f>86164-G6</f>
        <v>3662</v>
      </c>
      <c r="O4" t="s">
        <v>31</v>
      </c>
      <c r="R4" t="s">
        <v>7</v>
      </c>
      <c r="S4" s="1">
        <v>8</v>
      </c>
    </row>
    <row r="5" spans="3:21" x14ac:dyDescent="0.25">
      <c r="D5" s="2" t="s">
        <v>30</v>
      </c>
      <c r="E5" s="2" t="s">
        <v>29</v>
      </c>
      <c r="F5" s="2" t="s">
        <v>1</v>
      </c>
      <c r="G5" s="2" t="s">
        <v>6</v>
      </c>
      <c r="H5" s="2" t="s">
        <v>12</v>
      </c>
      <c r="I5" s="2" t="s">
        <v>14</v>
      </c>
      <c r="J5" s="2" t="s">
        <v>13</v>
      </c>
      <c r="K5" s="2">
        <v>1.4</v>
      </c>
      <c r="L5" s="2" t="s">
        <v>33</v>
      </c>
      <c r="M5" s="2" t="s">
        <v>34</v>
      </c>
      <c r="N5" s="2" t="s">
        <v>15</v>
      </c>
      <c r="O5" s="2" t="s">
        <v>2</v>
      </c>
      <c r="P5" s="2" t="s">
        <v>32</v>
      </c>
      <c r="Q5" s="2" t="s">
        <v>35</v>
      </c>
      <c r="R5" t="s">
        <v>10</v>
      </c>
      <c r="S5">
        <v>120</v>
      </c>
    </row>
    <row r="6" spans="3:21" x14ac:dyDescent="0.25">
      <c r="C6" t="s">
        <v>0</v>
      </c>
      <c r="D6" s="2">
        <v>86131.199999999997</v>
      </c>
      <c r="E6" s="2">
        <v>86150.399999999994</v>
      </c>
      <c r="F6" s="2">
        <v>86164</v>
      </c>
      <c r="G6" s="2">
        <v>82502</v>
      </c>
      <c r="H6" s="2">
        <v>85917</v>
      </c>
      <c r="I6" s="2">
        <f>F6/16</f>
        <v>5385.25</v>
      </c>
      <c r="J6" s="2">
        <f>F6/2</f>
        <v>43082</v>
      </c>
      <c r="K6" s="2">
        <f>F6/1.4</f>
        <v>61545.71428571429</v>
      </c>
      <c r="L6" s="2">
        <f>F6/0.6</f>
        <v>143606.66666666669</v>
      </c>
      <c r="M6" s="2">
        <f>F6/0.7</f>
        <v>123091.42857142858</v>
      </c>
      <c r="N6" s="2">
        <f>F6/8</f>
        <v>10770.5</v>
      </c>
      <c r="O6" s="2">
        <v>240</v>
      </c>
      <c r="P6" s="2">
        <f>F6/48</f>
        <v>1795.0833333333333</v>
      </c>
      <c r="Q6" s="2">
        <f>J25</f>
        <v>85019</v>
      </c>
    </row>
    <row r="7" spans="3:21" x14ac:dyDescent="0.25">
      <c r="C7" t="s">
        <v>5</v>
      </c>
      <c r="D7" s="5">
        <f>360/D6</f>
        <v>4.1796700847079801E-3</v>
      </c>
      <c r="E7" s="5">
        <f>360/E6</f>
        <v>4.1787385781145532E-3</v>
      </c>
      <c r="F7" s="5">
        <f>360/F6</f>
        <v>4.1780790121164289E-3</v>
      </c>
      <c r="G7" s="5">
        <f>360/G6</f>
        <v>4.3635305810768221E-3</v>
      </c>
      <c r="H7" s="5">
        <f>360/H6</f>
        <v>4.1900904361185792E-3</v>
      </c>
      <c r="I7" s="5">
        <f t="shared" ref="I7:O7" si="0">360/I6</f>
        <v>6.6849264193862862E-2</v>
      </c>
      <c r="J7" s="5">
        <f t="shared" si="0"/>
        <v>8.3561580242328577E-3</v>
      </c>
      <c r="K7" s="5">
        <f t="shared" ref="K7" si="1">360/K6</f>
        <v>5.8493106169630006E-3</v>
      </c>
      <c r="L7" s="5">
        <f t="shared" si="0"/>
        <v>2.5068474072698571E-3</v>
      </c>
      <c r="M7" s="5">
        <f t="shared" ref="M7" si="2">360/M6</f>
        <v>2.9246553084815003E-3</v>
      </c>
      <c r="N7" s="5">
        <f t="shared" si="0"/>
        <v>3.3424632096931431E-2</v>
      </c>
      <c r="O7" s="5">
        <f t="shared" si="0"/>
        <v>1.5</v>
      </c>
      <c r="P7" s="5">
        <f t="shared" ref="P7:Q7" si="3">360/P6</f>
        <v>0.20054779258158861</v>
      </c>
      <c r="Q7" s="5">
        <f t="shared" si="3"/>
        <v>4.2343476164151544E-3</v>
      </c>
      <c r="R7" t="s">
        <v>16</v>
      </c>
      <c r="S7">
        <v>12</v>
      </c>
      <c r="T7" t="s">
        <v>18</v>
      </c>
      <c r="U7">
        <v>12</v>
      </c>
    </row>
    <row r="8" spans="3:21" x14ac:dyDescent="0.25">
      <c r="C8" t="s">
        <v>4</v>
      </c>
      <c r="D8" s="5">
        <f>D7*3600</f>
        <v>15.046812304948729</v>
      </c>
      <c r="E8" s="5">
        <f>E7*3600</f>
        <v>15.043458881212391</v>
      </c>
      <c r="F8" s="5">
        <f>F7*3600</f>
        <v>15.041084443619145</v>
      </c>
      <c r="G8" s="5">
        <f t="shared" ref="G8:H8" si="4">G7*3600</f>
        <v>15.70871009187656</v>
      </c>
      <c r="H8" s="5">
        <f t="shared" si="4"/>
        <v>15.084325570026886</v>
      </c>
      <c r="I8" s="5">
        <f t="shared" ref="I8" si="5">I7*3600</f>
        <v>240.65735109790631</v>
      </c>
      <c r="J8" s="5">
        <f t="shared" ref="J8:K8" si="6">J7*3600</f>
        <v>30.082168887238289</v>
      </c>
      <c r="K8" s="5">
        <f t="shared" si="6"/>
        <v>21.0575182210668</v>
      </c>
      <c r="L8" s="5">
        <f t="shared" ref="L8:M8" si="7">L7*3600</f>
        <v>9.0246506661714854</v>
      </c>
      <c r="M8" s="5">
        <f t="shared" si="7"/>
        <v>10.5287591105334</v>
      </c>
      <c r="N8" s="5">
        <f t="shared" ref="N8" si="8">N7*3600</f>
        <v>120.32867554895316</v>
      </c>
      <c r="O8" s="5">
        <f t="shared" ref="O8:P8" si="9">O7*3600</f>
        <v>5400</v>
      </c>
      <c r="P8" s="5">
        <f t="shared" si="9"/>
        <v>721.972053293719</v>
      </c>
      <c r="Q8" s="5">
        <f t="shared" ref="Q8" si="10">Q7*3600</f>
        <v>15.243651419094556</v>
      </c>
      <c r="R8" t="s">
        <v>11</v>
      </c>
      <c r="S8">
        <v>48000000</v>
      </c>
    </row>
    <row r="9" spans="3:21" x14ac:dyDescent="0.25">
      <c r="C9" t="s">
        <v>3</v>
      </c>
      <c r="D9" s="5">
        <f>D7*144</f>
        <v>0.60187249219794914</v>
      </c>
      <c r="E9" s="5">
        <f>E7*144</f>
        <v>0.60173835524849562</v>
      </c>
      <c r="F9" s="5">
        <f>F7*144</f>
        <v>0.60164337774476573</v>
      </c>
      <c r="G9" s="5">
        <f t="shared" ref="G9:H9" si="11">G7*144</f>
        <v>0.62834840367506239</v>
      </c>
      <c r="H9" s="5">
        <f t="shared" si="11"/>
        <v>0.60337302280107541</v>
      </c>
      <c r="I9" s="5">
        <f t="shared" ref="I9:O9" si="12">I7*144</f>
        <v>9.6262940439162517</v>
      </c>
      <c r="J9" s="5">
        <f t="shared" si="12"/>
        <v>1.2032867554895315</v>
      </c>
      <c r="K9" s="5">
        <f t="shared" ref="K9" si="13">K7*144</f>
        <v>0.84230072884267204</v>
      </c>
      <c r="L9" s="5">
        <f t="shared" si="12"/>
        <v>0.36098602664685941</v>
      </c>
      <c r="M9" s="5">
        <f t="shared" ref="M9" si="14">M7*144</f>
        <v>0.42115036442133602</v>
      </c>
      <c r="N9" s="5">
        <f t="shared" si="12"/>
        <v>4.8131470219581258</v>
      </c>
      <c r="O9" s="5">
        <f t="shared" si="12"/>
        <v>216</v>
      </c>
      <c r="P9" s="5">
        <f t="shared" ref="P9:Q9" si="15">P7*144</f>
        <v>28.87888213174876</v>
      </c>
      <c r="Q9" s="5">
        <f t="shared" si="15"/>
        <v>0.60974605676378224</v>
      </c>
      <c r="R9" t="s">
        <v>17</v>
      </c>
      <c r="S9">
        <v>16</v>
      </c>
      <c r="T9" t="s">
        <v>19</v>
      </c>
      <c r="U9">
        <v>16</v>
      </c>
    </row>
    <row r="10" spans="3:21" x14ac:dyDescent="0.25">
      <c r="C10" t="s">
        <v>25</v>
      </c>
      <c r="D10" s="5">
        <f>D9/360</f>
        <v>1.671868033883192E-3</v>
      </c>
      <c r="E10" s="5">
        <f>E9/360</f>
        <v>1.6714954312458212E-3</v>
      </c>
      <c r="F10" s="5">
        <f>F9/360</f>
        <v>1.6712316048465715E-3</v>
      </c>
      <c r="G10" s="5">
        <f t="shared" ref="G10:O10" si="16">G9/360</f>
        <v>1.745412232430729E-3</v>
      </c>
      <c r="H10" s="5">
        <f t="shared" si="16"/>
        <v>1.6760361744474316E-3</v>
      </c>
      <c r="I10" s="5">
        <f t="shared" si="16"/>
        <v>2.6739705677545144E-2</v>
      </c>
      <c r="J10" s="5">
        <f t="shared" si="16"/>
        <v>3.342463209693143E-3</v>
      </c>
      <c r="K10" s="5">
        <f t="shared" ref="K10" si="17">K9/360</f>
        <v>2.3397242467852E-3</v>
      </c>
      <c r="L10" s="5">
        <f t="shared" si="16"/>
        <v>1.0027389629079428E-3</v>
      </c>
      <c r="M10" s="5">
        <f t="shared" ref="M10" si="18">M9/360</f>
        <v>1.1698621233926E-3</v>
      </c>
      <c r="N10" s="5">
        <f t="shared" si="16"/>
        <v>1.3369852838772572E-2</v>
      </c>
      <c r="O10" s="5">
        <f t="shared" si="16"/>
        <v>0.6</v>
      </c>
      <c r="P10" s="5">
        <f t="shared" ref="P10:Q10" si="19">P9/360</f>
        <v>8.0219117032635442E-2</v>
      </c>
      <c r="Q10" s="5">
        <f t="shared" si="19"/>
        <v>1.6937390465660619E-3</v>
      </c>
      <c r="T10" t="s">
        <v>24</v>
      </c>
      <c r="U10" s="4">
        <v>5.4100000000000003E-4</v>
      </c>
    </row>
    <row r="11" spans="3:21" x14ac:dyDescent="0.25">
      <c r="C11" t="s">
        <v>26</v>
      </c>
      <c r="D11" s="5">
        <f>D10*60</f>
        <v>0.10031208203299152</v>
      </c>
      <c r="E11" s="5">
        <f>E10*60</f>
        <v>0.10028972587474927</v>
      </c>
      <c r="F11" s="5">
        <f>F10*60</f>
        <v>0.10027389629079429</v>
      </c>
      <c r="G11" s="5">
        <f t="shared" ref="G11:O11" si="20">G10*60</f>
        <v>0.10472473394584374</v>
      </c>
      <c r="H11" s="5">
        <f t="shared" si="20"/>
        <v>0.1005621704668459</v>
      </c>
      <c r="I11" s="5">
        <f t="shared" si="20"/>
        <v>1.6043823406527087</v>
      </c>
      <c r="J11" s="5">
        <f t="shared" si="20"/>
        <v>0.20054779258158859</v>
      </c>
      <c r="K11" s="5">
        <f t="shared" ref="K11" si="21">K10*60</f>
        <v>0.14038345480711201</v>
      </c>
      <c r="L11" s="5">
        <f t="shared" si="20"/>
        <v>6.0164337774476571E-2</v>
      </c>
      <c r="M11" s="5">
        <f t="shared" ref="M11" si="22">M10*60</f>
        <v>7.0191727403556003E-2</v>
      </c>
      <c r="N11" s="5">
        <f t="shared" si="20"/>
        <v>0.80219117032635434</v>
      </c>
      <c r="O11" s="5">
        <f t="shared" si="20"/>
        <v>36</v>
      </c>
      <c r="P11" s="5">
        <f t="shared" ref="P11:Q11" si="23">P10*60</f>
        <v>4.8131470219581267</v>
      </c>
      <c r="Q11" s="5">
        <f t="shared" si="23"/>
        <v>0.10162434279396371</v>
      </c>
    </row>
    <row r="12" spans="3:21" x14ac:dyDescent="0.25">
      <c r="C12" t="s">
        <v>9</v>
      </c>
      <c r="D12" s="3">
        <f>(D17*360*Step_Mode)/(60*Step_Angle)</f>
        <v>77.039679001337504</v>
      </c>
      <c r="E12" s="3">
        <f>(E17*360*Step_Mode)/(60*Step_Angle)</f>
        <v>77.022509471807439</v>
      </c>
      <c r="F12" s="3">
        <f>(F17*360*Step_Mode)/(60*Step_Angle)</f>
        <v>77.010352351330013</v>
      </c>
      <c r="G12" s="3">
        <f t="shared" ref="G12:P12" si="24">(G17*360*Step_Mode)/(60*Step_Angle)</f>
        <v>80.428595670407987</v>
      </c>
      <c r="H12" s="3">
        <f t="shared" si="24"/>
        <v>77.231746918537652</v>
      </c>
      <c r="I12" s="3">
        <f t="shared" si="24"/>
        <v>1232.1656376212802</v>
      </c>
      <c r="J12" s="3">
        <f t="shared" si="24"/>
        <v>154.02070470266003</v>
      </c>
      <c r="K12" s="3">
        <f t="shared" ref="K12" si="25">(K17*360*Step_Mode)/(60*Step_Angle)</f>
        <v>107.81449329186204</v>
      </c>
      <c r="L12" s="3">
        <f t="shared" si="24"/>
        <v>46.206211410798005</v>
      </c>
      <c r="M12" s="3">
        <f t="shared" ref="M12" si="26">(M17*360*Step_Mode)/(60*Step_Angle)</f>
        <v>53.907246645931018</v>
      </c>
      <c r="N12" s="3">
        <f t="shared" si="24"/>
        <v>616.08281881064011</v>
      </c>
      <c r="O12" s="3">
        <f t="shared" si="24"/>
        <v>27648</v>
      </c>
      <c r="P12" s="3">
        <f t="shared" si="24"/>
        <v>3696.4969128638413</v>
      </c>
      <c r="Q12" s="3">
        <f t="shared" ref="Q12" si="27">(Q17*360*Step_Mode)/(60*Step_Angle)</f>
        <v>78.047495265764141</v>
      </c>
    </row>
    <row r="13" spans="3:21" x14ac:dyDescent="0.25">
      <c r="C13" t="s">
        <v>21</v>
      </c>
      <c r="D13" s="3">
        <f>POWER(2,modebit)-(((1/D12)/2)/(Prediviseur/fCLK))</f>
        <v>39575.351851851854</v>
      </c>
      <c r="E13" s="3">
        <f>POWER(2,modebit)-(((1/E12)/2)/(Prediviseur/fCLK))</f>
        <v>39569.564814814818</v>
      </c>
      <c r="F13" s="3">
        <f>POWER(2,modebit)-(((1/F12)/2)/(Prediviseur/fCLK))</f>
        <v>39565.465663580238</v>
      </c>
      <c r="G13" s="3">
        <f t="shared" ref="G13:P13" si="28">POWER(2,modebit)-(((1/G12)/2)/(Prediviseur/fCLK))</f>
        <v>40669.222415123455</v>
      </c>
      <c r="H13" s="3">
        <f t="shared" si="28"/>
        <v>39639.913483796292</v>
      </c>
      <c r="I13" s="3">
        <f t="shared" si="28"/>
        <v>63912.841603973764</v>
      </c>
      <c r="J13" s="3">
        <f t="shared" si="28"/>
        <v>52550.732831790119</v>
      </c>
      <c r="K13" s="3">
        <f t="shared" ref="K13" si="29">POWER(2,modebit)-(((1/K12)/2)/(Prediviseur/fCLK))</f>
        <v>46985.618331128746</v>
      </c>
      <c r="L13" s="3">
        <f t="shared" si="28"/>
        <v>22251.776105967074</v>
      </c>
      <c r="M13" s="3">
        <f t="shared" ref="M13" si="30">POWER(2,modebit)-(((1/M12)/2)/(Prediviseur/fCLK))</f>
        <v>28435.236662257499</v>
      </c>
      <c r="N13" s="3">
        <f t="shared" si="28"/>
        <v>62289.683207947528</v>
      </c>
      <c r="O13" s="3">
        <f t="shared" si="28"/>
        <v>65463.662037037036</v>
      </c>
      <c r="P13" s="3">
        <f t="shared" si="28"/>
        <v>64994.94720132459</v>
      </c>
      <c r="Q13" s="3">
        <f t="shared" ref="Q13" si="31">POWER(2,modebit)-(((1/Q12)/2)/(Prediviseur/fCLK))</f>
        <v>39910.578028549389</v>
      </c>
    </row>
    <row r="14" spans="3:21" x14ac:dyDescent="0.25">
      <c r="C14" t="s">
        <v>20</v>
      </c>
      <c r="D14" s="3">
        <f>POWER(2,ModeBitT4)-(((1/D12)/2)/(Prediviseur_T4/fCLK))</f>
        <v>39575.351851851854</v>
      </c>
      <c r="E14" s="3">
        <f>POWER(2,ModeBitT4)-(((1/E12)/2)/(Prediviseur_T4/fCLK))</f>
        <v>39569.564814814818</v>
      </c>
      <c r="F14" s="3">
        <f>POWER(2,ModeBitT4)-(((1/F12)/2)/(Prediviseur_T4/fCLK))</f>
        <v>39565.465663580238</v>
      </c>
      <c r="G14" s="3">
        <f t="shared" ref="G14:P14" si="32">POWER(2,ModeBitT4)-(((1/G12)/2)/(Prediviseur_T4/fCLK))</f>
        <v>40669.222415123455</v>
      </c>
      <c r="H14" s="3">
        <f t="shared" si="32"/>
        <v>39639.913483796292</v>
      </c>
      <c r="I14" s="3">
        <f t="shared" si="32"/>
        <v>63912.841603973764</v>
      </c>
      <c r="J14" s="3">
        <f t="shared" si="32"/>
        <v>52550.732831790119</v>
      </c>
      <c r="K14" s="3">
        <f t="shared" ref="K14" si="33">POWER(2,ModeBitT4)-(((1/K12)/2)/(Prediviseur_T4/fCLK))</f>
        <v>46985.618331128746</v>
      </c>
      <c r="L14" s="3">
        <f t="shared" si="32"/>
        <v>22251.776105967074</v>
      </c>
      <c r="M14" s="3">
        <f t="shared" ref="M14" si="34">POWER(2,ModeBitT4)-(((1/M12)/2)/(Prediviseur_T4/fCLK))</f>
        <v>28435.236662257499</v>
      </c>
      <c r="N14" s="3">
        <f t="shared" si="32"/>
        <v>62289.683207947528</v>
      </c>
      <c r="O14" s="3">
        <f t="shared" si="32"/>
        <v>65463.662037037036</v>
      </c>
      <c r="P14" s="3">
        <f t="shared" si="32"/>
        <v>64994.94720132459</v>
      </c>
      <c r="Q14" s="3">
        <f t="shared" ref="Q14" si="35">POWER(2,ModeBitT4)-(((1/Q12)/2)/(Prediviseur_T4/fCLK))</f>
        <v>39910.578028549389</v>
      </c>
    </row>
    <row r="15" spans="3:21" x14ac:dyDescent="0.25">
      <c r="C15" t="s">
        <v>22</v>
      </c>
      <c r="D15" s="5">
        <f>(1/D12)/2</f>
        <v>6.4901620370370365E-3</v>
      </c>
      <c r="E15" s="5">
        <f>(1/E12)/2</f>
        <v>6.4916087962962965E-3</v>
      </c>
      <c r="F15" s="6">
        <f>(1/F12)/2</f>
        <v>6.4926335841049392E-3</v>
      </c>
      <c r="G15" s="6">
        <f t="shared" ref="G15:J15" si="36">(1/G12)/2</f>
        <v>6.2166943962191357E-3</v>
      </c>
      <c r="H15" s="6">
        <f t="shared" si="36"/>
        <v>6.4740216290509267E-3</v>
      </c>
      <c r="I15" s="6">
        <f t="shared" si="36"/>
        <v>4.057895990065587E-4</v>
      </c>
      <c r="J15" s="6">
        <f t="shared" si="36"/>
        <v>3.2463167920524696E-3</v>
      </c>
      <c r="K15" s="6">
        <f t="shared" ref="K15" si="37">(1/K12)/2</f>
        <v>4.6375954172178128E-3</v>
      </c>
      <c r="L15" s="6">
        <f>(1/L12)/2</f>
        <v>1.0821055973508232E-2</v>
      </c>
      <c r="M15" s="6">
        <f>(1/M12)/2</f>
        <v>9.2751908344356256E-3</v>
      </c>
      <c r="N15" s="6">
        <f t="shared" ref="N15:P15" si="38">(1/N12)/2</f>
        <v>8.1157919801311739E-4</v>
      </c>
      <c r="O15" s="6">
        <f t="shared" si="38"/>
        <v>1.808449074074074E-5</v>
      </c>
      <c r="P15" s="6">
        <f t="shared" si="38"/>
        <v>1.3526319966885287E-4</v>
      </c>
      <c r="Q15" s="6">
        <f t="shared" ref="Q15" si="39">(1/Q12)/2</f>
        <v>6.4063554928626525E-3</v>
      </c>
    </row>
    <row r="16" spans="3:21" x14ac:dyDescent="0.25">
      <c r="C16" t="s">
        <v>23</v>
      </c>
      <c r="D16" s="5">
        <f>D15/tempo_T4</f>
        <v>11.996602656260695</v>
      </c>
      <c r="E16" s="5">
        <f>E15/tempo_T4</f>
        <v>11.999276887793524</v>
      </c>
      <c r="F16" s="6">
        <f>F15/tempo_T4</f>
        <v>12.001171135129276</v>
      </c>
      <c r="G16" s="6">
        <f t="shared" ref="G16:P16" si="40">G15/tempo_T4</f>
        <v>11.491117183399512</v>
      </c>
      <c r="H16" s="6">
        <f t="shared" si="40"/>
        <v>11.966768260722599</v>
      </c>
      <c r="I16" s="6">
        <f t="shared" si="40"/>
        <v>0.75007319594557975</v>
      </c>
      <c r="J16" s="6">
        <f t="shared" si="40"/>
        <v>6.000585567564638</v>
      </c>
      <c r="K16" s="6">
        <f t="shared" ref="K16" si="41">K15/tempo_T4</f>
        <v>8.5722650965209102</v>
      </c>
      <c r="L16" s="6">
        <f t="shared" si="40"/>
        <v>20.001951891882129</v>
      </c>
      <c r="M16" s="6">
        <f t="shared" ref="M16" si="42">M15/tempo_T4</f>
        <v>17.14453019304182</v>
      </c>
      <c r="N16" s="6">
        <f t="shared" si="40"/>
        <v>1.5001463918911595</v>
      </c>
      <c r="O16" s="6">
        <f t="shared" si="40"/>
        <v>3.3427894160334086E-2</v>
      </c>
      <c r="P16" s="6">
        <f t="shared" si="40"/>
        <v>0.25002439864852655</v>
      </c>
      <c r="Q16" s="6">
        <f t="shared" ref="Q16" si="43">Q15/tempo_T4</f>
        <v>11.841692223406012</v>
      </c>
    </row>
    <row r="17" spans="3:17" x14ac:dyDescent="0.25">
      <c r="C17" t="s">
        <v>27</v>
      </c>
      <c r="D17" s="5">
        <f>D11*Multiplicateur</f>
        <v>12.037449843958983</v>
      </c>
      <c r="E17" s="5">
        <f>E11*Multiplicateur</f>
        <v>12.034767104969912</v>
      </c>
      <c r="F17" s="6">
        <f>F11*Multiplicateur</f>
        <v>12.032867554895315</v>
      </c>
      <c r="G17" s="6">
        <f t="shared" ref="G17:P17" si="44">G11*Multiplicateur</f>
        <v>12.566968073501249</v>
      </c>
      <c r="H17" s="6">
        <f t="shared" si="44"/>
        <v>12.067460456021507</v>
      </c>
      <c r="I17" s="6">
        <f t="shared" si="44"/>
        <v>192.52588087832504</v>
      </c>
      <c r="J17" s="6">
        <f t="shared" si="44"/>
        <v>24.06573510979063</v>
      </c>
      <c r="K17" s="6">
        <f t="shared" ref="K17" si="45">K11*Multiplicateur</f>
        <v>16.846014576853442</v>
      </c>
      <c r="L17" s="6">
        <f t="shared" si="44"/>
        <v>7.2197205329371883</v>
      </c>
      <c r="M17" s="6">
        <f t="shared" ref="M17" si="46">M11*Multiplicateur</f>
        <v>8.4230072884267209</v>
      </c>
      <c r="N17" s="6">
        <f t="shared" si="44"/>
        <v>96.26294043916252</v>
      </c>
      <c r="O17" s="6">
        <f t="shared" si="44"/>
        <v>4320</v>
      </c>
      <c r="P17" s="6">
        <f t="shared" si="44"/>
        <v>577.57764263497518</v>
      </c>
      <c r="Q17" s="6">
        <f t="shared" ref="Q17" si="47">Q11*Multiplicateur</f>
        <v>12.194921135275646</v>
      </c>
    </row>
    <row r="18" spans="3:17" x14ac:dyDescent="0.25">
      <c r="C18" t="s">
        <v>28</v>
      </c>
      <c r="D18" s="5">
        <f>D10*Multiplicateur</f>
        <v>0.20062416406598305</v>
      </c>
      <c r="E18" s="5">
        <f>E10*Multiplicateur</f>
        <v>0.20057945174949854</v>
      </c>
      <c r="F18" s="6">
        <f>F10*Multiplicateur</f>
        <v>0.20054779258158859</v>
      </c>
      <c r="G18" s="6">
        <f t="shared" ref="G18:P18" si="48">G10*Multiplicateur</f>
        <v>0.20944946789168747</v>
      </c>
      <c r="H18" s="6">
        <f t="shared" si="48"/>
        <v>0.2011243409336918</v>
      </c>
      <c r="I18" s="6">
        <f t="shared" si="48"/>
        <v>3.2087646813054174</v>
      </c>
      <c r="J18" s="6">
        <f t="shared" si="48"/>
        <v>0.40109558516317717</v>
      </c>
      <c r="K18" s="6">
        <f t="shared" ref="K18" si="49">K10*Multiplicateur</f>
        <v>0.28076690961422401</v>
      </c>
      <c r="L18" s="6">
        <f t="shared" si="48"/>
        <v>0.12032867554895314</v>
      </c>
      <c r="M18" s="6">
        <f t="shared" ref="M18" si="50">M10*Multiplicateur</f>
        <v>0.14038345480711201</v>
      </c>
      <c r="N18" s="6">
        <f t="shared" si="48"/>
        <v>1.6043823406527087</v>
      </c>
      <c r="O18" s="6">
        <f t="shared" si="48"/>
        <v>72</v>
      </c>
      <c r="P18" s="6">
        <f t="shared" si="48"/>
        <v>9.6262940439162534</v>
      </c>
      <c r="Q18" s="6">
        <f t="shared" ref="Q18" si="51">Q10*Multiplicateur</f>
        <v>0.20324868558792741</v>
      </c>
    </row>
    <row r="22" spans="3:17" x14ac:dyDescent="0.25">
      <c r="J22" t="s">
        <v>36</v>
      </c>
    </row>
    <row r="23" spans="3:17" x14ac:dyDescent="0.25">
      <c r="I23" s="7">
        <v>44023</v>
      </c>
      <c r="J23">
        <v>121846</v>
      </c>
      <c r="K23" t="s">
        <v>38</v>
      </c>
    </row>
    <row r="24" spans="3:17" x14ac:dyDescent="0.25">
      <c r="I24" s="7">
        <v>44022</v>
      </c>
      <c r="J24">
        <v>36827</v>
      </c>
      <c r="K24" t="s">
        <v>38</v>
      </c>
    </row>
    <row r="25" spans="3:17" x14ac:dyDescent="0.25">
      <c r="I25" t="s">
        <v>37</v>
      </c>
      <c r="J25">
        <f>J23-J24</f>
        <v>85019</v>
      </c>
      <c r="K25" t="s">
        <v>38</v>
      </c>
    </row>
  </sheetData>
  <pageMargins left="0" right="0" top="0" bottom="0" header="0" footer="0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11</vt:i4>
      </vt:variant>
    </vt:vector>
  </HeadingPairs>
  <TitlesOfParts>
    <vt:vector size="12" baseType="lpstr">
      <vt:lpstr>Feuil1</vt:lpstr>
      <vt:lpstr>fCLK</vt:lpstr>
      <vt:lpstr>modebit</vt:lpstr>
      <vt:lpstr>modebitT0</vt:lpstr>
      <vt:lpstr>ModeBitT4</vt:lpstr>
      <vt:lpstr>Multiplicateur</vt:lpstr>
      <vt:lpstr>Prediviseur</vt:lpstr>
      <vt:lpstr>Prediviseur_T4</vt:lpstr>
      <vt:lpstr>PrediviseurT0</vt:lpstr>
      <vt:lpstr>Step_Angle</vt:lpstr>
      <vt:lpstr>Step_Mode</vt:lpstr>
      <vt:lpstr>tempo_T4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Microsoft Office</dc:creator>
  <cp:lastModifiedBy>Utilisateur Windows</cp:lastModifiedBy>
  <dcterms:created xsi:type="dcterms:W3CDTF">2019-03-31T17:10:58Z</dcterms:created>
  <dcterms:modified xsi:type="dcterms:W3CDTF">2020-07-09T13:03:13Z</dcterms:modified>
</cp:coreProperties>
</file>