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iharuta/Desktop/Temp-Data/MAPbBr3-Paper/99_Others/"/>
    </mc:Choice>
  </mc:AlternateContent>
  <xr:revisionPtr revIDLastSave="0" documentId="13_ncr:1_{9D167607-4008-B04D-B07F-E38171BB96AC}" xr6:coauthVersionLast="47" xr6:coauthVersionMax="47" xr10:uidLastSave="{00000000-0000-0000-0000-000000000000}"/>
  <bookViews>
    <workbookView xWindow="-4560" yWindow="-21100" windowWidth="38400" windowHeight="21100" activeTab="1" xr2:uid="{521269EB-6501-460F-B616-51757DC89DDF}"/>
  </bookViews>
  <sheets>
    <sheet name="plot" sheetId="3" r:id="rId1"/>
    <sheet name="notes" sheetId="1" r:id="rId2"/>
    <sheet name="solubility" sheetId="2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3" l="1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" i="3"/>
  <c r="D3" i="3"/>
  <c r="D4" i="3"/>
  <c r="D5" i="3"/>
  <c r="D6" i="3"/>
  <c r="D7" i="3"/>
  <c r="D8" i="3"/>
  <c r="D2" i="3"/>
  <c r="F10" i="2"/>
  <c r="F9" i="2" l="1"/>
  <c r="C25" i="1"/>
  <c r="C26" i="1" s="1"/>
  <c r="C27" i="1" s="1"/>
  <c r="C28" i="1" s="1"/>
  <c r="G5" i="2"/>
  <c r="G6" i="2"/>
  <c r="G7" i="2"/>
  <c r="G8" i="2"/>
  <c r="G9" i="2"/>
  <c r="G10" i="2"/>
  <c r="G4" i="2"/>
  <c r="F5" i="2"/>
  <c r="F6" i="2"/>
  <c r="F7" i="2"/>
  <c r="F8" i="2"/>
  <c r="F4" i="2"/>
  <c r="C24" i="1"/>
  <c r="C21" i="1"/>
  <c r="C22" i="1" s="1"/>
  <c r="D9" i="1"/>
  <c r="D10" i="1" s="1"/>
  <c r="C8" i="1"/>
  <c r="C9" i="1" s="1"/>
  <c r="E7" i="1"/>
  <c r="C10" i="1" l="1"/>
  <c r="C11" i="1" s="1"/>
  <c r="C12" i="1" s="1"/>
  <c r="C13" i="1" s="1"/>
  <c r="C14" i="1" s="1"/>
  <c r="C15" i="1" s="1"/>
  <c r="C16" i="1" s="1"/>
  <c r="C17" i="1" s="1"/>
  <c r="C18" i="1" s="1"/>
  <c r="C19" i="1" s="1"/>
  <c r="E9" i="1"/>
  <c r="C29" i="1"/>
  <c r="E10" i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E8" i="1"/>
  <c r="E21" i="1"/>
  <c r="E13" i="1"/>
  <c r="E12" i="1"/>
  <c r="E23" i="1" l="1"/>
  <c r="E26" i="1"/>
  <c r="D27" i="1"/>
  <c r="E14" i="1"/>
  <c r="E24" i="1"/>
  <c r="E15" i="1"/>
  <c r="E25" i="1"/>
  <c r="E16" i="1"/>
  <c r="C30" i="1"/>
  <c r="E17" i="1"/>
  <c r="E22" i="1"/>
  <c r="E18" i="1"/>
  <c r="E11" i="1"/>
  <c r="E20" i="1"/>
  <c r="E19" i="1"/>
  <c r="D28" i="1" l="1"/>
  <c r="E27" i="1"/>
  <c r="C31" i="1"/>
  <c r="C32" i="1" l="1"/>
  <c r="D29" i="1"/>
  <c r="E28" i="1"/>
  <c r="D30" i="1" l="1"/>
  <c r="E29" i="1"/>
  <c r="C33" i="1"/>
  <c r="C34" i="1" l="1"/>
  <c r="D31" i="1"/>
  <c r="E30" i="1"/>
  <c r="D32" i="1" l="1"/>
  <c r="E31" i="1"/>
  <c r="C35" i="1"/>
  <c r="C36" i="1" l="1"/>
  <c r="D33" i="1"/>
  <c r="E32" i="1"/>
  <c r="D34" i="1" l="1"/>
  <c r="E33" i="1"/>
  <c r="D35" i="1" l="1"/>
  <c r="E34" i="1"/>
  <c r="D36" i="1" l="1"/>
  <c r="E36" i="1" s="1"/>
  <c r="E35" i="1"/>
</calcChain>
</file>

<file path=xl/sharedStrings.xml><?xml version="1.0" encoding="utf-8"?>
<sst xmlns="http://schemas.openxmlformats.org/spreadsheetml/2006/main" count="101" uniqueCount="41">
  <si>
    <t>vial+cap+stir-bar</t>
  </si>
  <si>
    <t>g</t>
  </si>
  <si>
    <t>powder/g</t>
  </si>
  <si>
    <t>DMF/g</t>
  </si>
  <si>
    <t>wt%</t>
  </si>
  <si>
    <t>T</t>
  </si>
  <si>
    <t>Start</t>
  </si>
  <si>
    <t>Check</t>
  </si>
  <si>
    <t>Dissolved?</t>
  </si>
  <si>
    <t>T/C</t>
  </si>
  <si>
    <t>Note</t>
  </si>
  <si>
    <t>Room temperature</t>
  </si>
  <si>
    <t>Yes</t>
  </si>
  <si>
    <t>Action</t>
  </si>
  <si>
    <t>Make a solution</t>
  </si>
  <si>
    <t>Add MAPbBr3</t>
  </si>
  <si>
    <t>min</t>
  </si>
  <si>
    <t>max</t>
  </si>
  <si>
    <t>a</t>
  </si>
  <si>
    <t>the maximum concentration that dissolved powders completely</t>
  </si>
  <si>
    <t>the minimum concentration that doesn't dissolve the powders</t>
  </si>
  <si>
    <t>Add DMF</t>
  </si>
  <si>
    <t>No</t>
  </si>
  <si>
    <t>Increased the temperature to 30 with oil bath and add DMF</t>
  </si>
  <si>
    <t>Almost dissolved</t>
  </si>
  <si>
    <t>Increased the temperature to 40C</t>
  </si>
  <si>
    <t>orange precipitation, temperature 40.6</t>
  </si>
  <si>
    <t>Immediately dissolved</t>
  </si>
  <si>
    <t>Increased the temperature to 50C and add DMF</t>
  </si>
  <si>
    <t>Increased the temperature to 60C and add DMF</t>
  </si>
  <si>
    <t>Increased the temperature to 70C and add DMF</t>
  </si>
  <si>
    <t>avg</t>
  </si>
  <si>
    <t>est</t>
  </si>
  <si>
    <t>b</t>
  </si>
  <si>
    <t>c</t>
  </si>
  <si>
    <t>Add DMF and leave it at RT</t>
  </si>
  <si>
    <t>Increased the temperature to 70C</t>
  </si>
  <si>
    <t>RT</t>
  </si>
  <si>
    <t>Nucleation</t>
  </si>
  <si>
    <t>Increased the temperature to 80C and add DMF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</si>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</sst>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plot!$A$2:$A$8</c:f>
              <c:numCache>
                <c:formatCode>General</c:formatCode>
                <c:ptCount val="7"/>
                <c:pt idx="0">
                  <c:v>22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plot!$B$2:$B$8</c:f>
              <c:numCache>
                <c:formatCode>General</c:formatCode>
                <c:ptCount val="7"/>
                <c:pt idx="0">
                  <c:v>50.08</c:v>
                </c:pt>
                <c:pt idx="1">
                  <c:v>45.03</c:v>
                </c:pt>
                <c:pt idx="2">
                  <c:v>41.35</c:v>
                </c:pt>
                <c:pt idx="3">
                  <c:v>37.14</c:v>
                </c:pt>
                <c:pt idx="4">
                  <c:v>34.119999999999997</c:v>
                </c:pt>
                <c:pt idx="5">
                  <c:v>30.13</c:v>
                </c:pt>
                <c:pt idx="6">
                  <c:v>27.15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E3-6A4C-A30A-9B589661B0FC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plot!$A$2:$A$8</c:f>
              <c:numCache>
                <c:formatCode>General</c:formatCode>
                <c:ptCount val="7"/>
                <c:pt idx="0">
                  <c:v>22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plot!$C$2:$C$8</c:f>
              <c:numCache>
                <c:formatCode>General</c:formatCode>
                <c:ptCount val="7"/>
                <c:pt idx="0">
                  <c:v>50.33</c:v>
                </c:pt>
                <c:pt idx="1">
                  <c:v>45.68</c:v>
                </c:pt>
                <c:pt idx="2">
                  <c:v>41.97</c:v>
                </c:pt>
                <c:pt idx="3">
                  <c:v>37.909999999999997</c:v>
                </c:pt>
                <c:pt idx="4">
                  <c:v>34.56</c:v>
                </c:pt>
                <c:pt idx="5">
                  <c:v>30.59</c:v>
                </c:pt>
                <c:pt idx="6">
                  <c:v>27.53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E3-6A4C-A30A-9B589661B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803168"/>
        <c:axId val="1286791424"/>
      </c:scatterChart>
      <c:valAx>
        <c:axId val="128680316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86791424"/>
        <c:crosses val="autoZero"/>
        <c:crossBetween val="midCat"/>
      </c:valAx>
      <c:valAx>
        <c:axId val="1286791424"/>
        <c:scaling>
          <c:orientation val="minMax"/>
          <c:max val="52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8680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plot!$D$1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74296158131267"/>
                  <c:y val="5.46958755554067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JP"/>
                </a:p>
              </c:txPr>
            </c:trendlineLbl>
          </c:trendline>
          <c:xVal>
            <c:numRef>
              <c:f>plot!$A$2:$A$8</c:f>
              <c:numCache>
                <c:formatCode>General</c:formatCode>
                <c:ptCount val="7"/>
                <c:pt idx="0">
                  <c:v>22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plot!$D$2:$D$8</c:f>
              <c:numCache>
                <c:formatCode>General</c:formatCode>
                <c:ptCount val="7"/>
                <c:pt idx="0">
                  <c:v>50.204999999999998</c:v>
                </c:pt>
                <c:pt idx="1">
                  <c:v>45.355000000000004</c:v>
                </c:pt>
                <c:pt idx="2">
                  <c:v>41.66</c:v>
                </c:pt>
                <c:pt idx="3">
                  <c:v>37.524999999999999</c:v>
                </c:pt>
                <c:pt idx="4">
                  <c:v>34.340000000000003</c:v>
                </c:pt>
                <c:pt idx="5">
                  <c:v>30.36</c:v>
                </c:pt>
                <c:pt idx="6">
                  <c:v>27.34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6C-5441-9EEB-0267AEC6F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544223"/>
        <c:axId val="1035480016"/>
      </c:scatterChart>
      <c:valAx>
        <c:axId val="128554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35480016"/>
        <c:crosses val="autoZero"/>
        <c:crossBetween val="midCat"/>
      </c:valAx>
      <c:valAx>
        <c:axId val="103548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8554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solubility!$D$3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solubility!$C$4:$C$10</c:f>
              <c:numCache>
                <c:formatCode>General</c:formatCode>
                <c:ptCount val="7"/>
                <c:pt idx="0">
                  <c:v>22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solubility!$D$4:$D$10</c:f>
              <c:numCache>
                <c:formatCode>General</c:formatCode>
                <c:ptCount val="7"/>
                <c:pt idx="0">
                  <c:v>50.08</c:v>
                </c:pt>
                <c:pt idx="1">
                  <c:v>45.03</c:v>
                </c:pt>
                <c:pt idx="2">
                  <c:v>41.35</c:v>
                </c:pt>
                <c:pt idx="3">
                  <c:v>37.14</c:v>
                </c:pt>
                <c:pt idx="4">
                  <c:v>34.119999999999997</c:v>
                </c:pt>
                <c:pt idx="5">
                  <c:v>30.13</c:v>
                </c:pt>
                <c:pt idx="6">
                  <c:v>27.15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1-429A-B72E-9295DDEC9AAC}"/>
            </c:ext>
          </c:extLst>
        </c:ser>
        <c:ser>
          <c:idx val="1"/>
          <c:order val="1"/>
          <c:tx>
            <c:strRef>
              <c:f>solubility!$E$3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solubility!$C$4:$C$10</c:f>
              <c:numCache>
                <c:formatCode>General</c:formatCode>
                <c:ptCount val="7"/>
                <c:pt idx="0">
                  <c:v>22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solubility!$E$4:$E$10</c:f>
              <c:numCache>
                <c:formatCode>General</c:formatCode>
                <c:ptCount val="7"/>
                <c:pt idx="0">
                  <c:v>50.33</c:v>
                </c:pt>
                <c:pt idx="1">
                  <c:v>45.68</c:v>
                </c:pt>
                <c:pt idx="2">
                  <c:v>41.97</c:v>
                </c:pt>
                <c:pt idx="3">
                  <c:v>37.909999999999997</c:v>
                </c:pt>
                <c:pt idx="4">
                  <c:v>34.56</c:v>
                </c:pt>
                <c:pt idx="5">
                  <c:v>30.59</c:v>
                </c:pt>
                <c:pt idx="6">
                  <c:v>27.53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51-429A-B72E-9295DDEC9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720512"/>
        <c:axId val="1996716672"/>
      </c:scatterChart>
      <c:valAx>
        <c:axId val="1996720512"/>
        <c:scaling>
          <c:orientation val="minMax"/>
          <c:max val="85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96716672"/>
        <c:crosses val="autoZero"/>
        <c:crossBetween val="midCat"/>
      </c:valAx>
      <c:valAx>
        <c:axId val="1996716672"/>
        <c:scaling>
          <c:orientation val="minMax"/>
          <c:max val="55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9672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solubility!$F$3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JP"/>
                </a:p>
              </c:txPr>
            </c:trendlineLbl>
          </c:trendline>
          <c:xVal>
            <c:numRef>
              <c:f>solubility!$C$4:$C$10</c:f>
              <c:numCache>
                <c:formatCode>General</c:formatCode>
                <c:ptCount val="7"/>
                <c:pt idx="0">
                  <c:v>22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solubility!$F$4:$F$10</c:f>
              <c:numCache>
                <c:formatCode>General</c:formatCode>
                <c:ptCount val="7"/>
                <c:pt idx="0">
                  <c:v>50.204999999999998</c:v>
                </c:pt>
                <c:pt idx="1">
                  <c:v>45.355000000000004</c:v>
                </c:pt>
                <c:pt idx="2">
                  <c:v>41.66</c:v>
                </c:pt>
                <c:pt idx="3">
                  <c:v>37.524999999999999</c:v>
                </c:pt>
                <c:pt idx="4">
                  <c:v>34.340000000000003</c:v>
                </c:pt>
                <c:pt idx="5">
                  <c:v>30.36</c:v>
                </c:pt>
                <c:pt idx="6">
                  <c:v>27.34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36-ED4A-8A63-D4E3C4514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381583"/>
        <c:axId val="975000159"/>
      </c:scatterChart>
      <c:valAx>
        <c:axId val="9743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75000159"/>
        <c:crosses val="autoZero"/>
        <c:crossBetween val="midCat"/>
      </c:valAx>
      <c:valAx>
        <c:axId val="9750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74381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0</xdr:row>
      <xdr:rowOff>0</xdr:rowOff>
    </xdr:from>
    <xdr:to>
      <xdr:col>20</xdr:col>
      <xdr:colOff>190500</xdr:colOff>
      <xdr:row>46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5B6714-0D0C-BC46-E378-D0AFC3F44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508000</xdr:colOff>
      <xdr:row>19</xdr:row>
      <xdr:rowOff>88900</xdr:rowOff>
    </xdr:from>
    <xdr:to>
      <xdr:col>12</xdr:col>
      <xdr:colOff>241300</xdr:colOff>
      <xdr:row>50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DB09E6-CC70-22F1-FA7A-8EF44C3F9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396875</xdr:colOff>
      <xdr:row>9</xdr:row>
      <xdr:rowOff>33336</xdr:rowOff>
    </xdr:from>
    <xdr:to>
      <xdr:col>16</xdr:col>
      <xdr:colOff>92075</xdr:colOff>
      <xdr:row>29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B3D763-6D38-1624-5A27-D3C1D9871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285750</xdr:colOff>
      <xdr:row>11</xdr:row>
      <xdr:rowOff>107950</xdr:rowOff>
    </xdr:from>
    <xdr:to>
      <xdr:col>8</xdr:col>
      <xdr:colOff>146050</xdr:colOff>
      <xdr:row>25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B4BE95-CEF8-C5D7-C433-BFE567961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yukiharuta/Desktop/Temp-Data/MAPbBr3-Paper/01_Image-processes/230724_B_HTSE/2023-07-24%20data.xlsx" TargetMode="External"/><Relationship Id="rId1" Type="http://schemas.openxmlformats.org/officeDocument/2006/relationships/externalLinkPath" Target="/Users/yukiharuta/Desktop/Temp-Data/MAPbBr3-Paper/01_Image-processes/230724_B_HTSE/2023-07-24%20dat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yukiharuta/Desktop/Temp-Data/MAPbBr3-Paper/01_Image-processes/230920_A_0.2mmh/2023-09-20%20data.xlsx" TargetMode="External"/><Relationship Id="rId1" Type="http://schemas.openxmlformats.org/officeDocument/2006/relationships/externalLinkPath" Target="/Users/yukiharuta/Desktop/Temp-Data/MAPbBr3-Paper/01_Image-processes/230920_A_0.2mmh/2023-09-20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Parameters"/>
      <sheetName val="Information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Parameters"/>
      <sheetName val="Informa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EB852-DA64-FF4A-AD38-5FC26335963D}">
  <dimension ref="A1:I65"/>
  <sheetViews>
    <sheetView workbookViewId="0">
      <selection activeCell="B8" sqref="B8"/>
    </sheetView>
  </sheetViews>
  <sheetFormatPr baseColWidth="10" defaultRowHeight="15" x14ac:dyDescent="0.2"/>
  <sheetData>
    <row r="1" spans="1:9" x14ac:dyDescent="0.2">
      <c r="A1" t="s">
        <v>5</v>
      </c>
      <c r="B1" t="s">
        <v>16</v>
      </c>
      <c r="C1" t="s">
        <v>17</v>
      </c>
      <c r="D1" t="s">
        <v>31</v>
      </c>
    </row>
    <row r="2" spans="1:9" x14ac:dyDescent="0.2">
      <c r="A2">
        <v>22</v>
      </c>
      <c r="B2">
        <v>50.08</v>
      </c>
      <c r="C2">
        <v>50.33</v>
      </c>
      <c r="D2">
        <f>(B2+C2)/2</f>
        <v>50.204999999999998</v>
      </c>
      <c r="F2" t="s">
        <v>5</v>
      </c>
      <c r="G2" t="s">
        <v>40</v>
      </c>
      <c r="H2" t="s">
        <v>18</v>
      </c>
      <c r="I2">
        <v>1.6999999999999999E-3</v>
      </c>
    </row>
    <row r="3" spans="1:9" x14ac:dyDescent="0.2">
      <c r="A3">
        <v>30</v>
      </c>
      <c r="B3">
        <v>45.03</v>
      </c>
      <c r="C3">
        <v>45.68</v>
      </c>
      <c r="D3">
        <f t="shared" ref="D3:D8" si="0">(B3+C3)/2</f>
        <v>45.355000000000004</v>
      </c>
      <c r="F3">
        <v>40</v>
      </c>
      <c r="G3">
        <f>$I$2*F3*F3+$I$3*F3+$I$4</f>
        <v>41.695</v>
      </c>
      <c r="H3" t="s">
        <v>33</v>
      </c>
      <c r="I3">
        <v>-0.55449999999999999</v>
      </c>
    </row>
    <row r="4" spans="1:9" x14ac:dyDescent="0.2">
      <c r="A4">
        <v>40</v>
      </c>
      <c r="B4">
        <v>41.35</v>
      </c>
      <c r="C4">
        <v>41.97</v>
      </c>
      <c r="D4">
        <f t="shared" si="0"/>
        <v>41.66</v>
      </c>
      <c r="F4">
        <v>40.1</v>
      </c>
      <c r="G4">
        <f t="shared" ref="G4:G65" si="1">$I$2*F4*F4+$I$3*F4+$I$4</f>
        <v>41.653166999999996</v>
      </c>
      <c r="H4" t="s">
        <v>34</v>
      </c>
      <c r="I4">
        <v>61.155000000000001</v>
      </c>
    </row>
    <row r="5" spans="1:9" x14ac:dyDescent="0.2">
      <c r="A5">
        <v>50</v>
      </c>
      <c r="B5">
        <v>37.14</v>
      </c>
      <c r="C5">
        <v>37.909999999999997</v>
      </c>
      <c r="D5">
        <f t="shared" si="0"/>
        <v>37.524999999999999</v>
      </c>
      <c r="G5">
        <f t="shared" si="1"/>
        <v>61.155000000000001</v>
      </c>
    </row>
    <row r="6" spans="1:9" x14ac:dyDescent="0.2">
      <c r="A6">
        <v>60</v>
      </c>
      <c r="B6">
        <v>34.119999999999997</v>
      </c>
      <c r="C6">
        <v>34.56</v>
      </c>
      <c r="D6">
        <f t="shared" si="0"/>
        <v>34.340000000000003</v>
      </c>
      <c r="F6">
        <v>45</v>
      </c>
      <c r="G6">
        <f t="shared" si="1"/>
        <v>39.644999999999996</v>
      </c>
    </row>
    <row r="7" spans="1:9" x14ac:dyDescent="0.2">
      <c r="A7">
        <v>70</v>
      </c>
      <c r="B7">
        <v>30.13</v>
      </c>
      <c r="C7">
        <v>30.59</v>
      </c>
      <c r="D7">
        <f t="shared" si="0"/>
        <v>30.36</v>
      </c>
      <c r="F7">
        <v>4</v>
      </c>
      <c r="G7">
        <f t="shared" si="1"/>
        <v>58.964199999999998</v>
      </c>
    </row>
    <row r="8" spans="1:9" x14ac:dyDescent="0.2">
      <c r="A8">
        <v>80</v>
      </c>
      <c r="B8">
        <v>27.15</v>
      </c>
      <c r="C8">
        <v>27.53</v>
      </c>
      <c r="D8">
        <f t="shared" si="0"/>
        <v>27.34</v>
      </c>
      <c r="F8">
        <v>5</v>
      </c>
      <c r="G8">
        <f t="shared" si="1"/>
        <v>58.425000000000004</v>
      </c>
    </row>
    <row r="9" spans="1:9" x14ac:dyDescent="0.2">
      <c r="F9">
        <v>6</v>
      </c>
      <c r="G9">
        <f t="shared" si="1"/>
        <v>57.889200000000002</v>
      </c>
    </row>
    <row r="10" spans="1:9" x14ac:dyDescent="0.2">
      <c r="F10">
        <v>7</v>
      </c>
      <c r="G10">
        <f t="shared" si="1"/>
        <v>57.3568</v>
      </c>
    </row>
    <row r="11" spans="1:9" x14ac:dyDescent="0.2">
      <c r="F11">
        <v>8</v>
      </c>
      <c r="G11">
        <f t="shared" si="1"/>
        <v>56.827800000000003</v>
      </c>
    </row>
    <row r="12" spans="1:9" x14ac:dyDescent="0.2">
      <c r="F12">
        <v>9</v>
      </c>
      <c r="G12">
        <f t="shared" si="1"/>
        <v>56.302199999999999</v>
      </c>
    </row>
    <row r="13" spans="1:9" x14ac:dyDescent="0.2">
      <c r="F13">
        <v>10</v>
      </c>
      <c r="G13">
        <f t="shared" si="1"/>
        <v>55.78</v>
      </c>
    </row>
    <row r="14" spans="1:9" x14ac:dyDescent="0.2">
      <c r="F14">
        <v>11</v>
      </c>
      <c r="G14">
        <f t="shared" si="1"/>
        <v>55.261200000000002</v>
      </c>
    </row>
    <row r="15" spans="1:9" x14ac:dyDescent="0.2">
      <c r="F15">
        <v>12</v>
      </c>
      <c r="G15">
        <f t="shared" si="1"/>
        <v>54.745800000000003</v>
      </c>
    </row>
    <row r="16" spans="1:9" x14ac:dyDescent="0.2">
      <c r="F16">
        <v>13</v>
      </c>
      <c r="G16">
        <f t="shared" si="1"/>
        <v>54.233800000000002</v>
      </c>
    </row>
    <row r="17" spans="6:7" x14ac:dyDescent="0.2">
      <c r="F17">
        <v>14</v>
      </c>
      <c r="G17">
        <f t="shared" si="1"/>
        <v>53.725200000000001</v>
      </c>
    </row>
    <row r="18" spans="6:7" x14ac:dyDescent="0.2">
      <c r="F18">
        <v>15</v>
      </c>
      <c r="G18">
        <f t="shared" si="1"/>
        <v>53.22</v>
      </c>
    </row>
    <row r="19" spans="6:7" x14ac:dyDescent="0.2">
      <c r="F19">
        <v>16</v>
      </c>
      <c r="G19">
        <f t="shared" si="1"/>
        <v>52.718200000000003</v>
      </c>
    </row>
    <row r="20" spans="6:7" x14ac:dyDescent="0.2">
      <c r="F20">
        <v>17</v>
      </c>
      <c r="G20">
        <f t="shared" si="1"/>
        <v>52.219799999999999</v>
      </c>
    </row>
    <row r="21" spans="6:7" x14ac:dyDescent="0.2">
      <c r="F21">
        <v>18</v>
      </c>
      <c r="G21">
        <f t="shared" si="1"/>
        <v>51.724800000000002</v>
      </c>
    </row>
    <row r="22" spans="6:7" x14ac:dyDescent="0.2">
      <c r="F22">
        <v>19</v>
      </c>
      <c r="G22">
        <f t="shared" si="1"/>
        <v>51.233200000000004</v>
      </c>
    </row>
    <row r="23" spans="6:7" x14ac:dyDescent="0.2">
      <c r="F23">
        <v>20</v>
      </c>
      <c r="G23">
        <f t="shared" si="1"/>
        <v>50.745000000000005</v>
      </c>
    </row>
    <row r="24" spans="6:7" x14ac:dyDescent="0.2">
      <c r="F24">
        <v>21</v>
      </c>
      <c r="G24">
        <f t="shared" si="1"/>
        <v>50.260199999999998</v>
      </c>
    </row>
    <row r="25" spans="6:7" x14ac:dyDescent="0.2">
      <c r="F25">
        <v>22</v>
      </c>
      <c r="G25">
        <f t="shared" si="1"/>
        <v>49.778800000000004</v>
      </c>
    </row>
    <row r="26" spans="6:7" x14ac:dyDescent="0.2">
      <c r="F26">
        <v>23</v>
      </c>
      <c r="G26">
        <f t="shared" si="1"/>
        <v>49.300800000000002</v>
      </c>
    </row>
    <row r="27" spans="6:7" x14ac:dyDescent="0.2">
      <c r="F27">
        <v>24</v>
      </c>
      <c r="G27">
        <f t="shared" si="1"/>
        <v>48.8262</v>
      </c>
    </row>
    <row r="28" spans="6:7" x14ac:dyDescent="0.2">
      <c r="F28">
        <v>25</v>
      </c>
      <c r="G28">
        <f t="shared" si="1"/>
        <v>48.355000000000004</v>
      </c>
    </row>
    <row r="29" spans="6:7" x14ac:dyDescent="0.2">
      <c r="F29">
        <v>26</v>
      </c>
      <c r="G29">
        <f t="shared" si="1"/>
        <v>47.8872</v>
      </c>
    </row>
    <row r="30" spans="6:7" x14ac:dyDescent="0.2">
      <c r="F30">
        <v>27</v>
      </c>
      <c r="G30">
        <f t="shared" si="1"/>
        <v>47.422800000000002</v>
      </c>
    </row>
    <row r="31" spans="6:7" x14ac:dyDescent="0.2">
      <c r="F31">
        <v>28</v>
      </c>
      <c r="G31">
        <f t="shared" si="1"/>
        <v>46.961800000000004</v>
      </c>
    </row>
    <row r="32" spans="6:7" x14ac:dyDescent="0.2">
      <c r="F32">
        <v>29</v>
      </c>
      <c r="G32">
        <f t="shared" si="1"/>
        <v>46.504199999999997</v>
      </c>
    </row>
    <row r="33" spans="6:7" x14ac:dyDescent="0.2">
      <c r="F33">
        <v>30</v>
      </c>
      <c r="G33">
        <f t="shared" si="1"/>
        <v>46.050000000000004</v>
      </c>
    </row>
    <row r="34" spans="6:7" x14ac:dyDescent="0.2">
      <c r="F34">
        <v>31</v>
      </c>
      <c r="G34">
        <f t="shared" si="1"/>
        <v>45.599200000000003</v>
      </c>
    </row>
    <row r="35" spans="6:7" x14ac:dyDescent="0.2">
      <c r="F35">
        <v>32</v>
      </c>
      <c r="G35">
        <f t="shared" si="1"/>
        <v>45.151800000000001</v>
      </c>
    </row>
    <row r="36" spans="6:7" x14ac:dyDescent="0.2">
      <c r="F36">
        <v>33</v>
      </c>
      <c r="G36">
        <f t="shared" si="1"/>
        <v>44.707799999999999</v>
      </c>
    </row>
    <row r="37" spans="6:7" x14ac:dyDescent="0.2">
      <c r="F37">
        <v>34</v>
      </c>
      <c r="G37">
        <f t="shared" si="1"/>
        <v>44.267200000000003</v>
      </c>
    </row>
    <row r="38" spans="6:7" x14ac:dyDescent="0.2">
      <c r="F38">
        <v>35</v>
      </c>
      <c r="G38">
        <f t="shared" si="1"/>
        <v>43.83</v>
      </c>
    </row>
    <row r="39" spans="6:7" x14ac:dyDescent="0.2">
      <c r="F39">
        <v>36</v>
      </c>
      <c r="G39">
        <f t="shared" si="1"/>
        <v>43.3962</v>
      </c>
    </row>
    <row r="40" spans="6:7" x14ac:dyDescent="0.2">
      <c r="F40">
        <v>37</v>
      </c>
      <c r="G40">
        <f t="shared" si="1"/>
        <v>42.965800000000002</v>
      </c>
    </row>
    <row r="41" spans="6:7" x14ac:dyDescent="0.2">
      <c r="F41">
        <v>38</v>
      </c>
      <c r="G41">
        <f t="shared" si="1"/>
        <v>42.538800000000002</v>
      </c>
    </row>
    <row r="42" spans="6:7" x14ac:dyDescent="0.2">
      <c r="F42">
        <v>39</v>
      </c>
      <c r="G42">
        <f t="shared" si="1"/>
        <v>42.115200000000002</v>
      </c>
    </row>
    <row r="43" spans="6:7" x14ac:dyDescent="0.2">
      <c r="F43">
        <v>40</v>
      </c>
      <c r="G43">
        <f t="shared" si="1"/>
        <v>41.695</v>
      </c>
    </row>
    <row r="44" spans="6:7" x14ac:dyDescent="0.2">
      <c r="F44">
        <v>41</v>
      </c>
      <c r="G44">
        <f t="shared" si="1"/>
        <v>41.278199999999998</v>
      </c>
    </row>
    <row r="45" spans="6:7" x14ac:dyDescent="0.2">
      <c r="F45">
        <v>42</v>
      </c>
      <c r="G45">
        <f t="shared" si="1"/>
        <v>40.864800000000002</v>
      </c>
    </row>
    <row r="46" spans="6:7" x14ac:dyDescent="0.2">
      <c r="F46">
        <v>43</v>
      </c>
      <c r="G46">
        <f t="shared" si="1"/>
        <v>40.454800000000006</v>
      </c>
    </row>
    <row r="47" spans="6:7" x14ac:dyDescent="0.2">
      <c r="F47">
        <v>44</v>
      </c>
      <c r="G47">
        <f t="shared" si="1"/>
        <v>40.048200000000001</v>
      </c>
    </row>
    <row r="48" spans="6:7" x14ac:dyDescent="0.2">
      <c r="F48">
        <v>45</v>
      </c>
      <c r="G48">
        <f t="shared" si="1"/>
        <v>39.644999999999996</v>
      </c>
    </row>
    <row r="49" spans="6:7" x14ac:dyDescent="0.2">
      <c r="F49">
        <v>46</v>
      </c>
      <c r="G49">
        <f t="shared" si="1"/>
        <v>39.245200000000004</v>
      </c>
    </row>
    <row r="50" spans="6:7" x14ac:dyDescent="0.2">
      <c r="F50">
        <v>47</v>
      </c>
      <c r="G50">
        <f t="shared" si="1"/>
        <v>38.848800000000004</v>
      </c>
    </row>
    <row r="51" spans="6:7" x14ac:dyDescent="0.2">
      <c r="F51">
        <v>48</v>
      </c>
      <c r="G51">
        <f t="shared" si="1"/>
        <v>38.455799999999996</v>
      </c>
    </row>
    <row r="52" spans="6:7" x14ac:dyDescent="0.2">
      <c r="F52">
        <v>49</v>
      </c>
      <c r="G52">
        <f t="shared" si="1"/>
        <v>38.066200000000002</v>
      </c>
    </row>
    <row r="53" spans="6:7" x14ac:dyDescent="0.2">
      <c r="F53">
        <v>50</v>
      </c>
      <c r="G53">
        <f t="shared" si="1"/>
        <v>37.68</v>
      </c>
    </row>
    <row r="54" spans="6:7" x14ac:dyDescent="0.2">
      <c r="F54">
        <v>51</v>
      </c>
      <c r="G54">
        <f t="shared" si="1"/>
        <v>37.297200000000004</v>
      </c>
    </row>
    <row r="55" spans="6:7" x14ac:dyDescent="0.2">
      <c r="F55">
        <v>52</v>
      </c>
      <c r="G55">
        <f t="shared" si="1"/>
        <v>36.9178</v>
      </c>
    </row>
    <row r="56" spans="6:7" x14ac:dyDescent="0.2">
      <c r="F56">
        <v>53</v>
      </c>
      <c r="G56">
        <f t="shared" si="1"/>
        <v>36.541800000000002</v>
      </c>
    </row>
    <row r="57" spans="6:7" x14ac:dyDescent="0.2">
      <c r="F57">
        <v>54</v>
      </c>
      <c r="G57">
        <f t="shared" si="1"/>
        <v>36.169200000000004</v>
      </c>
    </row>
    <row r="58" spans="6:7" x14ac:dyDescent="0.2">
      <c r="F58">
        <v>55</v>
      </c>
      <c r="G58">
        <f t="shared" si="1"/>
        <v>35.800000000000004</v>
      </c>
    </row>
    <row r="59" spans="6:7" x14ac:dyDescent="0.2">
      <c r="F59">
        <v>56</v>
      </c>
      <c r="G59">
        <f t="shared" si="1"/>
        <v>35.434200000000004</v>
      </c>
    </row>
    <row r="60" spans="6:7" x14ac:dyDescent="0.2">
      <c r="F60">
        <v>57</v>
      </c>
      <c r="G60">
        <f t="shared" si="1"/>
        <v>35.071799999999996</v>
      </c>
    </row>
    <row r="61" spans="6:7" x14ac:dyDescent="0.2">
      <c r="F61">
        <v>58</v>
      </c>
      <c r="G61">
        <f t="shared" si="1"/>
        <v>34.712800000000001</v>
      </c>
    </row>
    <row r="62" spans="6:7" x14ac:dyDescent="0.2">
      <c r="F62">
        <v>59</v>
      </c>
      <c r="G62">
        <f t="shared" si="1"/>
        <v>34.357200000000006</v>
      </c>
    </row>
    <row r="63" spans="6:7" x14ac:dyDescent="0.2">
      <c r="F63">
        <v>60</v>
      </c>
      <c r="G63">
        <f t="shared" si="1"/>
        <v>34.005000000000003</v>
      </c>
    </row>
    <row r="64" spans="6:7" x14ac:dyDescent="0.2">
      <c r="F64">
        <v>61</v>
      </c>
      <c r="G64">
        <f t="shared" si="1"/>
        <v>33.656199999999998</v>
      </c>
    </row>
    <row r="65" spans="6:7" x14ac:dyDescent="0.2">
      <c r="F65">
        <v>62</v>
      </c>
      <c r="G65">
        <f t="shared" si="1"/>
        <v>33.3108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0E9D4-068E-4542-B00B-7F314E3964ED}">
  <dimension ref="A3:L36"/>
  <sheetViews>
    <sheetView tabSelected="1" workbookViewId="0">
      <selection activeCell="E7" sqref="E7"/>
    </sheetView>
  </sheetViews>
  <sheetFormatPr baseColWidth="10" defaultColWidth="8.83203125" defaultRowHeight="15" x14ac:dyDescent="0.2"/>
  <cols>
    <col min="1" max="1" width="54.33203125" bestFit="1" customWidth="1"/>
    <col min="3" max="3" width="9.5" customWidth="1"/>
    <col min="8" max="9" width="15.5" bestFit="1" customWidth="1"/>
  </cols>
  <sheetData>
    <row r="3" spans="1:12" x14ac:dyDescent="0.2">
      <c r="C3" t="s">
        <v>0</v>
      </c>
    </row>
    <row r="4" spans="1:12" x14ac:dyDescent="0.2">
      <c r="C4">
        <v>12.291</v>
      </c>
      <c r="D4" t="s">
        <v>1</v>
      </c>
    </row>
    <row r="6" spans="1:12" x14ac:dyDescent="0.2">
      <c r="A6" t="s">
        <v>13</v>
      </c>
      <c r="C6" t="s">
        <v>2</v>
      </c>
      <c r="D6" t="s">
        <v>3</v>
      </c>
      <c r="E6" t="s">
        <v>4</v>
      </c>
      <c r="G6" t="s">
        <v>9</v>
      </c>
      <c r="H6" t="s">
        <v>6</v>
      </c>
      <c r="I6" t="s">
        <v>7</v>
      </c>
      <c r="J6" t="s">
        <v>8</v>
      </c>
      <c r="L6" t="s">
        <v>10</v>
      </c>
    </row>
    <row r="7" spans="1:12" x14ac:dyDescent="0.2">
      <c r="A7" t="s">
        <v>14</v>
      </c>
      <c r="C7">
        <v>0.95299999999999996</v>
      </c>
      <c r="D7">
        <v>0.95</v>
      </c>
      <c r="E7">
        <f t="shared" ref="E7:E36" si="0">C7/(C7+D7)*100</f>
        <v>50.078822911192859</v>
      </c>
      <c r="G7">
        <v>22</v>
      </c>
      <c r="H7" s="1">
        <v>45105.456944444442</v>
      </c>
      <c r="I7" s="1">
        <v>45105.686111111114</v>
      </c>
      <c r="J7" t="s">
        <v>12</v>
      </c>
      <c r="L7" t="s">
        <v>11</v>
      </c>
    </row>
    <row r="8" spans="1:12" x14ac:dyDescent="0.2">
      <c r="A8" t="s">
        <v>15</v>
      </c>
      <c r="C8">
        <f>C7+0.025</f>
        <v>0.97799999999999998</v>
      </c>
      <c r="D8">
        <v>0.95</v>
      </c>
      <c r="E8">
        <f t="shared" si="0"/>
        <v>50.726141078838168</v>
      </c>
      <c r="G8">
        <v>22.4</v>
      </c>
      <c r="H8" s="1">
        <v>45105.6875</v>
      </c>
      <c r="J8" t="s">
        <v>22</v>
      </c>
      <c r="L8" t="s">
        <v>11</v>
      </c>
    </row>
    <row r="9" spans="1:12" x14ac:dyDescent="0.2">
      <c r="A9" t="s">
        <v>21</v>
      </c>
      <c r="C9">
        <f t="shared" ref="C9:C19" si="1">C8</f>
        <v>0.97799999999999998</v>
      </c>
      <c r="D9">
        <f>D8+0.015</f>
        <v>0.96499999999999997</v>
      </c>
      <c r="E9">
        <f t="shared" si="0"/>
        <v>50.334534225424598</v>
      </c>
      <c r="G9">
        <v>22.4</v>
      </c>
      <c r="H9" s="1">
        <v>45105.6875</v>
      </c>
      <c r="I9" s="1">
        <v>45106.415277777778</v>
      </c>
      <c r="J9" t="s">
        <v>22</v>
      </c>
    </row>
    <row r="10" spans="1:12" x14ac:dyDescent="0.2">
      <c r="A10" t="s">
        <v>23</v>
      </c>
      <c r="C10">
        <f t="shared" si="1"/>
        <v>0.97799999999999998</v>
      </c>
      <c r="D10">
        <f>D9+0.098</f>
        <v>1.0629999999999999</v>
      </c>
      <c r="E10">
        <f t="shared" si="0"/>
        <v>47.917687408133268</v>
      </c>
      <c r="G10">
        <v>30</v>
      </c>
      <c r="H10" s="1">
        <v>45106.48333333333</v>
      </c>
      <c r="I10" s="1">
        <v>45106.527777777781</v>
      </c>
      <c r="J10" t="s">
        <v>22</v>
      </c>
    </row>
    <row r="11" spans="1:12" x14ac:dyDescent="0.2">
      <c r="A11" t="s">
        <v>21</v>
      </c>
      <c r="C11">
        <f t="shared" si="1"/>
        <v>0.97799999999999998</v>
      </c>
      <c r="D11">
        <f>D10+0.1</f>
        <v>1.163</v>
      </c>
      <c r="E11">
        <f t="shared" si="0"/>
        <v>45.679588977113497</v>
      </c>
      <c r="G11">
        <v>30</v>
      </c>
      <c r="H11" s="1">
        <v>45106.029861111114</v>
      </c>
      <c r="I11" s="1">
        <v>45106.56527777778</v>
      </c>
      <c r="J11" t="s">
        <v>22</v>
      </c>
      <c r="L11" t="s">
        <v>24</v>
      </c>
    </row>
    <row r="12" spans="1:12" x14ac:dyDescent="0.2">
      <c r="A12" t="s">
        <v>21</v>
      </c>
      <c r="C12">
        <f t="shared" si="1"/>
        <v>0.97799999999999998</v>
      </c>
      <c r="D12">
        <f>D11+0.031</f>
        <v>1.194</v>
      </c>
      <c r="E12">
        <f t="shared" si="0"/>
        <v>45.027624309392273</v>
      </c>
      <c r="G12">
        <v>35</v>
      </c>
      <c r="H12" s="1">
        <v>45106.56527777778</v>
      </c>
      <c r="I12" s="1">
        <v>45106.609722222223</v>
      </c>
      <c r="J12" t="s">
        <v>12</v>
      </c>
    </row>
    <row r="13" spans="1:12" x14ac:dyDescent="0.2">
      <c r="A13" t="s">
        <v>25</v>
      </c>
      <c r="C13">
        <f t="shared" si="1"/>
        <v>0.97799999999999998</v>
      </c>
      <c r="D13">
        <f>D12</f>
        <v>1.194</v>
      </c>
      <c r="E13">
        <f t="shared" si="0"/>
        <v>45.027624309392273</v>
      </c>
      <c r="G13">
        <v>40</v>
      </c>
      <c r="H13" s="1">
        <v>45106.609722222223</v>
      </c>
      <c r="I13" s="1">
        <v>45106.647916666669</v>
      </c>
      <c r="J13" t="s">
        <v>22</v>
      </c>
      <c r="L13" t="s">
        <v>26</v>
      </c>
    </row>
    <row r="14" spans="1:12" x14ac:dyDescent="0.2">
      <c r="A14" t="s">
        <v>21</v>
      </c>
      <c r="C14">
        <f t="shared" si="1"/>
        <v>0.97799999999999998</v>
      </c>
      <c r="D14">
        <f>D13+0.105</f>
        <v>1.2989999999999999</v>
      </c>
      <c r="E14">
        <f t="shared" si="0"/>
        <v>42.951251646903813</v>
      </c>
      <c r="G14">
        <v>40</v>
      </c>
      <c r="H14" s="1">
        <v>45106.647916666669</v>
      </c>
      <c r="I14" s="1">
        <v>45106.693055555559</v>
      </c>
      <c r="J14" t="s">
        <v>22</v>
      </c>
    </row>
    <row r="15" spans="1:12" x14ac:dyDescent="0.2">
      <c r="A15" t="s">
        <v>21</v>
      </c>
      <c r="C15">
        <f t="shared" si="1"/>
        <v>0.97799999999999998</v>
      </c>
      <c r="D15">
        <f>D14+0.053</f>
        <v>1.3519999999999999</v>
      </c>
      <c r="E15">
        <f t="shared" si="0"/>
        <v>41.97424892703863</v>
      </c>
      <c r="G15">
        <v>40</v>
      </c>
      <c r="H15" s="1">
        <v>45106.693055555559</v>
      </c>
      <c r="I15" s="1">
        <v>45106.738194444442</v>
      </c>
      <c r="J15" t="s">
        <v>22</v>
      </c>
      <c r="L15" t="s">
        <v>24</v>
      </c>
    </row>
    <row r="16" spans="1:12" x14ac:dyDescent="0.2">
      <c r="A16" t="s">
        <v>21</v>
      </c>
      <c r="C16">
        <f t="shared" si="1"/>
        <v>0.97799999999999998</v>
      </c>
      <c r="D16">
        <f>D15+0.035</f>
        <v>1.3869999999999998</v>
      </c>
      <c r="E16">
        <f t="shared" si="0"/>
        <v>41.353065539112052</v>
      </c>
      <c r="G16">
        <v>40</v>
      </c>
      <c r="H16" s="1">
        <v>45106.738194444442</v>
      </c>
      <c r="I16" s="1">
        <v>45106.741666666669</v>
      </c>
      <c r="J16" t="s">
        <v>12</v>
      </c>
      <c r="L16" t="s">
        <v>27</v>
      </c>
    </row>
    <row r="17" spans="1:12" x14ac:dyDescent="0.2">
      <c r="A17" t="s">
        <v>28</v>
      </c>
      <c r="C17">
        <f t="shared" si="1"/>
        <v>0.97799999999999998</v>
      </c>
      <c r="D17">
        <f>D16+0.057</f>
        <v>1.4439999999999997</v>
      </c>
      <c r="E17">
        <f t="shared" si="0"/>
        <v>40.37985136251033</v>
      </c>
      <c r="G17">
        <v>50</v>
      </c>
      <c r="H17" s="1">
        <v>45106.741666666669</v>
      </c>
      <c r="I17" s="1">
        <v>45107.432638888888</v>
      </c>
      <c r="J17" t="s">
        <v>22</v>
      </c>
    </row>
    <row r="18" spans="1:12" x14ac:dyDescent="0.2">
      <c r="A18" t="s">
        <v>21</v>
      </c>
      <c r="C18">
        <f t="shared" si="1"/>
        <v>0.97799999999999998</v>
      </c>
      <c r="D18">
        <f>D17+0.102</f>
        <v>1.5459999999999998</v>
      </c>
      <c r="E18">
        <f t="shared" si="0"/>
        <v>38.748019017432647</v>
      </c>
      <c r="G18">
        <v>50</v>
      </c>
      <c r="H18" s="1">
        <v>45107.432638888888</v>
      </c>
      <c r="I18" s="1">
        <v>45107.475694444445</v>
      </c>
      <c r="J18" t="s">
        <v>22</v>
      </c>
    </row>
    <row r="19" spans="1:12" x14ac:dyDescent="0.2">
      <c r="A19" t="s">
        <v>21</v>
      </c>
      <c r="C19">
        <f t="shared" si="1"/>
        <v>0.97799999999999998</v>
      </c>
      <c r="D19">
        <f>D18+0.109</f>
        <v>1.6549999999999998</v>
      </c>
      <c r="E19">
        <f t="shared" si="0"/>
        <v>37.143942271173565</v>
      </c>
      <c r="G19">
        <v>50</v>
      </c>
      <c r="H19" s="1">
        <v>45107.475694444445</v>
      </c>
      <c r="I19" s="1">
        <v>45107.489583333336</v>
      </c>
      <c r="J19" t="s">
        <v>12</v>
      </c>
    </row>
    <row r="20" spans="1:12" x14ac:dyDescent="0.2">
      <c r="A20" t="s">
        <v>15</v>
      </c>
      <c r="C20">
        <v>1.0109999999999999</v>
      </c>
      <c r="D20">
        <f>D19</f>
        <v>1.6549999999999998</v>
      </c>
      <c r="E20">
        <f t="shared" si="0"/>
        <v>37.921980495123783</v>
      </c>
      <c r="G20">
        <v>50</v>
      </c>
      <c r="H20" s="1">
        <v>45107.489583333336</v>
      </c>
      <c r="I20" s="1">
        <v>45107.549305555556</v>
      </c>
      <c r="J20" t="s">
        <v>22</v>
      </c>
    </row>
    <row r="21" spans="1:12" x14ac:dyDescent="0.2">
      <c r="A21" t="s">
        <v>29</v>
      </c>
      <c r="C21">
        <f>C20</f>
        <v>1.0109999999999999</v>
      </c>
      <c r="D21">
        <f>D20+0.197</f>
        <v>1.8519999999999999</v>
      </c>
      <c r="E21">
        <f t="shared" si="0"/>
        <v>35.312609151239961</v>
      </c>
      <c r="G21">
        <v>60</v>
      </c>
      <c r="H21" s="1">
        <v>45107.549305555556</v>
      </c>
      <c r="I21" s="1">
        <v>45107.659722222219</v>
      </c>
      <c r="J21" t="s">
        <v>22</v>
      </c>
    </row>
    <row r="22" spans="1:12" x14ac:dyDescent="0.2">
      <c r="A22" t="s">
        <v>21</v>
      </c>
      <c r="C22">
        <f>C21</f>
        <v>1.0109999999999999</v>
      </c>
      <c r="D22">
        <f>D21+0.1</f>
        <v>1.952</v>
      </c>
      <c r="E22">
        <f t="shared" si="0"/>
        <v>34.120823489706375</v>
      </c>
      <c r="G22">
        <v>60</v>
      </c>
      <c r="H22" s="1">
        <v>45107.659722222219</v>
      </c>
      <c r="I22" s="1">
        <v>45107.69027777778</v>
      </c>
      <c r="J22" t="s">
        <v>12</v>
      </c>
    </row>
    <row r="23" spans="1:12" x14ac:dyDescent="0.2">
      <c r="A23" t="s">
        <v>15</v>
      </c>
      <c r="C23">
        <v>1.0309999999999999</v>
      </c>
      <c r="D23">
        <f>D22</f>
        <v>1.952</v>
      </c>
      <c r="E23">
        <f t="shared" si="0"/>
        <v>34.562520952061682</v>
      </c>
      <c r="G23">
        <v>60</v>
      </c>
      <c r="H23" s="1">
        <v>45107.69027777778</v>
      </c>
      <c r="I23" s="1">
        <v>45107.734722222223</v>
      </c>
      <c r="J23" t="s">
        <v>22</v>
      </c>
    </row>
    <row r="24" spans="1:12" x14ac:dyDescent="0.2">
      <c r="A24" t="s">
        <v>30</v>
      </c>
      <c r="C24">
        <f t="shared" ref="C24:C36" si="2">C23</f>
        <v>1.0309999999999999</v>
      </c>
      <c r="D24">
        <f>D23+0.195</f>
        <v>2.1469999999999998</v>
      </c>
      <c r="E24">
        <f t="shared" si="0"/>
        <v>32.441787287602267</v>
      </c>
      <c r="G24">
        <v>70</v>
      </c>
      <c r="H24" s="1">
        <v>45107.734722222223</v>
      </c>
      <c r="I24" s="1">
        <v>45107.794444444444</v>
      </c>
      <c r="J24" t="s">
        <v>22</v>
      </c>
    </row>
    <row r="25" spans="1:12" x14ac:dyDescent="0.2">
      <c r="A25" t="s">
        <v>35</v>
      </c>
      <c r="C25">
        <f t="shared" si="2"/>
        <v>1.0309999999999999</v>
      </c>
      <c r="D25">
        <f>D24+0.05</f>
        <v>2.1969999999999996</v>
      </c>
      <c r="E25">
        <f t="shared" si="0"/>
        <v>31.93928128872367</v>
      </c>
      <c r="G25" t="s">
        <v>37</v>
      </c>
      <c r="H25" s="1">
        <v>45107.794444444444</v>
      </c>
      <c r="I25" s="1">
        <v>45110.701388888891</v>
      </c>
      <c r="J25" t="s">
        <v>12</v>
      </c>
    </row>
    <row r="26" spans="1:12" x14ac:dyDescent="0.2">
      <c r="A26" t="s">
        <v>36</v>
      </c>
      <c r="C26">
        <f t="shared" si="2"/>
        <v>1.0309999999999999</v>
      </c>
      <c r="D26">
        <f>D25</f>
        <v>2.1969999999999996</v>
      </c>
      <c r="E26">
        <f t="shared" si="0"/>
        <v>31.93928128872367</v>
      </c>
      <c r="G26">
        <v>70</v>
      </c>
      <c r="H26" s="1">
        <v>45110.701388888891</v>
      </c>
      <c r="I26" s="1">
        <v>45110.754166666666</v>
      </c>
      <c r="J26" t="s">
        <v>22</v>
      </c>
      <c r="L26" t="s">
        <v>38</v>
      </c>
    </row>
    <row r="27" spans="1:12" x14ac:dyDescent="0.2">
      <c r="A27" t="s">
        <v>21</v>
      </c>
      <c r="C27">
        <f t="shared" si="2"/>
        <v>1.0309999999999999</v>
      </c>
      <c r="D27">
        <f>D26+0.047</f>
        <v>2.2439999999999998</v>
      </c>
      <c r="E27">
        <f t="shared" si="0"/>
        <v>31.480916030534356</v>
      </c>
      <c r="G27">
        <v>70</v>
      </c>
      <c r="H27" s="1">
        <v>45110.754166666666</v>
      </c>
      <c r="I27" s="1">
        <v>45110.817361111112</v>
      </c>
      <c r="J27" t="s">
        <v>22</v>
      </c>
    </row>
    <row r="28" spans="1:12" x14ac:dyDescent="0.2">
      <c r="A28" t="s">
        <v>35</v>
      </c>
      <c r="C28">
        <f t="shared" si="2"/>
        <v>1.0309999999999999</v>
      </c>
      <c r="D28">
        <f>D27+0.043</f>
        <v>2.2869999999999999</v>
      </c>
      <c r="E28">
        <f t="shared" si="0"/>
        <v>31.072935503315254</v>
      </c>
      <c r="G28" t="s">
        <v>37</v>
      </c>
      <c r="H28" s="1">
        <v>45110.817361111112</v>
      </c>
      <c r="I28" s="1">
        <v>45111.369444444441</v>
      </c>
      <c r="J28" t="s">
        <v>12</v>
      </c>
    </row>
    <row r="29" spans="1:12" x14ac:dyDescent="0.2">
      <c r="A29" t="s">
        <v>36</v>
      </c>
      <c r="C29">
        <f t="shared" si="2"/>
        <v>1.0309999999999999</v>
      </c>
      <c r="D29">
        <f>D28</f>
        <v>2.2869999999999999</v>
      </c>
      <c r="E29">
        <f t="shared" si="0"/>
        <v>31.072935503315254</v>
      </c>
      <c r="G29">
        <v>70</v>
      </c>
      <c r="H29" s="1">
        <v>45111.369444444441</v>
      </c>
      <c r="I29" s="1">
        <v>45111.417361111111</v>
      </c>
      <c r="J29" t="s">
        <v>22</v>
      </c>
    </row>
    <row r="30" spans="1:12" x14ac:dyDescent="0.2">
      <c r="A30" t="s">
        <v>21</v>
      </c>
      <c r="C30">
        <f t="shared" si="2"/>
        <v>1.0309999999999999</v>
      </c>
      <c r="D30">
        <f>D29+0.052</f>
        <v>2.339</v>
      </c>
      <c r="E30">
        <f t="shared" si="0"/>
        <v>30.593471810089017</v>
      </c>
      <c r="G30">
        <v>70</v>
      </c>
      <c r="H30" s="1">
        <v>45111.417361111111</v>
      </c>
      <c r="I30" s="1">
        <v>45111.456250000003</v>
      </c>
      <c r="J30" t="s">
        <v>22</v>
      </c>
    </row>
    <row r="31" spans="1:12" x14ac:dyDescent="0.2">
      <c r="A31" t="s">
        <v>21</v>
      </c>
      <c r="C31">
        <f t="shared" si="2"/>
        <v>1.0309999999999999</v>
      </c>
      <c r="D31">
        <f>D30+0.052</f>
        <v>2.391</v>
      </c>
      <c r="E31">
        <f t="shared" si="0"/>
        <v>30.128579777907653</v>
      </c>
      <c r="G31">
        <v>70</v>
      </c>
      <c r="H31" s="1">
        <v>45111.456250000003</v>
      </c>
      <c r="I31" s="1">
        <v>45111.480555555558</v>
      </c>
      <c r="J31" t="s">
        <v>12</v>
      </c>
    </row>
    <row r="32" spans="1:12" x14ac:dyDescent="0.2">
      <c r="A32" t="s">
        <v>39</v>
      </c>
      <c r="C32">
        <f t="shared" si="2"/>
        <v>1.0309999999999999</v>
      </c>
      <c r="D32">
        <f>D31+0.196</f>
        <v>2.5870000000000002</v>
      </c>
      <c r="E32">
        <f t="shared" si="0"/>
        <v>28.496406854615802</v>
      </c>
      <c r="G32">
        <v>80</v>
      </c>
      <c r="H32" s="1">
        <v>45111.480555555558</v>
      </c>
      <c r="I32" s="1">
        <v>45111.498611111114</v>
      </c>
      <c r="J32" t="s">
        <v>22</v>
      </c>
    </row>
    <row r="33" spans="1:10" x14ac:dyDescent="0.2">
      <c r="A33" t="s">
        <v>21</v>
      </c>
      <c r="C33">
        <f t="shared" si="2"/>
        <v>1.0309999999999999</v>
      </c>
      <c r="D33">
        <f>D32+0.05</f>
        <v>2.637</v>
      </c>
      <c r="E33">
        <f t="shared" si="0"/>
        <v>28.107960741548528</v>
      </c>
      <c r="G33">
        <v>80</v>
      </c>
      <c r="H33" s="1">
        <v>45111.498611111114</v>
      </c>
      <c r="I33" s="1">
        <v>45111.53125</v>
      </c>
      <c r="J33" t="s">
        <v>22</v>
      </c>
    </row>
    <row r="34" spans="1:10" x14ac:dyDescent="0.2">
      <c r="A34" t="s">
        <v>21</v>
      </c>
      <c r="C34">
        <f t="shared" si="2"/>
        <v>1.0309999999999999</v>
      </c>
      <c r="D34">
        <f>D33+0.022</f>
        <v>2.6589999999999998</v>
      </c>
      <c r="E34">
        <f t="shared" si="0"/>
        <v>27.94037940379404</v>
      </c>
      <c r="G34">
        <v>80</v>
      </c>
      <c r="H34" s="1">
        <v>45111.53125</v>
      </c>
      <c r="I34" s="1">
        <v>45111.583333333336</v>
      </c>
      <c r="J34" t="s">
        <v>22</v>
      </c>
    </row>
    <row r="35" spans="1:10" x14ac:dyDescent="0.2">
      <c r="A35" t="s">
        <v>21</v>
      </c>
      <c r="C35">
        <f t="shared" si="2"/>
        <v>1.0309999999999999</v>
      </c>
      <c r="D35">
        <f>D34+0.054</f>
        <v>2.7129999999999996</v>
      </c>
      <c r="E35">
        <f t="shared" si="0"/>
        <v>27.537393162393165</v>
      </c>
      <c r="G35">
        <v>80</v>
      </c>
      <c r="H35" s="1">
        <v>45111.583333333336</v>
      </c>
      <c r="I35" s="1">
        <v>45111.602083333331</v>
      </c>
      <c r="J35" t="s">
        <v>22</v>
      </c>
    </row>
    <row r="36" spans="1:10" x14ac:dyDescent="0.2">
      <c r="A36" t="s">
        <v>21</v>
      </c>
      <c r="C36">
        <f t="shared" si="2"/>
        <v>1.0309999999999999</v>
      </c>
      <c r="D36">
        <f>D35+0.054</f>
        <v>2.7669999999999995</v>
      </c>
      <c r="E36">
        <f t="shared" si="0"/>
        <v>27.145866245392313</v>
      </c>
      <c r="G36">
        <v>80</v>
      </c>
      <c r="H36" s="1">
        <v>45111.602083333331</v>
      </c>
      <c r="I36" s="1">
        <v>45111.644444444442</v>
      </c>
      <c r="J36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2FFA-0163-48C8-AF2D-C4EEDBC741DE}">
  <dimension ref="C3:J10"/>
  <sheetViews>
    <sheetView workbookViewId="0">
      <selection activeCell="Q10" sqref="Q10"/>
    </sheetView>
  </sheetViews>
  <sheetFormatPr baseColWidth="10" defaultColWidth="8.83203125" defaultRowHeight="15" x14ac:dyDescent="0.2"/>
  <sheetData>
    <row r="3" spans="3:10" x14ac:dyDescent="0.2">
      <c r="C3" t="s">
        <v>5</v>
      </c>
      <c r="D3" t="s">
        <v>16</v>
      </c>
      <c r="E3" t="s">
        <v>17</v>
      </c>
      <c r="F3" t="s">
        <v>31</v>
      </c>
      <c r="G3" t="s">
        <v>32</v>
      </c>
      <c r="I3" t="s">
        <v>16</v>
      </c>
      <c r="J3" t="s">
        <v>19</v>
      </c>
    </row>
    <row r="4" spans="3:10" x14ac:dyDescent="0.2">
      <c r="C4">
        <v>22</v>
      </c>
      <c r="D4">
        <v>50.08</v>
      </c>
      <c r="E4">
        <v>50.33</v>
      </c>
      <c r="F4">
        <f>(D4+E4)/2</f>
        <v>50.204999999999998</v>
      </c>
      <c r="G4">
        <f>$J$6*C4*C4+$J$7*C4+$J$8</f>
        <v>49.778800000000004</v>
      </c>
      <c r="I4" t="s">
        <v>17</v>
      </c>
      <c r="J4" t="s">
        <v>20</v>
      </c>
    </row>
    <row r="5" spans="3:10" x14ac:dyDescent="0.2">
      <c r="C5">
        <v>30</v>
      </c>
      <c r="D5">
        <v>45.03</v>
      </c>
      <c r="E5">
        <v>45.68</v>
      </c>
      <c r="F5">
        <f t="shared" ref="F5:F10" si="0">(D5+E5)/2</f>
        <v>45.355000000000004</v>
      </c>
      <c r="G5">
        <f t="shared" ref="G5:G10" si="1">$J$6*C5*C5+$J$7*C5+$J$8</f>
        <v>46.050000000000004</v>
      </c>
    </row>
    <row r="6" spans="3:10" x14ac:dyDescent="0.2">
      <c r="C6">
        <v>40</v>
      </c>
      <c r="D6">
        <v>41.35</v>
      </c>
      <c r="E6">
        <v>41.97</v>
      </c>
      <c r="F6">
        <f t="shared" si="0"/>
        <v>41.66</v>
      </c>
      <c r="G6">
        <f t="shared" si="1"/>
        <v>41.695</v>
      </c>
      <c r="I6" t="s">
        <v>18</v>
      </c>
      <c r="J6">
        <v>1.6999999999999999E-3</v>
      </c>
    </row>
    <row r="7" spans="3:10" x14ac:dyDescent="0.2">
      <c r="C7">
        <v>50</v>
      </c>
      <c r="D7">
        <v>37.14</v>
      </c>
      <c r="E7">
        <v>37.909999999999997</v>
      </c>
      <c r="F7">
        <f t="shared" si="0"/>
        <v>37.524999999999999</v>
      </c>
      <c r="G7">
        <f t="shared" si="1"/>
        <v>37.68</v>
      </c>
      <c r="I7" t="s">
        <v>33</v>
      </c>
      <c r="J7">
        <v>-0.55449999999999999</v>
      </c>
    </row>
    <row r="8" spans="3:10" x14ac:dyDescent="0.2">
      <c r="C8">
        <v>60</v>
      </c>
      <c r="D8">
        <v>34.119999999999997</v>
      </c>
      <c r="E8">
        <v>34.56</v>
      </c>
      <c r="F8">
        <f t="shared" si="0"/>
        <v>34.340000000000003</v>
      </c>
      <c r="G8">
        <f t="shared" si="1"/>
        <v>34.005000000000003</v>
      </c>
      <c r="I8" t="s">
        <v>34</v>
      </c>
      <c r="J8">
        <v>61.155000000000001</v>
      </c>
    </row>
    <row r="9" spans="3:10" x14ac:dyDescent="0.2">
      <c r="C9">
        <v>70</v>
      </c>
      <c r="D9">
        <v>30.13</v>
      </c>
      <c r="E9">
        <v>30.59</v>
      </c>
      <c r="F9">
        <f t="shared" si="0"/>
        <v>30.36</v>
      </c>
      <c r="G9">
        <f t="shared" si="1"/>
        <v>30.67</v>
      </c>
    </row>
    <row r="10" spans="3:10" x14ac:dyDescent="0.2">
      <c r="C10">
        <v>80</v>
      </c>
      <c r="D10">
        <v>27.15</v>
      </c>
      <c r="E10">
        <v>27.53</v>
      </c>
      <c r="F10">
        <f t="shared" si="0"/>
        <v>27.34</v>
      </c>
      <c r="G10">
        <f t="shared" si="1"/>
        <v>27.674999999999997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</vt:lpstr>
      <vt:lpstr>notes</vt:lpstr>
      <vt:lpstr>solubility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春田優貴</dc:creator>
  <cp:lastModifiedBy>Yuki Haruta</cp:lastModifiedBy>
  <dcterms:created xsi:type="dcterms:W3CDTF">2023-06-28T17:48:58Z</dcterms:created>
  <dcterms:modified xsi:type="dcterms:W3CDTF">2023-11-03T16:48:14Z</dcterms:modified>
</cp:coreProperties>
</file>