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te\anaconda3\envs\yuki\"/>
    </mc:Choice>
  </mc:AlternateContent>
  <xr:revisionPtr revIDLastSave="0" documentId="13_ncr:1_{9AB4BE3D-4C9B-48F6-B5F3-F853398620B0}" xr6:coauthVersionLast="47" xr6:coauthVersionMax="47" xr10:uidLastSave="{00000000-0000-0000-0000-000000000000}"/>
  <bookViews>
    <workbookView xWindow="-110" yWindow="-110" windowWidth="19420" windowHeight="10300" tabRatio="941" firstSheet="7" activeTab="15" xr2:uid="{9114A41C-E406-44BA-873A-05252793FD16}"/>
  </bookViews>
  <sheets>
    <sheet name="U検定(提案額) (2)" sheetId="17" r:id="rId1"/>
    <sheet name="総合データ" sheetId="1" r:id="rId2"/>
    <sheet name="実験報酬" sheetId="6" r:id="rId3"/>
    <sheet name="相関" sheetId="7" r:id="rId4"/>
    <sheet name="time回帰分析(提案額)" sheetId="13" r:id="rId5"/>
    <sheet name="time重回帰分析(提案額)" sheetId="15" r:id="rId6"/>
    <sheet name="time回帰分析(応答率)" sheetId="14" r:id="rId7"/>
    <sheet name="ANOVA" sheetId="8" r:id="rId8"/>
    <sheet name="U検定(提案額)" sheetId="10" r:id="rId9"/>
    <sheet name="U検定(応答率)" sheetId="12" r:id="rId10"/>
    <sheet name="Kruskal Wallis検定" sheetId="9" r:id="rId11"/>
    <sheet name="フリードマン検定" sheetId="16" r:id="rId12"/>
    <sheet name="ゲーム1" sheetId="2" r:id="rId13"/>
    <sheet name="ゲーム2" sheetId="3" r:id="rId14"/>
    <sheet name="ゲーム3" sheetId="4" r:id="rId15"/>
    <sheet name="ゲーム4" sheetId="5" r:id="rId16"/>
  </sheets>
  <definedNames>
    <definedName name="_xlnm._FilterDatabase" localSheetId="1" hidden="1">総合データ!$A$1:$AF$22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6" i="5"/>
  <c r="J9" i="5"/>
  <c r="J10" i="5"/>
  <c r="J11" i="5"/>
  <c r="J16" i="5"/>
  <c r="J17" i="5"/>
  <c r="J18" i="5"/>
  <c r="J21" i="5"/>
  <c r="J2" i="5"/>
  <c r="M6" i="4"/>
  <c r="M8" i="4"/>
  <c r="M9" i="4"/>
  <c r="M11" i="4"/>
  <c r="M12" i="4"/>
  <c r="M14" i="4"/>
  <c r="M16" i="4"/>
  <c r="M18" i="4"/>
  <c r="M19" i="4"/>
  <c r="M21" i="4"/>
  <c r="J4" i="3"/>
  <c r="J6" i="3"/>
  <c r="J7" i="3"/>
  <c r="J9" i="3"/>
  <c r="J11" i="3"/>
  <c r="J13" i="3"/>
  <c r="J15" i="3"/>
  <c r="J17" i="3"/>
  <c r="J18" i="3"/>
  <c r="J21" i="3"/>
  <c r="I3" i="5"/>
  <c r="I5" i="5"/>
  <c r="I7" i="5"/>
  <c r="I8" i="5"/>
  <c r="I12" i="5"/>
  <c r="I13" i="5"/>
  <c r="I14" i="5"/>
  <c r="I15" i="5"/>
  <c r="I19" i="5"/>
  <c r="I20" i="5"/>
  <c r="L3" i="4"/>
  <c r="L4" i="4"/>
  <c r="L5" i="4"/>
  <c r="L7" i="4"/>
  <c r="L10" i="4"/>
  <c r="L13" i="4"/>
  <c r="L15" i="4"/>
  <c r="L17" i="4"/>
  <c r="L20" i="4"/>
  <c r="L2" i="4"/>
  <c r="I3" i="3"/>
  <c r="I5" i="3"/>
  <c r="I8" i="3"/>
  <c r="I10" i="3"/>
  <c r="I12" i="3"/>
  <c r="I14" i="3"/>
  <c r="I16" i="3"/>
  <c r="I19" i="3"/>
  <c r="I20" i="3"/>
  <c r="I2" i="3"/>
  <c r="E13" i="5"/>
  <c r="E14" i="5"/>
  <c r="E15" i="5"/>
  <c r="E16" i="5"/>
  <c r="E17" i="5"/>
  <c r="E18" i="5"/>
  <c r="E19" i="5"/>
  <c r="E20" i="5"/>
  <c r="E21" i="5"/>
  <c r="E12" i="5"/>
  <c r="E13" i="3"/>
  <c r="E14" i="3"/>
  <c r="E15" i="3"/>
  <c r="E16" i="3"/>
  <c r="E17" i="3"/>
  <c r="E18" i="3"/>
  <c r="E19" i="3"/>
  <c r="E20" i="3"/>
  <c r="E21" i="3"/>
  <c r="E12" i="3"/>
  <c r="E13" i="2"/>
  <c r="E14" i="2"/>
  <c r="E15" i="2"/>
  <c r="E16" i="2"/>
  <c r="E17" i="2"/>
  <c r="E18" i="2"/>
  <c r="E19" i="2"/>
  <c r="E20" i="2"/>
  <c r="E21" i="2"/>
  <c r="E12" i="2"/>
  <c r="E13" i="4"/>
  <c r="E14" i="4"/>
  <c r="E15" i="4"/>
  <c r="E16" i="4"/>
  <c r="E17" i="4"/>
  <c r="E18" i="4"/>
  <c r="E19" i="4"/>
  <c r="E20" i="4"/>
  <c r="E21" i="4"/>
  <c r="E12" i="4"/>
  <c r="N2" i="5"/>
  <c r="K3" i="4"/>
  <c r="H13" i="5" s="1"/>
  <c r="K5" i="4"/>
  <c r="H15" i="5" s="1"/>
  <c r="K16" i="4"/>
  <c r="H18" i="5" s="1"/>
  <c r="H3" i="3"/>
  <c r="H4" i="3"/>
  <c r="K4" i="4" s="1"/>
  <c r="H14" i="5" s="1"/>
  <c r="H5" i="3"/>
  <c r="H6" i="3"/>
  <c r="K13" i="4" s="1"/>
  <c r="H16" i="5" s="1"/>
  <c r="H7" i="3"/>
  <c r="K15" i="4" s="1"/>
  <c r="H4" i="5" s="1"/>
  <c r="H8" i="3"/>
  <c r="K7" i="4" s="1"/>
  <c r="H5" i="5" s="1"/>
  <c r="H9" i="3"/>
  <c r="K17" i="4" s="1"/>
  <c r="H6" i="5" s="1"/>
  <c r="H10" i="3"/>
  <c r="K10" i="4" s="1"/>
  <c r="H7" i="5" s="1"/>
  <c r="H11" i="3"/>
  <c r="K20" i="4" s="1"/>
  <c r="H10" i="5" s="1"/>
  <c r="H12" i="3"/>
  <c r="K12" i="4" s="1"/>
  <c r="H2" i="5" s="1"/>
  <c r="H13" i="3"/>
  <c r="K6" i="4" s="1"/>
  <c r="H3" i="5" s="1"/>
  <c r="H14" i="3"/>
  <c r="K14" i="4" s="1"/>
  <c r="H17" i="5" s="1"/>
  <c r="H15" i="3"/>
  <c r="H16" i="3"/>
  <c r="K8" i="4" s="1"/>
  <c r="H19" i="5" s="1"/>
  <c r="H17" i="3"/>
  <c r="K9" i="4" s="1"/>
  <c r="H20" i="5" s="1"/>
  <c r="H18" i="3"/>
  <c r="K11" i="4" s="1"/>
  <c r="H8" i="5" s="1"/>
  <c r="H19" i="3"/>
  <c r="K18" i="4" s="1"/>
  <c r="H9" i="5" s="1"/>
  <c r="H20" i="3"/>
  <c r="K19" i="4" s="1"/>
  <c r="H21" i="5" s="1"/>
  <c r="H21" i="3"/>
  <c r="K21" i="4" s="1"/>
  <c r="H11" i="5" s="1"/>
  <c r="H2" i="3"/>
  <c r="K2" i="4" s="1"/>
  <c r="H12" i="5" s="1"/>
  <c r="N4" i="5"/>
  <c r="N3" i="5"/>
  <c r="M4" i="5"/>
  <c r="M3" i="5"/>
  <c r="M2" i="5"/>
  <c r="R2" i="4"/>
  <c r="S4" i="4"/>
  <c r="S3" i="4"/>
  <c r="S2" i="4"/>
  <c r="R4" i="4"/>
  <c r="R3" i="4"/>
  <c r="Q4" i="4"/>
  <c r="Q3" i="4"/>
  <c r="Q2" i="4"/>
  <c r="P4" i="4"/>
  <c r="P3" i="4"/>
  <c r="P2" i="4"/>
  <c r="P4" i="2"/>
  <c r="P3" i="2"/>
  <c r="P2" i="2"/>
  <c r="O4" i="2"/>
  <c r="O3" i="2"/>
  <c r="O2" i="2"/>
  <c r="P4" i="3"/>
  <c r="P3" i="3"/>
  <c r="P2" i="3"/>
  <c r="O4" i="3"/>
  <c r="O3" i="3"/>
  <c r="O2" i="3"/>
  <c r="AV21" i="17"/>
  <c r="AM21" i="17"/>
  <c r="AD21" i="17"/>
  <c r="U21" i="17"/>
  <c r="L21" i="17"/>
  <c r="C21" i="17"/>
  <c r="AV20" i="17"/>
  <c r="AM20" i="17"/>
  <c r="AD20" i="17"/>
  <c r="U20" i="17"/>
  <c r="L20" i="17"/>
  <c r="C20" i="17"/>
  <c r="AV19" i="17"/>
  <c r="AM19" i="17"/>
  <c r="AD19" i="17"/>
  <c r="U19" i="17"/>
  <c r="L19" i="17"/>
  <c r="C19" i="17"/>
  <c r="AV18" i="17"/>
  <c r="AM18" i="17"/>
  <c r="AD18" i="17"/>
  <c r="U18" i="17"/>
  <c r="L18" i="17"/>
  <c r="C18" i="17"/>
  <c r="AV17" i="17"/>
  <c r="AM17" i="17"/>
  <c r="AD17" i="17"/>
  <c r="U17" i="17"/>
  <c r="L17" i="17"/>
  <c r="C17" i="17"/>
  <c r="AV16" i="17"/>
  <c r="AM16" i="17"/>
  <c r="AD16" i="17"/>
  <c r="U16" i="17"/>
  <c r="L16" i="17"/>
  <c r="C16" i="17"/>
  <c r="AV15" i="17"/>
  <c r="AM15" i="17"/>
  <c r="AD15" i="17"/>
  <c r="U15" i="17"/>
  <c r="L15" i="17"/>
  <c r="C15" i="17"/>
  <c r="AV14" i="17"/>
  <c r="AM14" i="17"/>
  <c r="AD14" i="17"/>
  <c r="U14" i="17"/>
  <c r="L14" i="17"/>
  <c r="C14" i="17"/>
  <c r="AV13" i="17"/>
  <c r="AM13" i="17"/>
  <c r="AD13" i="17"/>
  <c r="U13" i="17"/>
  <c r="L13" i="17"/>
  <c r="C13" i="17"/>
  <c r="AV12" i="17"/>
  <c r="AM12" i="17"/>
  <c r="AD12" i="17"/>
  <c r="U12" i="17"/>
  <c r="L12" i="17"/>
  <c r="C12" i="17"/>
  <c r="AV11" i="17"/>
  <c r="AM11" i="17"/>
  <c r="AD11" i="17"/>
  <c r="U11" i="17"/>
  <c r="L11" i="17"/>
  <c r="C11" i="17"/>
  <c r="AV10" i="17"/>
  <c r="AM10" i="17"/>
  <c r="AD10" i="17"/>
  <c r="U10" i="17"/>
  <c r="L10" i="17"/>
  <c r="C10" i="17"/>
  <c r="AV9" i="17"/>
  <c r="AM9" i="17"/>
  <c r="AD9" i="17"/>
  <c r="U9" i="17"/>
  <c r="L9" i="17"/>
  <c r="C9" i="17"/>
  <c r="AV8" i="17"/>
  <c r="AM8" i="17"/>
  <c r="AD8" i="17"/>
  <c r="U8" i="17"/>
  <c r="L8" i="17"/>
  <c r="C8" i="17"/>
  <c r="AV7" i="17"/>
  <c r="AM7" i="17"/>
  <c r="AD7" i="17"/>
  <c r="U7" i="17"/>
  <c r="L7" i="17"/>
  <c r="C7" i="17"/>
  <c r="AV6" i="17"/>
  <c r="AM6" i="17"/>
  <c r="AD6" i="17"/>
  <c r="U6" i="17"/>
  <c r="L6" i="17"/>
  <c r="C6" i="17"/>
  <c r="AV5" i="17"/>
  <c r="AM5" i="17"/>
  <c r="AD5" i="17"/>
  <c r="U5" i="17"/>
  <c r="L5" i="17"/>
  <c r="C5" i="17"/>
  <c r="AY4" i="17"/>
  <c r="BA4" i="17" s="1"/>
  <c r="AV4" i="17"/>
  <c r="AP4" i="17"/>
  <c r="AR4" i="17" s="1"/>
  <c r="AM4" i="17"/>
  <c r="AG4" i="17"/>
  <c r="AI4" i="17" s="1"/>
  <c r="AD4" i="17"/>
  <c r="X4" i="17"/>
  <c r="Z4" i="17" s="1"/>
  <c r="U4" i="17"/>
  <c r="O4" i="17"/>
  <c r="Q4" i="17" s="1"/>
  <c r="L4" i="17"/>
  <c r="H4" i="17"/>
  <c r="F4" i="17"/>
  <c r="C4" i="17"/>
  <c r="AV3" i="17"/>
  <c r="AP3" i="17"/>
  <c r="AR3" i="17" s="1"/>
  <c r="AP6" i="17" s="1"/>
  <c r="AM3" i="17"/>
  <c r="AD3" i="17"/>
  <c r="U3" i="17"/>
  <c r="L3" i="17"/>
  <c r="F3" i="17"/>
  <c r="H3" i="17" s="1"/>
  <c r="F6" i="17" s="1"/>
  <c r="C3" i="17"/>
  <c r="AV2" i="17"/>
  <c r="AY3" i="17" s="1"/>
  <c r="BA3" i="17" s="1"/>
  <c r="AM2" i="17"/>
  <c r="AD2" i="17"/>
  <c r="AG3" i="17" s="1"/>
  <c r="AI3" i="17" s="1"/>
  <c r="U2" i="17"/>
  <c r="X3" i="17" s="1"/>
  <c r="Z3" i="17" s="1"/>
  <c r="X6" i="17" s="1"/>
  <c r="L2" i="17"/>
  <c r="O3" i="17" s="1"/>
  <c r="Q3" i="17" s="1"/>
  <c r="O6" i="17" s="1"/>
  <c r="C2" i="17"/>
  <c r="M3" i="16"/>
  <c r="E3" i="16"/>
  <c r="J4" i="16"/>
  <c r="J5" i="16"/>
  <c r="J6" i="16"/>
  <c r="J7" i="16"/>
  <c r="J8" i="16"/>
  <c r="J9" i="16"/>
  <c r="J10" i="16"/>
  <c r="J11" i="16"/>
  <c r="J12" i="16"/>
  <c r="J3" i="16"/>
  <c r="M4" i="16" s="1"/>
  <c r="AG6" i="17" l="1"/>
  <c r="E4" i="16"/>
  <c r="F4" i="16"/>
  <c r="G4" i="16"/>
  <c r="H4" i="16"/>
  <c r="E5" i="16"/>
  <c r="F5" i="16"/>
  <c r="G5" i="16"/>
  <c r="H5" i="16"/>
  <c r="E6" i="16"/>
  <c r="F6" i="16"/>
  <c r="G6" i="16"/>
  <c r="H6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F3" i="16"/>
  <c r="G3" i="16"/>
  <c r="H3" i="16"/>
  <c r="L3" i="12"/>
  <c r="L4" i="12"/>
  <c r="L5" i="12"/>
  <c r="L6" i="12"/>
  <c r="L7" i="12"/>
  <c r="L8" i="12"/>
  <c r="L9" i="12"/>
  <c r="L10" i="12"/>
  <c r="L11" i="12"/>
  <c r="L12" i="12"/>
  <c r="L13" i="12"/>
  <c r="O4" i="12" s="1"/>
  <c r="Q4" i="12" s="1"/>
  <c r="L2" i="12"/>
  <c r="O3" i="12" s="1"/>
  <c r="Q3" i="12" s="1"/>
  <c r="U3" i="12"/>
  <c r="U4" i="12"/>
  <c r="U5" i="12"/>
  <c r="U6" i="12"/>
  <c r="U7" i="12"/>
  <c r="U8" i="12"/>
  <c r="U9" i="12"/>
  <c r="X4" i="12" s="1"/>
  <c r="U10" i="12"/>
  <c r="U11" i="12"/>
  <c r="U12" i="12"/>
  <c r="U13" i="12"/>
  <c r="U14" i="12"/>
  <c r="U15" i="12"/>
  <c r="U2" i="12"/>
  <c r="AD3" i="12"/>
  <c r="AD4" i="12"/>
  <c r="AD5" i="12"/>
  <c r="AD6" i="12"/>
  <c r="AD7" i="12"/>
  <c r="AD8" i="12"/>
  <c r="AD9" i="12"/>
  <c r="AD10" i="12"/>
  <c r="AD11" i="12"/>
  <c r="AD12" i="12"/>
  <c r="AD2" i="12"/>
  <c r="AM2" i="12"/>
  <c r="AY6" i="12"/>
  <c r="AZ4" i="12"/>
  <c r="AZ3" i="12"/>
  <c r="AM3" i="12"/>
  <c r="AM4" i="12"/>
  <c r="AM5" i="12"/>
  <c r="AM6" i="12"/>
  <c r="AM7" i="12"/>
  <c r="AM8" i="12"/>
  <c r="AP4" i="12" s="1"/>
  <c r="AM9" i="12"/>
  <c r="AM10" i="12"/>
  <c r="AM11" i="12"/>
  <c r="AM12" i="12"/>
  <c r="AM13" i="12"/>
  <c r="AM14" i="12"/>
  <c r="AV2" i="12"/>
  <c r="AV3" i="12"/>
  <c r="AV4" i="12"/>
  <c r="AV5" i="12"/>
  <c r="AV6" i="12"/>
  <c r="AV7" i="12"/>
  <c r="AV8" i="12"/>
  <c r="AV9" i="12"/>
  <c r="AV10" i="12"/>
  <c r="AV11" i="12"/>
  <c r="AV12" i="12"/>
  <c r="AV14" i="12"/>
  <c r="AV15" i="12"/>
  <c r="AV13" i="12"/>
  <c r="AT3" i="12"/>
  <c r="AP3" i="12"/>
  <c r="AQ3" i="12"/>
  <c r="AQ4" i="12"/>
  <c r="AG3" i="12"/>
  <c r="AG4" i="12"/>
  <c r="AH4" i="12"/>
  <c r="AH3" i="12"/>
  <c r="Y4" i="12"/>
  <c r="Y3" i="12"/>
  <c r="R4" i="9"/>
  <c r="S7" i="9"/>
  <c r="S6" i="9"/>
  <c r="S4" i="9"/>
  <c r="S5" i="9"/>
  <c r="G4" i="12"/>
  <c r="G3" i="12"/>
  <c r="P4" i="12"/>
  <c r="P3" i="12"/>
  <c r="J3" i="12"/>
  <c r="F4" i="12"/>
  <c r="F3" i="12"/>
  <c r="AP6" i="10"/>
  <c r="AG6" i="10"/>
  <c r="X6" i="10"/>
  <c r="X4" i="10"/>
  <c r="U2" i="10"/>
  <c r="O6" i="10"/>
  <c r="F6" i="10"/>
  <c r="C2" i="10"/>
  <c r="F3" i="10" s="1"/>
  <c r="F4" i="10"/>
  <c r="R15" i="9"/>
  <c r="N10" i="9"/>
  <c r="N11" i="9"/>
  <c r="N12" i="9"/>
  <c r="N13" i="9"/>
  <c r="N14" i="9"/>
  <c r="R16" i="9" s="1"/>
  <c r="N15" i="9"/>
  <c r="N16" i="9"/>
  <c r="N17" i="9"/>
  <c r="N18" i="9"/>
  <c r="N19" i="9"/>
  <c r="N20" i="9"/>
  <c r="R17" i="9" s="1"/>
  <c r="N21" i="9"/>
  <c r="N22" i="9"/>
  <c r="N23" i="9"/>
  <c r="N24" i="9"/>
  <c r="N25" i="9"/>
  <c r="N26" i="9"/>
  <c r="N27" i="9"/>
  <c r="N9" i="9"/>
  <c r="M4" i="9"/>
  <c r="M5" i="9"/>
  <c r="M6" i="9"/>
  <c r="M7" i="9"/>
  <c r="M8" i="9"/>
  <c r="M9" i="9"/>
  <c r="R5" i="9" s="1"/>
  <c r="M10" i="9"/>
  <c r="M11" i="9"/>
  <c r="M12" i="9"/>
  <c r="M13" i="9"/>
  <c r="M14" i="9"/>
  <c r="R6" i="9" s="1"/>
  <c r="M15" i="9"/>
  <c r="M16" i="9"/>
  <c r="M17" i="9"/>
  <c r="M18" i="9"/>
  <c r="M19" i="9"/>
  <c r="M20" i="9"/>
  <c r="R7" i="9" s="1"/>
  <c r="M21" i="9"/>
  <c r="M22" i="9"/>
  <c r="M23" i="9"/>
  <c r="M24" i="9"/>
  <c r="M25" i="9"/>
  <c r="M26" i="9"/>
  <c r="M27" i="9"/>
  <c r="M3" i="9"/>
  <c r="G2" i="9"/>
  <c r="C4" i="9"/>
  <c r="G4" i="9" s="1"/>
  <c r="H4" i="9" s="1"/>
  <c r="C5" i="9"/>
  <c r="C6" i="9"/>
  <c r="C7" i="9"/>
  <c r="C8" i="9"/>
  <c r="C9" i="9"/>
  <c r="C10" i="9"/>
  <c r="C11" i="9"/>
  <c r="C12" i="9"/>
  <c r="C13" i="9"/>
  <c r="G5" i="9" s="1"/>
  <c r="H5" i="9" s="1"/>
  <c r="C14" i="9"/>
  <c r="C15" i="9"/>
  <c r="C16" i="9"/>
  <c r="C17" i="9"/>
  <c r="C18" i="9"/>
  <c r="C19" i="9"/>
  <c r="C20" i="9"/>
  <c r="C21" i="9"/>
  <c r="C22" i="9"/>
  <c r="C23" i="9"/>
  <c r="C24" i="9"/>
  <c r="G6" i="9" s="1"/>
  <c r="H6" i="9" s="1"/>
  <c r="C25" i="9"/>
  <c r="C26" i="9"/>
  <c r="C27" i="9"/>
  <c r="C28" i="9"/>
  <c r="C29" i="9"/>
  <c r="C30" i="9"/>
  <c r="C31" i="9"/>
  <c r="C32" i="9"/>
  <c r="C33" i="9"/>
  <c r="G7" i="9" s="1"/>
  <c r="H7" i="9" s="1"/>
  <c r="C34" i="9"/>
  <c r="C35" i="9"/>
  <c r="C36" i="9"/>
  <c r="C37" i="9"/>
  <c r="C38" i="9"/>
  <c r="C39" i="9"/>
  <c r="C40" i="9"/>
  <c r="C41" i="9"/>
  <c r="C42" i="9"/>
  <c r="C3" i="9"/>
  <c r="F13" i="16" l="1"/>
  <c r="H13" i="16"/>
  <c r="G13" i="16"/>
  <c r="E13" i="16"/>
  <c r="M5" i="16" s="1"/>
  <c r="M6" i="16" s="1"/>
  <c r="X3" i="12"/>
  <c r="T9" i="7" l="1"/>
  <c r="W8" i="7"/>
  <c r="Q11" i="7"/>
  <c r="N13" i="7"/>
  <c r="K10" i="7"/>
  <c r="H9" i="7"/>
  <c r="E8" i="7"/>
  <c r="B9" i="7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" i="1"/>
  <c r="Z8" i="1"/>
  <c r="Z11" i="1"/>
  <c r="Z20" i="1"/>
  <c r="R9" i="1"/>
  <c r="Z9" i="1" s="1"/>
  <c r="R10" i="1"/>
  <c r="Z10" i="1" s="1"/>
  <c r="R11" i="1"/>
  <c r="R20" i="1"/>
  <c r="R21" i="1"/>
  <c r="Z21" i="1" s="1"/>
  <c r="R2" i="1"/>
  <c r="Z2" i="1" s="1"/>
  <c r="L3" i="1"/>
  <c r="R3" i="1" s="1"/>
  <c r="Z3" i="1" s="1"/>
  <c r="L4" i="1"/>
  <c r="R4" i="1" s="1"/>
  <c r="Z4" i="1" s="1"/>
  <c r="L5" i="1"/>
  <c r="R5" i="1" s="1"/>
  <c r="Z5" i="1" s="1"/>
  <c r="L6" i="1"/>
  <c r="R6" i="1" s="1"/>
  <c r="Z6" i="1" s="1"/>
  <c r="L7" i="1"/>
  <c r="R7" i="1" s="1"/>
  <c r="Z7" i="1" s="1"/>
  <c r="L8" i="1"/>
  <c r="R8" i="1" s="1"/>
  <c r="L9" i="1"/>
  <c r="L10" i="1"/>
  <c r="L11" i="1"/>
  <c r="L12" i="1"/>
  <c r="R12" i="1" s="1"/>
  <c r="Z12" i="1" s="1"/>
  <c r="L13" i="1"/>
  <c r="R13" i="1" s="1"/>
  <c r="Z13" i="1" s="1"/>
  <c r="L14" i="1"/>
  <c r="R14" i="1" s="1"/>
  <c r="Z14" i="1" s="1"/>
  <c r="L15" i="1"/>
  <c r="R15" i="1" s="1"/>
  <c r="Z15" i="1" s="1"/>
  <c r="L16" i="1"/>
  <c r="R16" i="1" s="1"/>
  <c r="Z16" i="1" s="1"/>
  <c r="L17" i="1"/>
  <c r="R17" i="1" s="1"/>
  <c r="Z17" i="1" s="1"/>
  <c r="L18" i="1"/>
  <c r="R18" i="1" s="1"/>
  <c r="Z18" i="1" s="1"/>
  <c r="L19" i="1"/>
  <c r="R19" i="1" s="1"/>
  <c r="Z19" i="1" s="1"/>
  <c r="L20" i="1"/>
  <c r="L21" i="1"/>
  <c r="L2" i="1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T9" i="12"/>
  <c r="AK8" i="12"/>
  <c r="AK3" i="12"/>
  <c r="AB8" i="12"/>
  <c r="AB3" i="12"/>
  <c r="S9" i="12"/>
  <c r="S3" i="12"/>
  <c r="J9" i="12"/>
  <c r="C3" i="12"/>
  <c r="C4" i="12"/>
  <c r="C5" i="12"/>
  <c r="C6" i="12"/>
  <c r="C7" i="12"/>
  <c r="C8" i="12"/>
  <c r="C9" i="12"/>
  <c r="C10" i="12"/>
  <c r="C11" i="12"/>
  <c r="C12" i="12"/>
  <c r="C2" i="12"/>
  <c r="A9" i="12"/>
  <c r="A3" i="12"/>
  <c r="AV3" i="10"/>
  <c r="AV4" i="10"/>
  <c r="AV5" i="10"/>
  <c r="AV6" i="10"/>
  <c r="AV7" i="10"/>
  <c r="AV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D2" i="6"/>
  <c r="E2" i="6"/>
  <c r="D3" i="6"/>
  <c r="E3" i="6"/>
  <c r="D4" i="6"/>
  <c r="E4" i="6"/>
  <c r="D5" i="6"/>
  <c r="E5" i="6"/>
  <c r="D6" i="6"/>
  <c r="E6" i="6"/>
  <c r="F5" i="6"/>
  <c r="F3" i="6"/>
  <c r="F2" i="6"/>
  <c r="K21" i="9"/>
  <c r="K10" i="9"/>
  <c r="K15" i="9"/>
  <c r="K4" i="9"/>
  <c r="G2" i="6"/>
  <c r="G3" i="6"/>
  <c r="F4" i="6"/>
  <c r="G4" i="6"/>
  <c r="G5" i="6"/>
  <c r="F6" i="6"/>
  <c r="G6" i="6"/>
  <c r="D7" i="6"/>
  <c r="E7" i="6"/>
  <c r="D8" i="6"/>
  <c r="E8" i="6"/>
  <c r="D9" i="6"/>
  <c r="E9" i="6"/>
  <c r="M5" i="5"/>
  <c r="P5" i="4"/>
  <c r="R5" i="4"/>
  <c r="O5" i="3"/>
  <c r="O5" i="2"/>
  <c r="F21" i="1"/>
  <c r="E21" i="1" s="1"/>
  <c r="F11" i="1"/>
  <c r="E11" i="1" s="1"/>
  <c r="F6" i="1"/>
  <c r="E6" i="1" s="1"/>
  <c r="F16" i="1"/>
  <c r="E16" i="1" s="1"/>
  <c r="F14" i="1"/>
  <c r="E14" i="1" s="1"/>
  <c r="F10" i="1"/>
  <c r="E10" i="1" s="1"/>
  <c r="F15" i="1"/>
  <c r="E15" i="1" s="1"/>
  <c r="F5" i="1"/>
  <c r="E5" i="1" s="1"/>
  <c r="F7" i="1"/>
  <c r="E7" i="1" s="1"/>
  <c r="F18" i="1"/>
  <c r="E18" i="1" s="1"/>
  <c r="F2" i="1"/>
  <c r="E2" i="1" s="1"/>
  <c r="F8" i="1"/>
  <c r="E8" i="1" s="1"/>
  <c r="F13" i="1"/>
  <c r="E13" i="1" s="1"/>
  <c r="F20" i="1"/>
  <c r="E20" i="1" s="1"/>
  <c r="F12" i="1"/>
  <c r="E12" i="1" s="1"/>
  <c r="F19" i="1"/>
  <c r="E19" i="1" s="1"/>
  <c r="F3" i="1"/>
  <c r="E3" i="1" s="1"/>
  <c r="F4" i="1"/>
  <c r="E4" i="1" s="1"/>
  <c r="F9" i="1"/>
  <c r="E9" i="1" s="1"/>
  <c r="F17" i="1"/>
  <c r="E17" i="1" s="1"/>
  <c r="N5" i="5" l="1"/>
  <c r="Q5" i="4"/>
  <c r="S5" i="4"/>
  <c r="P5" i="2"/>
  <c r="P5" i="3"/>
  <c r="AY3" i="12"/>
  <c r="BA3" i="12" s="1"/>
  <c r="AY4" i="12"/>
  <c r="BA4" i="12" s="1"/>
  <c r="AR4" i="12"/>
  <c r="AR3" i="12"/>
  <c r="AP6" i="12" s="1"/>
  <c r="AI3" i="12"/>
  <c r="AI4" i="12"/>
  <c r="AG6" i="12" s="1"/>
  <c r="Z3" i="12"/>
  <c r="Z4" i="12"/>
  <c r="X6" i="12" s="1"/>
  <c r="H4" i="12"/>
  <c r="H3" i="12"/>
  <c r="AY3" i="10"/>
  <c r="BA3" i="10" s="1"/>
  <c r="X3" i="10"/>
  <c r="Z3" i="10" s="1"/>
  <c r="AY4" i="10"/>
  <c r="BA4" i="10" s="1"/>
  <c r="O3" i="10"/>
  <c r="Q3" i="10" s="1"/>
  <c r="AP4" i="10"/>
  <c r="AR4" i="10" s="1"/>
  <c r="O4" i="10"/>
  <c r="Q4" i="10" s="1"/>
  <c r="AP3" i="10"/>
  <c r="AR3" i="10" s="1"/>
  <c r="AG4" i="10"/>
  <c r="AI4" i="10" s="1"/>
  <c r="Z4" i="10"/>
  <c r="AG3" i="10"/>
  <c r="AI3" i="10" s="1"/>
  <c r="H4" i="10"/>
  <c r="H3" i="10"/>
  <c r="R13" i="9"/>
  <c r="S15" i="9"/>
  <c r="S17" i="9"/>
  <c r="S16" i="9"/>
  <c r="R2" i="9"/>
  <c r="H8" i="9"/>
  <c r="G10" i="9" s="1"/>
  <c r="G11" i="9" s="1"/>
  <c r="F6" i="12" l="1"/>
  <c r="S18" i="9"/>
  <c r="S8" i="9"/>
  <c r="R20" i="9"/>
  <c r="R21" i="9" s="1"/>
  <c r="R10" i="9" l="1"/>
  <c r="R11" i="9" s="1"/>
</calcChain>
</file>

<file path=xl/sharedStrings.xml><?xml version="1.0" encoding="utf-8"?>
<sst xmlns="http://schemas.openxmlformats.org/spreadsheetml/2006/main" count="755" uniqueCount="167">
  <si>
    <t>pvjzfeu9</t>
  </si>
  <si>
    <t>北原</t>
  </si>
  <si>
    <t>2wpovnc3</t>
  </si>
  <si>
    <t>o5m2lpzt</t>
  </si>
  <si>
    <t>9ae9qz5y</t>
  </si>
  <si>
    <t>cu0hn782</t>
  </si>
  <si>
    <t>exwdn3qd</t>
  </si>
  <si>
    <t>5hh84thp</t>
  </si>
  <si>
    <t>李時源</t>
  </si>
  <si>
    <t>dobvehqc</t>
  </si>
  <si>
    <t>c8qvzw3f</t>
  </si>
  <si>
    <t>5tivdlm7</t>
  </si>
  <si>
    <t>jlalvpf8</t>
  </si>
  <si>
    <t>inyr5hrj</t>
  </si>
  <si>
    <t>6piad4wi</t>
  </si>
  <si>
    <t>03bykuyb</t>
  </si>
  <si>
    <t>xxvc6lb1</t>
  </si>
  <si>
    <t>xsieen70</t>
  </si>
  <si>
    <t>cdfq6t1p</t>
  </si>
  <si>
    <t>bkwhd39j</t>
  </si>
  <si>
    <t>u28cumjr</t>
  </si>
  <si>
    <t>opm6cti5</t>
  </si>
  <si>
    <t>被験者コード</t>
  </si>
  <si>
    <t>被験者ID</t>
  </si>
  <si>
    <t>回答時間合計</t>
  </si>
  <si>
    <t>利得合計</t>
  </si>
  <si>
    <t>利得</t>
  </si>
  <si>
    <t>プレイヤーid</t>
  </si>
  <si>
    <t>澁谷</t>
  </si>
  <si>
    <t>小林</t>
  </si>
  <si>
    <t>堀田</t>
  </si>
  <si>
    <t>李活</t>
  </si>
  <si>
    <t>垣見</t>
  </si>
  <si>
    <t>森</t>
  </si>
  <si>
    <t>澤山</t>
  </si>
  <si>
    <t>大隅</t>
  </si>
  <si>
    <t>大山</t>
  </si>
  <si>
    <t>高岡</t>
  </si>
  <si>
    <t>中西</t>
  </si>
  <si>
    <t>藤井</t>
  </si>
  <si>
    <t>山添</t>
  </si>
  <si>
    <t>彦惣</t>
  </si>
  <si>
    <t>八木</t>
  </si>
  <si>
    <t>山田</t>
  </si>
  <si>
    <t>平岡</t>
  </si>
  <si>
    <t>坂本</t>
  </si>
  <si>
    <t>氏名</t>
  </si>
  <si>
    <t>提案額</t>
  </si>
  <si>
    <t>応答額</t>
  </si>
  <si>
    <t>ゲーム1</t>
  </si>
  <si>
    <t>ペア番号</t>
  </si>
  <si>
    <t>ゲーム2</t>
  </si>
  <si>
    <t>提案額(仮)</t>
  </si>
  <si>
    <t>応答額(仮)</t>
  </si>
  <si>
    <t>ゲーム3</t>
  </si>
  <si>
    <t>ゲーム4</t>
  </si>
  <si>
    <t>報酬金額</t>
  </si>
  <si>
    <t>平均値</t>
  </si>
  <si>
    <t>中央値</t>
  </si>
  <si>
    <t>標準偏差</t>
  </si>
  <si>
    <t>応答率</t>
  </si>
  <si>
    <t>標本分散</t>
  </si>
  <si>
    <t>応答率(仮)</t>
  </si>
  <si>
    <t>累計金額</t>
    <rPh sb="0" eb="4">
      <t>ルイケイキンガク</t>
    </rPh>
    <phoneticPr fontId="18"/>
  </si>
  <si>
    <t>圧縮金額</t>
    <rPh sb="0" eb="2">
      <t>アッシュク</t>
    </rPh>
    <rPh sb="2" eb="4">
      <t>キンガク</t>
    </rPh>
    <phoneticPr fontId="18"/>
  </si>
  <si>
    <t>圧縮累計</t>
    <rPh sb="0" eb="2">
      <t>アッシュク</t>
    </rPh>
    <rPh sb="2" eb="4">
      <t>ルイケイ</t>
    </rPh>
    <phoneticPr fontId="18"/>
  </si>
  <si>
    <t>ゲーム1</t>
    <phoneticPr fontId="18"/>
  </si>
  <si>
    <t>ゲーム2</t>
    <phoneticPr fontId="18"/>
  </si>
  <si>
    <t>ゲーム3</t>
    <phoneticPr fontId="18"/>
  </si>
  <si>
    <t>ゲーム4</t>
    <phoneticPr fontId="18"/>
  </si>
  <si>
    <t>相関係数</t>
    <rPh sb="0" eb="4">
      <t>ソウカンケイスウ</t>
    </rPh>
    <phoneticPr fontId="18"/>
  </si>
  <si>
    <t>-</t>
    <phoneticPr fontId="18"/>
  </si>
  <si>
    <t>応答率</t>
    <rPh sb="0" eb="3">
      <t>オウトウリツ</t>
    </rPh>
    <phoneticPr fontId="18"/>
  </si>
  <si>
    <t>分散分析: 一元配置</t>
  </si>
  <si>
    <t>概要</t>
  </si>
  <si>
    <t>グループ</t>
  </si>
  <si>
    <t>データの個数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</si>
  <si>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</si>
  <si>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</si>
  <si>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</si>
  <si>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</si>
  <si>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</si>
  <si>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</si>
  <si>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</si>
  <si>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</si>
  <si>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</si>
  <si>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</si>
  <si>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グループ間</t>
  </si>
  <si>
    <t>グループ内</t>
  </si>
  <si>
    <t>提案額</t>
    <rPh sb="0" eb="3">
      <t>テイアンガク</t>
    </rPh>
    <phoneticPr fontId="18"/>
  </si>
  <si>
    <t>応答率(ゲーム2除く)</t>
    <rPh sb="0" eb="3">
      <t>オウトウリツ</t>
    </rPh>
    <rPh sb="8" eb="9">
      <t>ノゾ</t>
    </rPh>
    <phoneticPr fontId="18"/>
  </si>
  <si>
    <t>応答率(ゲーム1除く)</t>
    <rPh sb="0" eb="3">
      <t>オウトウリツ</t>
    </rPh>
    <rPh sb="8" eb="9">
      <t>ノゾ</t>
    </rPh>
    <phoneticPr fontId="18"/>
  </si>
  <si>
    <t>データ数</t>
    <rPh sb="3" eb="4">
      <t>スウ</t>
    </rPh>
    <phoneticPr fontId="18"/>
  </si>
  <si>
    <t>順位付</t>
    <rPh sb="0" eb="3">
      <t>ジュンイヅ</t>
    </rPh>
    <phoneticPr fontId="18"/>
  </si>
  <si>
    <t>合計</t>
    <rPh sb="0" eb="2">
      <t>ゴウケイ</t>
    </rPh>
    <phoneticPr fontId="18"/>
  </si>
  <si>
    <t>R^2/n</t>
    <phoneticPr fontId="18"/>
  </si>
  <si>
    <t>検定統計量H</t>
    <rPh sb="0" eb="5">
      <t>ケンテイトウケイリョウ</t>
    </rPh>
    <phoneticPr fontId="18"/>
  </si>
  <si>
    <t>p値</t>
    <rPh sb="1" eb="2">
      <t>チ</t>
    </rPh>
    <phoneticPr fontId="18"/>
  </si>
  <si>
    <t>R^2</t>
    <phoneticPr fontId="18"/>
  </si>
  <si>
    <t>提案額①～④</t>
    <rPh sb="0" eb="3">
      <t>テイアンガク</t>
    </rPh>
    <phoneticPr fontId="18"/>
  </si>
  <si>
    <t>応答率①～④</t>
    <rPh sb="0" eb="3">
      <t>オウトウリツ</t>
    </rPh>
    <phoneticPr fontId="18"/>
  </si>
  <si>
    <t>順位付</t>
    <rPh sb="0" eb="2">
      <t>ジュンイ</t>
    </rPh>
    <rPh sb="2" eb="3">
      <t>ヅ</t>
    </rPh>
    <phoneticPr fontId="18"/>
  </si>
  <si>
    <t>合計順位</t>
    <rPh sb="0" eb="4">
      <t>ゴウケイジュンイ</t>
    </rPh>
    <phoneticPr fontId="18"/>
  </si>
  <si>
    <t>n</t>
    <phoneticPr fontId="18"/>
  </si>
  <si>
    <t>U</t>
    <phoneticPr fontId="18"/>
  </si>
  <si>
    <t>検定統計量</t>
    <rPh sb="0" eb="5">
      <t>ケンテイトウケイリョウ</t>
    </rPh>
    <phoneticPr fontId="18"/>
  </si>
  <si>
    <t>検定統計量</t>
    <rPh sb="0" eb="2">
      <t>ケンテイ</t>
    </rPh>
    <rPh sb="2" eb="5">
      <t>トウケイリョウ</t>
    </rPh>
    <phoneticPr fontId="18"/>
  </si>
  <si>
    <t>順位付</t>
    <rPh sb="0" eb="3">
      <t>ジュンイヅケ</t>
    </rPh>
    <phoneticPr fontId="18"/>
  </si>
  <si>
    <t>観測数</t>
  </si>
  <si>
    <t xml:space="preserve">t </t>
  </si>
  <si>
    <t>順位</t>
  </si>
  <si>
    <t>proxy</t>
  </si>
  <si>
    <t>回帰統計</t>
  </si>
  <si>
    <t>重相関 R</t>
  </si>
  <si>
    <t>重決定 R2</t>
  </si>
  <si>
    <t>補正 R2</t>
  </si>
  <si>
    <t>標準誤差</t>
  </si>
  <si>
    <t>回帰</t>
  </si>
  <si>
    <t>残差</t>
  </si>
  <si>
    <t>切片</t>
  </si>
  <si>
    <t>有意 F</t>
  </si>
  <si>
    <t>係数</t>
  </si>
  <si>
    <t>下限 95%</t>
  </si>
  <si>
    <t>上限 95%</t>
  </si>
  <si>
    <t>下限 95.0%</t>
  </si>
  <si>
    <t>上限 95.0%</t>
  </si>
  <si>
    <t>※ゲーム1のproxyは2,ゲーム2のproxyは1</t>
    <phoneticPr fontId="18"/>
  </si>
  <si>
    <t>累計利得</t>
  </si>
  <si>
    <t>累計利得</t>
    <rPh sb="0" eb="2">
      <t>ルイケイ</t>
    </rPh>
    <rPh sb="2" eb="4">
      <t>リトク</t>
    </rPh>
    <phoneticPr fontId="18"/>
  </si>
  <si>
    <t>累計利得</t>
    <rPh sb="0" eb="4">
      <t>ルイケイリトク</t>
    </rPh>
    <phoneticPr fontId="18"/>
  </si>
  <si>
    <t>提案額</t>
    <phoneticPr fontId="18"/>
  </si>
  <si>
    <t>提案額(仮)</t>
    <rPh sb="0" eb="3">
      <t>テイアンガク</t>
    </rPh>
    <rPh sb="4" eb="5">
      <t>カリ</t>
    </rPh>
    <phoneticPr fontId="18"/>
  </si>
  <si>
    <t>応答率(仮)</t>
    <rPh sb="0" eb="3">
      <t>オウトウリツ</t>
    </rPh>
    <rPh sb="4" eb="5">
      <t>カリ</t>
    </rPh>
    <phoneticPr fontId="18"/>
  </si>
  <si>
    <t>time</t>
  </si>
  <si>
    <t>time</t>
    <phoneticPr fontId="18"/>
  </si>
  <si>
    <t>１除く</t>
    <rPh sb="1" eb="2">
      <t>ノゾ</t>
    </rPh>
    <phoneticPr fontId="18"/>
  </si>
  <si>
    <t>R^2/</t>
    <phoneticPr fontId="18"/>
  </si>
  <si>
    <t>&gt;23</t>
    <phoneticPr fontId="18"/>
  </si>
  <si>
    <t>&gt;3</t>
    <phoneticPr fontId="18"/>
  </si>
  <si>
    <t xml:space="preserve"> ＝5</t>
    <phoneticPr fontId="18"/>
  </si>
  <si>
    <t>&gt;8</t>
    <phoneticPr fontId="18"/>
  </si>
  <si>
    <t>&gt;6</t>
    <phoneticPr fontId="18"/>
  </si>
  <si>
    <t>累計利得</t>
    <rPh sb="0" eb="4">
      <t>ルイケイリトク</t>
    </rPh>
    <phoneticPr fontId="18"/>
  </si>
  <si>
    <t>提案額</t>
    <rPh sb="0" eb="2">
      <t>テイアン</t>
    </rPh>
    <rPh sb="2" eb="3">
      <t>ガク</t>
    </rPh>
    <phoneticPr fontId="18"/>
  </si>
  <si>
    <t>順位</t>
    <rPh sb="0" eb="2">
      <t>ジュンイ</t>
    </rPh>
    <phoneticPr fontId="18"/>
  </si>
  <si>
    <t>群数</t>
    <rPh sb="0" eb="2">
      <t>グンスウ</t>
    </rPh>
    <phoneticPr fontId="18"/>
  </si>
  <si>
    <t>t</t>
    <phoneticPr fontId="18"/>
  </si>
  <si>
    <t>同順位補正</t>
    <rPh sb="0" eb="3">
      <t>ドウジュンイ</t>
    </rPh>
    <rPh sb="3" eb="5">
      <t>ホセイ</t>
    </rPh>
    <phoneticPr fontId="18"/>
  </si>
  <si>
    <t>t(t^2-1)</t>
    <phoneticPr fontId="18"/>
  </si>
  <si>
    <t>補正変数</t>
    <rPh sb="0" eb="4">
      <t>ホセイヘンスウ</t>
    </rPh>
    <phoneticPr fontId="18"/>
  </si>
  <si>
    <t>検定統計量Q</t>
    <rPh sb="0" eb="5">
      <t>ケンテイトウケイリョウ</t>
    </rPh>
    <phoneticPr fontId="18"/>
  </si>
  <si>
    <t>検定統計量Q'</t>
    <rPh sb="0" eb="5">
      <t>ケンテイトウケイリョウ</t>
    </rPh>
    <phoneticPr fontId="18"/>
  </si>
  <si>
    <t>&gt;27</t>
    <phoneticPr fontId="18"/>
  </si>
  <si>
    <t>&lt;27</t>
    <phoneticPr fontId="18"/>
  </si>
  <si>
    <t>＊10%</t>
    <phoneticPr fontId="18"/>
  </si>
  <si>
    <t xml:space="preserve"> =27</t>
    <phoneticPr fontId="18"/>
  </si>
  <si>
    <t>&gt;5</t>
    <phoneticPr fontId="18"/>
  </si>
  <si>
    <t>&lt;7</t>
    <phoneticPr fontId="18"/>
  </si>
  <si>
    <t>※5未満ではないので有意差無し</t>
  </si>
  <si>
    <t>&gt;10</t>
    <phoneticPr fontId="18"/>
  </si>
  <si>
    <t>*10%</t>
    <phoneticPr fontId="18"/>
  </si>
  <si>
    <t>提案額*</t>
    <phoneticPr fontId="18"/>
  </si>
  <si>
    <t>応答率*</t>
    <phoneticPr fontId="18"/>
  </si>
  <si>
    <t>前回の提案</t>
    <rPh sb="0" eb="2">
      <t>ゼンカイ</t>
    </rPh>
    <rPh sb="3" eb="5">
      <t>テイアン</t>
    </rPh>
    <phoneticPr fontId="18"/>
  </si>
  <si>
    <t>前回の提案額</t>
    <rPh sb="0" eb="2">
      <t>ゼンカイ</t>
    </rPh>
    <rPh sb="3" eb="5">
      <t>テイアン</t>
    </rPh>
    <rPh sb="5" eb="6">
      <t>ガク</t>
    </rPh>
    <phoneticPr fontId="18"/>
  </si>
  <si>
    <t>前回の提案額</t>
    <rPh sb="0" eb="2">
      <t>ゼンカイ</t>
    </rPh>
    <rPh sb="3" eb="6">
      <t>テイアンガク</t>
    </rPh>
    <phoneticPr fontId="18"/>
  </si>
  <si>
    <t>前回の応答率</t>
    <rPh sb="0" eb="2">
      <t>ゼンカイ</t>
    </rPh>
    <rPh sb="3" eb="6">
      <t>オウトウリツ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</si>
</sst>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0.00000"/>
    <numFmt numFmtId="177" formatCode="0.0000_);[Red]\(0.0000\)"/>
    <numFmt numFmtId="178" formatCode="0.0000"/>
    <numFmt numFmtId="179" formatCode="0.000"/>
    <numFmt numFmtId="183" formatCode="0.0%"/>
  </numFmts>
  <fonts count="2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8"/>
      <color rgb="FF281B1B"/>
      <name val="メイリオ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19" fillId="0" borderId="0" xfId="0" applyFont="1" applyAlignment="1">
      <alignment vertical="center" wrapText="1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2" fontId="0" fillId="0" borderId="1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19" fillId="33" borderId="1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0" fillId="0" borderId="10" xfId="0" applyNumberFormat="1" applyBorder="1">
      <alignment vertical="center"/>
    </xf>
    <xf numFmtId="10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2" fillId="0" borderId="0" xfId="0" applyFont="1">
      <alignment vertical="center"/>
    </xf>
    <xf numFmtId="1" fontId="0" fillId="0" borderId="10" xfId="0" applyNumberFormat="1" applyBorder="1">
      <alignment vertical="center"/>
    </xf>
    <xf numFmtId="41" fontId="0" fillId="33" borderId="10" xfId="0" applyNumberFormat="1" applyFill="1" applyBorder="1">
      <alignment vertical="center"/>
    </xf>
    <xf numFmtId="41" fontId="0" fillId="0" borderId="10" xfId="0" applyNumberFormat="1" applyBorder="1">
      <alignment vertical="center"/>
    </xf>
    <xf numFmtId="1" fontId="14" fillId="0" borderId="10" xfId="0" applyNumberFormat="1" applyFont="1" applyBorder="1">
      <alignment vertical="center"/>
    </xf>
    <xf numFmtId="41" fontId="0" fillId="0" borderId="13" xfId="0" applyNumberFormat="1" applyBorder="1">
      <alignment vertical="center"/>
    </xf>
    <xf numFmtId="0" fontId="0" fillId="0" borderId="21" xfId="0" applyBorder="1">
      <alignment vertical="center"/>
    </xf>
    <xf numFmtId="41" fontId="0" fillId="0" borderId="21" xfId="0" applyNumberFormat="1" applyBorder="1">
      <alignment vertical="center"/>
    </xf>
    <xf numFmtId="41" fontId="21" fillId="0" borderId="21" xfId="0" applyNumberFormat="1" applyFont="1" applyBorder="1">
      <alignment vertical="center"/>
    </xf>
    <xf numFmtId="1" fontId="14" fillId="0" borderId="21" xfId="0" applyNumberFormat="1" applyFont="1" applyBorder="1">
      <alignment vertical="center"/>
    </xf>
    <xf numFmtId="1" fontId="20" fillId="0" borderId="21" xfId="0" applyNumberFormat="1" applyFon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41" fontId="0" fillId="0" borderId="23" xfId="0" applyNumberFormat="1" applyBorder="1">
      <alignment vertical="center"/>
    </xf>
    <xf numFmtId="0" fontId="0" fillId="0" borderId="24" xfId="0" applyBorder="1">
      <alignment vertical="center"/>
    </xf>
    <xf numFmtId="0" fontId="0" fillId="33" borderId="25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33" borderId="22" xfId="0" applyFill="1" applyBorder="1">
      <alignment vertical="center"/>
    </xf>
    <xf numFmtId="0" fontId="0" fillId="0" borderId="0" xfId="0" applyAlignment="1">
      <alignment horizontal="centerContinuous" vertical="center"/>
    </xf>
    <xf numFmtId="0" fontId="0" fillId="35" borderId="0" xfId="0" applyFill="1">
      <alignment vertical="center"/>
    </xf>
    <xf numFmtId="41" fontId="0" fillId="35" borderId="0" xfId="0" applyNumberFormat="1" applyFill="1">
      <alignment vertical="center"/>
    </xf>
    <xf numFmtId="0" fontId="19" fillId="35" borderId="0" xfId="0" applyFont="1" applyFill="1" applyAlignment="1">
      <alignment vertical="center" wrapText="1"/>
    </xf>
    <xf numFmtId="0" fontId="0" fillId="36" borderId="0" xfId="0" applyFill="1">
      <alignment vertical="center"/>
    </xf>
    <xf numFmtId="10" fontId="0" fillId="0" borderId="0" xfId="42" applyNumberFormat="1" applyFont="1" applyBorder="1">
      <alignment vertical="center"/>
    </xf>
    <xf numFmtId="0" fontId="0" fillId="0" borderId="12" xfId="0" applyBorder="1" applyAlignment="1">
      <alignment horizontal="centerContinuous" vertical="center"/>
    </xf>
    <xf numFmtId="0" fontId="20" fillId="0" borderId="11" xfId="0" applyFont="1" applyBorder="1">
      <alignment vertical="center"/>
    </xf>
    <xf numFmtId="9" fontId="0" fillId="0" borderId="0" xfId="0" applyNumberFormat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178" fontId="0" fillId="0" borderId="0" xfId="0" applyNumberFormat="1">
      <alignment vertical="center"/>
    </xf>
    <xf numFmtId="177" fontId="22" fillId="0" borderId="0" xfId="0" applyNumberFormat="1" applyFon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0" fontId="0" fillId="0" borderId="25" xfId="0" applyNumberFormat="1" applyBorder="1">
      <alignment vertical="center"/>
    </xf>
    <xf numFmtId="10" fontId="0" fillId="0" borderId="23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1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23" fillId="0" borderId="0" xfId="0" applyFont="1">
      <alignment vertical="center"/>
    </xf>
    <xf numFmtId="179" fontId="0" fillId="0" borderId="10" xfId="0" applyNumberFormat="1" applyBorder="1">
      <alignment vertical="center"/>
    </xf>
    <xf numFmtId="0" fontId="14" fillId="0" borderId="0" xfId="0" applyFont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9" fillId="0" borderId="33" xfId="0" applyFont="1" applyBorder="1" applyAlignment="1">
      <alignment vertical="center" wrapText="1"/>
    </xf>
    <xf numFmtId="0" fontId="0" fillId="33" borderId="30" xfId="0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Fill="1" applyBorder="1">
      <alignment vertical="center"/>
    </xf>
    <xf numFmtId="183" fontId="0" fillId="0" borderId="10" xfId="42" applyNumberFormat="1" applyFont="1" applyBorder="1">
      <alignment vertical="center"/>
    </xf>
    <xf numFmtId="10" fontId="0" fillId="0" borderId="10" xfId="42" applyNumberFormat="1" applyFont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ゲーム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相関!$E$2</c:f>
              <c:strCache>
                <c:ptCount val="1"/>
                <c:pt idx="0">
                  <c:v>応答率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132634948237692E-2"/>
                  <c:y val="-0.36043939324552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相関!$D$3:$D$7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</c:numCache>
            </c:numRef>
          </c:xVal>
          <c:yVal>
            <c:numRef>
              <c:f>相関!$E$3:$E$7</c:f>
              <c:numCache>
                <c:formatCode>0.00%</c:formatCode>
                <c:ptCount val="5"/>
                <c:pt idx="0">
                  <c:v>0.16666666666666666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0.55555555555555558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3-4228-BADA-41F77332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48079"/>
        <c:axId val="1221451919"/>
      </c:scatterChart>
      <c:valAx>
        <c:axId val="122144807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451919"/>
        <c:crosses val="autoZero"/>
        <c:crossBetween val="midCat"/>
        <c:majorUnit val="1"/>
      </c:valAx>
      <c:valAx>
        <c:axId val="12214519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44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ゲーム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相関!$B$2</c:f>
              <c:strCache>
                <c:ptCount val="1"/>
                <c:pt idx="0">
                  <c:v>応答率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49999999999996E-2"/>
                  <c:y val="-0.1316192767570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相関!$A$3:$A$8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xVal>
          <c:yVal>
            <c:numRef>
              <c:f>相関!$B$3:$B$8</c:f>
              <c:numCache>
                <c:formatCode>0%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2-478C-8819-F957EC2D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795983"/>
        <c:axId val="1528791183"/>
      </c:scatterChart>
      <c:valAx>
        <c:axId val="152879598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8791183"/>
        <c:crosses val="autoZero"/>
        <c:crossBetween val="midCat"/>
        <c:majorUnit val="1"/>
      </c:valAx>
      <c:valAx>
        <c:axId val="15287911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879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ゲーム</a:t>
            </a:r>
            <a:r>
              <a:rPr lang="en-US" altLang="ja-JP"/>
              <a:t>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相関!$H$2</c:f>
              <c:strCache>
                <c:ptCount val="1"/>
                <c:pt idx="0">
                  <c:v>応答率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86461067366579"/>
                  <c:y val="-1.0738188976377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相関!$G$3:$G$8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相関!$H$3:$H$8</c:f>
              <c:numCache>
                <c:formatCode>0.00%</c:formatCode>
                <c:ptCount val="6"/>
                <c:pt idx="0">
                  <c:v>0.5</c:v>
                </c:pt>
                <c:pt idx="1">
                  <c:v>0.43333333333333335</c:v>
                </c:pt>
                <c:pt idx="2">
                  <c:v>0.4</c:v>
                </c:pt>
                <c:pt idx="3">
                  <c:v>0.5</c:v>
                </c:pt>
                <c:pt idx="4">
                  <c:v>0.13333333333333333</c:v>
                </c:pt>
                <c:pt idx="5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5-4D85-9FC3-EFEDF700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3919"/>
        <c:axId val="1221414959"/>
      </c:scatterChart>
      <c:valAx>
        <c:axId val="122140391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414959"/>
        <c:crosses val="autoZero"/>
        <c:crossBetween val="midCat"/>
        <c:majorUnit val="1"/>
      </c:valAx>
      <c:valAx>
        <c:axId val="122141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40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ゲーム</a:t>
            </a:r>
            <a:r>
              <a:rPr lang="en-US" altLang="ja-JP"/>
              <a:t>3</a:t>
            </a:r>
            <a:br>
              <a:rPr lang="en-US" altLang="ja-JP"/>
            </a:br>
            <a:r>
              <a:rPr lang="ja-JP" altLang="en-US"/>
              <a:t>提案額</a:t>
            </a:r>
            <a:r>
              <a:rPr lang="en-US" altLang="ja-JP"/>
              <a:t>(</a:t>
            </a:r>
            <a:r>
              <a:rPr lang="ja-JP" altLang="en-US"/>
              <a:t>仮</a:t>
            </a:r>
            <a:r>
              <a:rPr lang="en-US" altLang="ja-JP"/>
              <a:t>)&amp;</a:t>
            </a:r>
            <a:r>
              <a:rPr lang="ja-JP" altLang="en-US"/>
              <a:t>応答率</a:t>
            </a:r>
            <a:r>
              <a:rPr lang="en-US" altLang="ja-JP"/>
              <a:t>(</a:t>
            </a:r>
            <a:r>
              <a:rPr lang="ja-JP" altLang="en-US"/>
              <a:t>仮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相関!$K$2</c:f>
              <c:strCache>
                <c:ptCount val="1"/>
                <c:pt idx="0">
                  <c:v>応答率(仮)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5887063209948"/>
                  <c:y val="6.99206664092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相関!$J$3:$J$9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</c:numCache>
            </c:numRef>
          </c:xVal>
          <c:yVal>
            <c:numRef>
              <c:f>相関!$K$3:$K$9</c:f>
              <c:numCache>
                <c:formatCode>0.00%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B-4F63-A04D-014847496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867023"/>
        <c:axId val="1528861263"/>
      </c:scatterChart>
      <c:valAx>
        <c:axId val="152886702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8861263"/>
        <c:crosses val="autoZero"/>
        <c:crossBetween val="midCat"/>
        <c:majorUnit val="1"/>
      </c:valAx>
      <c:valAx>
        <c:axId val="1528861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886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ゲーム</a:t>
            </a:r>
            <a:r>
              <a:rPr lang="en-US" altLang="ja-JP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相関!$Z$2</c:f>
              <c:strCache>
                <c:ptCount val="1"/>
                <c:pt idx="0">
                  <c:v>応答率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相関!$Y$3:$Y$10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xVal>
          <c:yVal>
            <c:numRef>
              <c:f>相関!$Z$3:$Z$10</c:f>
              <c:numCache>
                <c:formatCode>0.00%</c:formatCode>
                <c:ptCount val="8"/>
                <c:pt idx="0">
                  <c:v>1</c:v>
                </c:pt>
                <c:pt idx="1">
                  <c:v>0.33333333333333331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7-44FD-9B56-2D26025F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97039"/>
        <c:axId val="1221514799"/>
      </c:scatterChart>
      <c:valAx>
        <c:axId val="1221497039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514799"/>
        <c:crosses val="autoZero"/>
        <c:crossBetween val="midCat"/>
        <c:majorUnit val="1"/>
      </c:valAx>
      <c:valAx>
        <c:axId val="1221514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4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ゲーム</a:t>
            </a:r>
            <a:r>
              <a:rPr lang="en-US" altLang="ja-JP"/>
              <a:t>3</a:t>
            </a:r>
            <a:br>
              <a:rPr lang="en-US" altLang="ja-JP"/>
            </a:br>
            <a:r>
              <a:rPr lang="ja-JP" altLang="en-US"/>
              <a:t>提案額</a:t>
            </a:r>
            <a:r>
              <a:rPr lang="en-US" altLang="ja-JP"/>
              <a:t>&amp;</a:t>
            </a:r>
            <a:r>
              <a:rPr lang="ja-JP" altLang="en-US"/>
              <a:t>提案額</a:t>
            </a:r>
            <a:r>
              <a:rPr lang="en-US" altLang="ja-JP"/>
              <a:t>(</a:t>
            </a:r>
            <a:r>
              <a:rPr lang="ja-JP" altLang="en-US"/>
              <a:t>仮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相関!$N$2</c:f>
              <c:strCache>
                <c:ptCount val="1"/>
                <c:pt idx="0">
                  <c:v>提案額(仮)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相関!$M$3:$M$12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相関!$N$3:$N$12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C-4CF2-9A0A-27EB8510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05055"/>
        <c:axId val="1322706975"/>
      </c:scatterChart>
      <c:valAx>
        <c:axId val="13227050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706975"/>
        <c:crosses val="autoZero"/>
        <c:crossBetween val="midCat"/>
      </c:valAx>
      <c:valAx>
        <c:axId val="132270697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70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ゲーム</a:t>
            </a:r>
            <a:r>
              <a:rPr lang="en-US" altLang="ja-JP"/>
              <a:t>3</a:t>
            </a:r>
          </a:p>
          <a:p>
            <a:pPr>
              <a:defRPr/>
            </a:pPr>
            <a:r>
              <a:rPr lang="ja-JP" altLang="en-US"/>
              <a:t>提案額</a:t>
            </a:r>
            <a:r>
              <a:rPr lang="en-US" altLang="ja-JP"/>
              <a:t>&amp;</a:t>
            </a:r>
            <a:r>
              <a:rPr lang="ja-JP" altLang="en-US"/>
              <a:t>応答率</a:t>
            </a:r>
            <a:r>
              <a:rPr lang="en-US" altLang="ja-JP"/>
              <a:t>(</a:t>
            </a:r>
            <a:r>
              <a:rPr lang="ja-JP" altLang="en-US"/>
              <a:t>仮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相関!$Q$2</c:f>
              <c:strCache>
                <c:ptCount val="1"/>
                <c:pt idx="0">
                  <c:v>応答率(仮)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886264216972877E-3"/>
                  <c:y val="0.30358814523184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相関!$P$3:$P$10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</c:numCache>
            </c:numRef>
          </c:xVal>
          <c:yVal>
            <c:numRef>
              <c:f>相関!$Q$3:$Q$10</c:f>
              <c:numCache>
                <c:formatCode>0.00%</c:formatCode>
                <c:ptCount val="8"/>
                <c:pt idx="0">
                  <c:v>0.5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7-497D-A629-FBDACD02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42015"/>
        <c:axId val="1322742495"/>
      </c:scatterChart>
      <c:valAx>
        <c:axId val="13227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742495"/>
        <c:crosses val="autoZero"/>
        <c:crossBetween val="midCat"/>
      </c:valAx>
      <c:valAx>
        <c:axId val="13227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274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ja-JP"/>
              <a:t>proxy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14272722215125E-2"/>
          <c:y val="0.16977278577054353"/>
          <c:w val="0.64559893149157976"/>
          <c:h val="0.6738605550955179"/>
        </c:manualLayout>
      </c:layout>
      <c:scatterChart>
        <c:scatterStyle val="lineMarker"/>
        <c:varyColors val="0"/>
        <c:ser>
          <c:idx val="0"/>
          <c:order val="0"/>
          <c:tx>
            <c:v>提案額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28575">
                <a:solidFill>
                  <a:srgbClr val="EE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4.9702388722689915E-2"/>
                  <c:y val="0.169844386613676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ja-JP"/>
                </a:p>
              </c:txPr>
            </c:trendlineLbl>
          </c:trendline>
          <c:xVal>
            <c:numRef>
              <c:f>'time回帰分析(提案額)'!$A$2:$A$41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'time回帰分析(提案額)'!$B$2:$B$41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F-4234-A29A-58DE5835E529}"/>
            </c:ext>
          </c:extLst>
        </c:ser>
        <c:ser>
          <c:idx val="1"/>
          <c:order val="1"/>
          <c:tx>
            <c:v>予測値: 提案額</c:v>
          </c:tx>
          <c:spPr>
            <a:ln w="19050">
              <a:noFill/>
            </a:ln>
          </c:spPr>
          <c:xVal>
            <c:numRef>
              <c:f>'time回帰分析(提案額)'!$A$2:$A$41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xVal>
          <c:yVal>
            <c:numRef>
              <c:f>'time回帰分析(提案額)'!$G$27:$G$66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AF-4234-A29A-58DE5835E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467823"/>
        <c:axId val="1600468783"/>
      </c:scatterChart>
      <c:valAx>
        <c:axId val="1600467823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altLang="ja-JP"/>
                  <a:t>proxy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468783"/>
        <c:crosses val="autoZero"/>
        <c:crossBetween val="midCat"/>
        <c:majorUnit val="1"/>
      </c:valAx>
      <c:valAx>
        <c:axId val="1600468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提案額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46782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2538210917712"/>
          <c:y val="0.61626632745434518"/>
          <c:w val="0.17212396265930399"/>
          <c:h val="0.2410698891476141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altLang="ja-JP"/>
              <a:t>time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応答率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85090122190013"/>
                  <c:y val="1.716434706305627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ja-JP"/>
                </a:p>
              </c:txPr>
            </c:trendlineLbl>
          </c:trendline>
          <c:xVal>
            <c:numRef>
              <c:f>'time回帰分析(応答率)'!$A$2:$A$26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xVal>
          <c:yVal>
            <c:numRef>
              <c:f>'time回帰分析(応答率)'!$B$2:$B$26</c:f>
              <c:numCache>
                <c:formatCode>0%</c:formatCode>
                <c:ptCount val="2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%">
                  <c:v>0.16666666666666666</c:v>
                </c:pt>
                <c:pt idx="7" formatCode="0.00%">
                  <c:v>0</c:v>
                </c:pt>
                <c:pt idx="8" formatCode="0.00%">
                  <c:v>0.33333333333333331</c:v>
                </c:pt>
                <c:pt idx="9" formatCode="0.00%">
                  <c:v>0</c:v>
                </c:pt>
                <c:pt idx="10" formatCode="0.00%">
                  <c:v>0.55555555555555558</c:v>
                </c:pt>
                <c:pt idx="11" formatCode="0.00%">
                  <c:v>0.5</c:v>
                </c:pt>
                <c:pt idx="12" formatCode="0.00%">
                  <c:v>0.43333333333333335</c:v>
                </c:pt>
                <c:pt idx="13" formatCode="0.00%">
                  <c:v>0.4</c:v>
                </c:pt>
                <c:pt idx="14" formatCode="0.00%">
                  <c:v>0.5</c:v>
                </c:pt>
                <c:pt idx="15" formatCode="0.00%">
                  <c:v>0.13333333333333333</c:v>
                </c:pt>
                <c:pt idx="16" formatCode="0.00%">
                  <c:v>0.16666666666666666</c:v>
                </c:pt>
                <c:pt idx="17" formatCode="0.00%">
                  <c:v>1</c:v>
                </c:pt>
                <c:pt idx="18" formatCode="0.00%">
                  <c:v>0.33333333333333331</c:v>
                </c:pt>
                <c:pt idx="19" formatCode="0.00%">
                  <c:v>0</c:v>
                </c:pt>
                <c:pt idx="20" formatCode="0.00%">
                  <c:v>1</c:v>
                </c:pt>
                <c:pt idx="21" formatCode="0.00%">
                  <c:v>0</c:v>
                </c:pt>
                <c:pt idx="22" formatCode="0.00%">
                  <c:v>0.5</c:v>
                </c:pt>
                <c:pt idx="23" formatCode="0.00%">
                  <c:v>0</c:v>
                </c:pt>
                <c:pt idx="24" formatCode="0.0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2-4065-A3A0-C4D14183331E}"/>
            </c:ext>
          </c:extLst>
        </c:ser>
        <c:ser>
          <c:idx val="1"/>
          <c:order val="1"/>
          <c:tx>
            <c:v>予測値: 応答率</c:v>
          </c:tx>
          <c:spPr>
            <a:ln w="19050">
              <a:noFill/>
            </a:ln>
          </c:spPr>
          <c:xVal>
            <c:numRef>
              <c:f>'time回帰分析(応答率)'!$A$2:$A$26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xVal>
          <c:yVal>
            <c:numRef>
              <c:f>'time回帰分析(応答率)'!$E$27:$E$51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62-4065-A3A0-C4D14183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46719"/>
        <c:axId val="1435149119"/>
      </c:scatterChart>
      <c:valAx>
        <c:axId val="143514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149119"/>
        <c:crosses val="autoZero"/>
        <c:crossBetween val="midCat"/>
      </c:valAx>
      <c:valAx>
        <c:axId val="1435149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応答率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435146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20485</xdr:rowOff>
    </xdr:from>
    <xdr:to>
      <xdr:col>11</xdr:col>
      <xdr:colOff>500316</xdr:colOff>
      <xdr:row>36</xdr:row>
      <xdr:rowOff>181580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E54638-CE94-4BA2-9677-F4ACCABA5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49685"/>
          <a:ext cx="7891716" cy="3361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321077</xdr:colOff>
      <xdr:row>13</xdr:row>
      <xdr:rowOff>139879</xdr:rowOff>
    </xdr:from>
    <xdr:to>
      <xdr:col>13</xdr:col>
      <xdr:colOff>635000</xdr:colOff>
      <xdr:row>25</xdr:row>
      <xdr:rowOff>92656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CBD4622-05B9-4A26-CFD2-9EED93E88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125212</xdr:colOff>
      <xdr:row>13</xdr:row>
      <xdr:rowOff>104104</xdr:rowOff>
    </xdr:from>
    <xdr:to>
      <xdr:col>7</xdr:col>
      <xdr:colOff>64395</xdr:colOff>
      <xdr:row>25</xdr:row>
      <xdr:rowOff>56881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9C85E0-3712-8B5D-2137-84DF4464A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154047</xdr:colOff>
      <xdr:row>26</xdr:row>
      <xdr:rowOff>68908</xdr:rowOff>
    </xdr:from>
    <xdr:to>
      <xdr:col>7</xdr:col>
      <xdr:colOff>116417</xdr:colOff>
      <xdr:row>38</xdr:row>
      <xdr:rowOff>130997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204EF0C-833B-AD09-F2FB-858E23AA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318675</xdr:colOff>
      <xdr:row>26</xdr:row>
      <xdr:rowOff>92426</xdr:rowOff>
    </xdr:from>
    <xdr:to>
      <xdr:col>13</xdr:col>
      <xdr:colOff>762000</xdr:colOff>
      <xdr:row>40</xdr:row>
      <xdr:rowOff>48845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FD41DA6-2A6D-67F9-9229-8CB5D9561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10794</xdr:colOff>
      <xdr:row>13</xdr:row>
      <xdr:rowOff>117005</xdr:rowOff>
    </xdr:from>
    <xdr:to>
      <xdr:col>20</xdr:col>
      <xdr:colOff>460746</xdr:colOff>
      <xdr:row>25</xdr:row>
      <xdr:rowOff>112009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804252B-117F-9491-5498-0DFE3734D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86743</xdr:colOff>
      <xdr:row>26</xdr:row>
      <xdr:rowOff>77958</xdr:rowOff>
    </xdr:from>
    <xdr:to>
      <xdr:col>19</xdr:col>
      <xdr:colOff>145878</xdr:colOff>
      <xdr:row>40</xdr:row>
      <xdr:rowOff>77229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ACF6B6F-E406-18D0-911F-B53B6C8F9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361390</xdr:colOff>
      <xdr:row>26</xdr:row>
      <xdr:rowOff>66487</xdr:rowOff>
    </xdr:from>
    <xdr:to>
      <xdr:col>26</xdr:col>
      <xdr:colOff>30816</xdr:colOff>
      <xdr:row>39</xdr:row>
      <xdr:rowOff>177425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99402A3-E5DB-6A9D-4B69-DEBD091F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102305</xdr:colOff>
      <xdr:row>22</xdr:row>
      <xdr:rowOff>62793</xdr:rowOff>
    </xdr:from>
    <xdr:to>
      <xdr:col>11</xdr:col>
      <xdr:colOff>1029138</xdr:colOff>
      <xdr:row>38</xdr:row>
      <xdr:rowOff>141111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F0A4B27-BB83-3D89-2D63-1E1CE9AEE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655766</xdr:colOff>
      <xdr:row>21</xdr:row>
      <xdr:rowOff>38616</xdr:rowOff>
    </xdr:from>
    <xdr:to>
      <xdr:col>11</xdr:col>
      <xdr:colOff>535392</xdr:colOff>
      <xdr:row>35</xdr:row>
      <xdr:rowOff>174313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797E281-10E6-55A3-DB48-FD46B5094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20485</xdr:rowOff>
    </xdr:from>
    <xdr:to>
      <xdr:col>11</xdr:col>
      <xdr:colOff>500316</xdr:colOff>
      <xdr:row>36</xdr:row>
      <xdr:rowOff>181580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BC9A730-53A4-1341-A4C4-559D7AC2E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84033"/>
          <a:ext cx="7833542" cy="3315613"/>
        </a:xfrm>
        <a:prstGeom prst="rect">
          <a:avLst/>
        </a:prstGeom>
      </xdr:spPr>
    </xdr:pic>
    <xdr:clientData/>
  </xdr:twoCellAnchor>
  <xdr:twoCellAnchor>
    <xdr:from>
      <xdr:col>12</xdr:col>
      <xdr:colOff>204703</xdr:colOff>
      <xdr:row>21</xdr:row>
      <xdr:rowOff>696</xdr:rowOff>
    </xdr:from>
    <xdr:to>
      <xdr:col>19</xdr:col>
      <xdr:colOff>632327</xdr:colOff>
      <xdr:row>38</xdr:row>
      <xdr:rowOff>202699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AEAD64DF-225F-E5AA-F6D7-50C760D5C68A}"/>
            </a:ext>
          </a:extLst>
        </xdr:cNvPr>
        <xdr:cNvGrpSpPr/>
      </xdr:nvGrpSpPr>
      <xdr:grpSpPr>
        <a:xfrm>
          <a:off x="8225756" y="4913591"/>
          <a:ext cx="5173413" cy="4179108"/>
          <a:chOff x="11879791" y="7631837"/>
          <a:chExt cx="5173413" cy="4179108"/>
        </a:xfrm>
      </xdr:grpSpPr>
      <xdr:pic>
        <xdr:nvPicPr>
          <xdr:cNvPr id="3" name="図 2" descr="Mann-Whitney U Critical Values for Alpha = .10">
            <a:extLst>
              <a:ext uri="{FF2B5EF4-FFF2-40B4-BE49-F238E27FC236}">
                <a16:creationId xmlns:a16="http://schemas.microsoft.com/office/drawing/2014/main" id="{4A1627CA-5FCD-32C9-D101-C63DCF03A6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79791" y="7902687"/>
            <a:ext cx="5173413" cy="390825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4224932-C812-CFFC-B2B7-7807A50A8A0D}"/>
              </a:ext>
            </a:extLst>
          </xdr:cNvPr>
          <xdr:cNvSpPr txBox="1"/>
        </xdr:nvSpPr>
        <xdr:spPr>
          <a:xfrm>
            <a:off x="14200467" y="7631837"/>
            <a:ext cx="710644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両側</a:t>
            </a:r>
            <a:r>
              <a:rPr kumimoji="1" lang="en-US" altLang="ja-JP" sz="1100"/>
              <a:t>10%</a:t>
            </a:r>
            <a:endParaRPr kumimoji="1" lang="ja-JP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15</xdr:row>
      <xdr:rowOff>229695</xdr:rowOff>
    </xdr:from>
    <xdr:to>
      <xdr:col>11</xdr:col>
      <xdr:colOff>507236</xdr:colOff>
      <xdr:row>30</xdr:row>
      <xdr:rowOff>102150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052B96-481C-4AA1-B359-26185679F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93331"/>
          <a:ext cx="7803963" cy="3336092"/>
        </a:xfrm>
        <a:prstGeom prst="rect">
          <a:avLst/>
        </a:prstGeom>
      </xdr:spPr>
    </xdr:pic>
    <xdr:clientData/>
  </xdr:twoCellAnchor>
  <xdr:twoCellAnchor>
    <xdr:from>
      <xdr:col>12</xdr:col>
      <xdr:colOff>362857</xdr:colOff>
      <xdr:row>15</xdr:row>
      <xdr:rowOff>90714</xdr:rowOff>
    </xdr:from>
    <xdr:to>
      <xdr:col>20</xdr:col>
      <xdr:colOff>138770</xdr:colOff>
      <xdr:row>33</xdr:row>
      <xdr:rowOff>187679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900B628-454C-4F39-9DA8-17A3DD8E6166}"/>
            </a:ext>
          </a:extLst>
        </xdr:cNvPr>
        <xdr:cNvGrpSpPr/>
      </xdr:nvGrpSpPr>
      <xdr:grpSpPr>
        <a:xfrm>
          <a:off x="8436428" y="3492500"/>
          <a:ext cx="5173413" cy="4179108"/>
          <a:chOff x="11879791" y="7631837"/>
          <a:chExt cx="5173413" cy="4179108"/>
        </a:xfrm>
      </xdr:grpSpPr>
      <xdr:pic>
        <xdr:nvPicPr>
          <xdr:cNvPr id="4" name="図 3" descr="Mann-Whitney U Critical Values for Alpha = .10">
            <a:extLst>
              <a:ext uri="{FF2B5EF4-FFF2-40B4-BE49-F238E27FC236}">
                <a16:creationId xmlns:a16="http://schemas.microsoft.com/office/drawing/2014/main" id="{3D6CD072-D218-AC04-D811-3BCDABD5AA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79791" y="7902687"/>
            <a:ext cx="5173413" cy="390825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B14579E-D052-04FC-9D39-FB7CE283DB97}"/>
              </a:ext>
            </a:extLst>
          </xdr:cNvPr>
          <xdr:cNvSpPr txBox="1"/>
        </xdr:nvSpPr>
        <xdr:spPr>
          <a:xfrm>
            <a:off x="14200467" y="7631837"/>
            <a:ext cx="710644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両側</a:t>
            </a:r>
            <a:r>
              <a:rPr kumimoji="1" lang="en-US" altLang="ja-JP" sz="1100"/>
              <a:t>10%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B7FC-C4EF-4610-91A8-996FE84A85AC}">
  <dimension ref="A1:BA21"/>
  <sheetViews>
    <sheetView topLeftCell="N1" zoomScale="72" workbookViewId="0">
      <selection activeCell="Q10" sqref="Q10"/>
    </sheetView>
  </sheetViews>
  <sheetFormatPr defaultRowHeight="18"/>
  <cols>
    <col min="5" max="5" width="10.33203125" customWidth="1"/>
    <col min="14" max="14" width="10.5" customWidth="1"/>
    <col min="23" max="23" width="9.83203125" customWidth="1"/>
    <col min="32" max="32" width="10.33203125" customWidth="1"/>
    <col min="41" max="41" width="10.75" customWidth="1"/>
    <col min="50" max="50" width="9.83203125" customWidth="1"/>
  </cols>
  <sheetData>
    <row r="1" spans="1:53">
      <c r="B1" t="s">
        <v>89</v>
      </c>
      <c r="C1" t="s">
        <v>101</v>
      </c>
      <c r="K1" t="s">
        <v>89</v>
      </c>
      <c r="L1" t="s">
        <v>93</v>
      </c>
      <c r="T1" t="s">
        <v>89</v>
      </c>
      <c r="U1" t="s">
        <v>107</v>
      </c>
      <c r="AC1" t="s">
        <v>89</v>
      </c>
      <c r="AD1" t="s">
        <v>93</v>
      </c>
      <c r="AL1" t="s">
        <v>89</v>
      </c>
      <c r="AM1" t="s">
        <v>107</v>
      </c>
      <c r="AU1" t="s">
        <v>89</v>
      </c>
      <c r="AV1" t="s">
        <v>107</v>
      </c>
    </row>
    <row r="2" spans="1:53">
      <c r="A2" s="6" t="s">
        <v>66</v>
      </c>
      <c r="B2" s="6">
        <v>0</v>
      </c>
      <c r="C2" s="6">
        <f t="shared" ref="C2:C21" si="0">_xlfn.RANK.AVG(B2,$B$2:$B$21,0)</f>
        <v>16</v>
      </c>
      <c r="E2" s="16"/>
      <c r="F2" s="16" t="s">
        <v>102</v>
      </c>
      <c r="G2" s="16" t="s">
        <v>103</v>
      </c>
      <c r="H2" s="16" t="s">
        <v>104</v>
      </c>
      <c r="J2" s="6" t="s">
        <v>66</v>
      </c>
      <c r="K2" s="6">
        <v>0</v>
      </c>
      <c r="L2" s="6">
        <f t="shared" ref="L2:L21" si="1">_xlfn.RANK.AVG(K2,$K$2:$K$21,0)</f>
        <v>16.5</v>
      </c>
      <c r="N2" s="16"/>
      <c r="O2" s="16" t="s">
        <v>102</v>
      </c>
      <c r="P2" s="16" t="s">
        <v>103</v>
      </c>
      <c r="Q2" s="16" t="s">
        <v>104</v>
      </c>
      <c r="S2" s="6" t="s">
        <v>66</v>
      </c>
      <c r="T2" s="6">
        <v>0</v>
      </c>
      <c r="U2" s="6">
        <f t="shared" ref="U2:U21" si="2">_xlfn.RANK.AVG(T2,$T$2:$T$21,0)</f>
        <v>17.5</v>
      </c>
      <c r="W2" s="16"/>
      <c r="X2" s="16" t="s">
        <v>102</v>
      </c>
      <c r="Y2" s="16" t="s">
        <v>103</v>
      </c>
      <c r="Z2" s="16" t="s">
        <v>104</v>
      </c>
      <c r="AB2" s="6" t="s">
        <v>67</v>
      </c>
      <c r="AC2" s="6">
        <v>0</v>
      </c>
      <c r="AD2" s="6">
        <f t="shared" ref="AD2:AD21" si="3">_xlfn.RANK.AVG(AC2,$AC$2:$AC$21,0)</f>
        <v>16</v>
      </c>
      <c r="AF2" s="16"/>
      <c r="AG2" s="16" t="s">
        <v>102</v>
      </c>
      <c r="AH2" s="16" t="s">
        <v>103</v>
      </c>
      <c r="AI2" s="16" t="s">
        <v>104</v>
      </c>
      <c r="AK2" s="6" t="s">
        <v>67</v>
      </c>
      <c r="AL2" s="6">
        <v>0</v>
      </c>
      <c r="AM2" s="6">
        <f t="shared" ref="AM2:AM21" si="4">_xlfn.RANK.AVG(AL2,$AL$2:$AL$21,0)</f>
        <v>17</v>
      </c>
      <c r="AO2" s="16"/>
      <c r="AP2" s="16" t="s">
        <v>102</v>
      </c>
      <c r="AQ2" s="16" t="s">
        <v>103</v>
      </c>
      <c r="AR2" s="16" t="s">
        <v>104</v>
      </c>
      <c r="AT2" s="6" t="s">
        <v>68</v>
      </c>
      <c r="AU2" s="6">
        <v>10</v>
      </c>
      <c r="AV2" s="6">
        <f t="shared" ref="AV2:AV21" si="5">_xlfn.RANK.AVG(AU2,$AU$2:$AU$21,0)</f>
        <v>6.5</v>
      </c>
      <c r="AX2" s="16"/>
      <c r="AY2" s="16" t="s">
        <v>102</v>
      </c>
      <c r="AZ2" s="16" t="s">
        <v>103</v>
      </c>
      <c r="BA2" s="16" t="s">
        <v>104</v>
      </c>
    </row>
    <row r="3" spans="1:53">
      <c r="A3" s="19">
        <v>10</v>
      </c>
      <c r="B3" s="6">
        <v>0</v>
      </c>
      <c r="C3" s="6">
        <f t="shared" si="0"/>
        <v>16</v>
      </c>
      <c r="E3" s="17" t="s">
        <v>66</v>
      </c>
      <c r="F3" s="6">
        <f>SUM(C2:C11)</f>
        <v>102</v>
      </c>
      <c r="G3" s="6">
        <v>10</v>
      </c>
      <c r="H3" s="6">
        <f>F3-(G3*(G3+1))/2</f>
        <v>47</v>
      </c>
      <c r="J3" s="35">
        <v>10</v>
      </c>
      <c r="K3" s="6">
        <v>0</v>
      </c>
      <c r="L3" s="6">
        <f t="shared" si="1"/>
        <v>16.5</v>
      </c>
      <c r="N3" s="17" t="s">
        <v>66</v>
      </c>
      <c r="O3" s="6">
        <f>SUM(L2:L11)</f>
        <v>109.5</v>
      </c>
      <c r="P3" s="6">
        <v>10</v>
      </c>
      <c r="Q3" s="6">
        <f>O3-(P3*(P3+1))/2</f>
        <v>54.5</v>
      </c>
      <c r="S3" s="35">
        <v>10</v>
      </c>
      <c r="T3" s="6">
        <v>0</v>
      </c>
      <c r="U3" s="6">
        <f t="shared" si="2"/>
        <v>17.5</v>
      </c>
      <c r="W3" s="17" t="s">
        <v>66</v>
      </c>
      <c r="X3" s="6">
        <f>SUM(U2:U11)</f>
        <v>131</v>
      </c>
      <c r="Y3" s="6">
        <v>10</v>
      </c>
      <c r="Z3" s="6">
        <f>X3-(Y3*(Y3+1))/2</f>
        <v>76</v>
      </c>
      <c r="AB3" s="35">
        <v>10</v>
      </c>
      <c r="AC3" s="6">
        <v>10</v>
      </c>
      <c r="AD3" s="6">
        <f t="shared" si="3"/>
        <v>4</v>
      </c>
      <c r="AF3" s="17" t="s">
        <v>67</v>
      </c>
      <c r="AG3" s="6">
        <f>SUM(AD2:AD11)</f>
        <v>111.5</v>
      </c>
      <c r="AH3" s="6">
        <v>10</v>
      </c>
      <c r="AI3" s="6">
        <f>AG3-(AH3*(AH3+1))/2</f>
        <v>56.5</v>
      </c>
      <c r="AK3" s="35">
        <v>10</v>
      </c>
      <c r="AL3" s="6">
        <v>10</v>
      </c>
      <c r="AM3" s="6">
        <f t="shared" si="4"/>
        <v>6</v>
      </c>
      <c r="AO3" s="17" t="s">
        <v>67</v>
      </c>
      <c r="AP3" s="6">
        <f>SUM(AM2:AM11)</f>
        <v>128</v>
      </c>
      <c r="AQ3" s="6">
        <v>10</v>
      </c>
      <c r="AR3" s="6">
        <f>AP3-(AQ3*(AQ3+1))/2</f>
        <v>73</v>
      </c>
      <c r="AT3" s="35">
        <v>10</v>
      </c>
      <c r="AU3" s="6">
        <v>10</v>
      </c>
      <c r="AV3" s="6">
        <f t="shared" si="5"/>
        <v>6.5</v>
      </c>
      <c r="AX3" s="17" t="s">
        <v>68</v>
      </c>
      <c r="AY3" s="6">
        <f>SUM(AV2:AV11)</f>
        <v>123</v>
      </c>
      <c r="AZ3" s="6">
        <v>10</v>
      </c>
      <c r="BA3" s="6">
        <f>AY3-(AZ3*(AZ3+1))/2</f>
        <v>68</v>
      </c>
    </row>
    <row r="4" spans="1:53">
      <c r="A4" s="19"/>
      <c r="B4" s="6">
        <v>10</v>
      </c>
      <c r="C4" s="6">
        <f t="shared" si="0"/>
        <v>3</v>
      </c>
      <c r="E4" s="17" t="s">
        <v>51</v>
      </c>
      <c r="F4" s="6">
        <f>SUM(C12:C21)</f>
        <v>108</v>
      </c>
      <c r="G4" s="6">
        <v>10</v>
      </c>
      <c r="H4" s="6">
        <f>F4-(G4*(G4+1))/2</f>
        <v>53</v>
      </c>
      <c r="J4" s="54"/>
      <c r="K4" s="6">
        <v>10</v>
      </c>
      <c r="L4" s="6">
        <f t="shared" si="1"/>
        <v>3.5</v>
      </c>
      <c r="N4" s="17" t="s">
        <v>68</v>
      </c>
      <c r="O4" s="6">
        <f>SUM(L12:L21)</f>
        <v>100.5</v>
      </c>
      <c r="P4" s="6">
        <v>10</v>
      </c>
      <c r="Q4" s="6">
        <f>O4-(P4*(P4+1))/2</f>
        <v>45.5</v>
      </c>
      <c r="S4" s="54"/>
      <c r="T4" s="6">
        <v>10</v>
      </c>
      <c r="U4" s="6">
        <f t="shared" si="2"/>
        <v>5.5</v>
      </c>
      <c r="W4" s="17" t="s">
        <v>69</v>
      </c>
      <c r="X4" s="6">
        <f>SUM(U12:U21)</f>
        <v>79</v>
      </c>
      <c r="Y4" s="6">
        <v>10</v>
      </c>
      <c r="Z4" s="6">
        <f>X4-(Y4*(Y4+1))/2</f>
        <v>24</v>
      </c>
      <c r="AB4" s="54"/>
      <c r="AC4" s="6">
        <v>10</v>
      </c>
      <c r="AD4" s="6">
        <f t="shared" si="3"/>
        <v>4</v>
      </c>
      <c r="AF4" s="17" t="s">
        <v>68</v>
      </c>
      <c r="AG4" s="6">
        <f>SUM(AD12:AD21)</f>
        <v>98.5</v>
      </c>
      <c r="AH4" s="6">
        <v>10</v>
      </c>
      <c r="AI4" s="6">
        <f>AG4-(AH4*(AH4+1))/2</f>
        <v>43.5</v>
      </c>
      <c r="AK4" s="54"/>
      <c r="AL4" s="6">
        <v>10</v>
      </c>
      <c r="AM4" s="6">
        <f t="shared" si="4"/>
        <v>6</v>
      </c>
      <c r="AO4" s="17" t="s">
        <v>69</v>
      </c>
      <c r="AP4" s="6">
        <f>SUM(AM12:AM21)</f>
        <v>82</v>
      </c>
      <c r="AQ4" s="6">
        <v>10</v>
      </c>
      <c r="AR4" s="6">
        <f>AP4-(AQ4*(AQ4+1))/2</f>
        <v>27</v>
      </c>
      <c r="AT4" s="54"/>
      <c r="AU4" s="6">
        <v>0</v>
      </c>
      <c r="AV4" s="6">
        <f t="shared" si="5"/>
        <v>17.5</v>
      </c>
      <c r="AX4" s="17" t="s">
        <v>69</v>
      </c>
      <c r="AY4" s="6">
        <f>SUM(AV12:AV21)</f>
        <v>87</v>
      </c>
      <c r="AZ4" s="6">
        <v>10</v>
      </c>
      <c r="BA4" s="6">
        <f>AY4-(AZ4*(AZ4+1))/2</f>
        <v>32</v>
      </c>
    </row>
    <row r="5" spans="1:53">
      <c r="A5" s="19"/>
      <c r="B5" s="6">
        <v>5</v>
      </c>
      <c r="C5" s="6">
        <f t="shared" si="0"/>
        <v>8.5</v>
      </c>
      <c r="J5" s="54"/>
      <c r="K5" s="6">
        <v>5</v>
      </c>
      <c r="L5" s="6">
        <f t="shared" si="1"/>
        <v>9.5</v>
      </c>
      <c r="S5" s="54"/>
      <c r="T5" s="6">
        <v>5</v>
      </c>
      <c r="U5" s="6">
        <f t="shared" si="2"/>
        <v>13</v>
      </c>
      <c r="AB5" s="54"/>
      <c r="AC5" s="6">
        <v>0</v>
      </c>
      <c r="AD5" s="6">
        <f t="shared" si="3"/>
        <v>16</v>
      </c>
      <c r="AK5" s="54"/>
      <c r="AL5" s="6">
        <v>0</v>
      </c>
      <c r="AM5" s="6">
        <f t="shared" si="4"/>
        <v>17</v>
      </c>
      <c r="AT5" s="54"/>
      <c r="AU5" s="6">
        <v>0</v>
      </c>
      <c r="AV5" s="6">
        <f t="shared" si="5"/>
        <v>17.5</v>
      </c>
    </row>
    <row r="6" spans="1:53">
      <c r="A6" s="19"/>
      <c r="B6" s="6">
        <v>0</v>
      </c>
      <c r="C6" s="6">
        <f t="shared" si="0"/>
        <v>16</v>
      </c>
      <c r="E6" t="s">
        <v>105</v>
      </c>
      <c r="F6">
        <f>MIN(H3,H4)</f>
        <v>47</v>
      </c>
      <c r="G6" t="s">
        <v>137</v>
      </c>
      <c r="J6" s="54"/>
      <c r="K6" s="6">
        <v>0</v>
      </c>
      <c r="L6" s="6">
        <f t="shared" si="1"/>
        <v>16.5</v>
      </c>
      <c r="N6" t="s">
        <v>106</v>
      </c>
      <c r="O6">
        <f>MIN(Q3:Q4)</f>
        <v>45.5</v>
      </c>
      <c r="P6" t="s">
        <v>137</v>
      </c>
      <c r="S6" s="54"/>
      <c r="T6" s="6">
        <v>0</v>
      </c>
      <c r="U6" s="6">
        <f t="shared" si="2"/>
        <v>17.5</v>
      </c>
      <c r="W6" t="s">
        <v>105</v>
      </c>
      <c r="X6" s="23">
        <f>MIN(Z3:Z4)</f>
        <v>24</v>
      </c>
      <c r="Y6" s="23" t="s">
        <v>137</v>
      </c>
      <c r="AB6" s="54"/>
      <c r="AC6" s="6">
        <v>0</v>
      </c>
      <c r="AD6" s="6">
        <f t="shared" si="3"/>
        <v>16</v>
      </c>
      <c r="AF6" t="s">
        <v>105</v>
      </c>
      <c r="AG6">
        <f>MIN(AI3:AI4)</f>
        <v>43.5</v>
      </c>
      <c r="AH6" t="s">
        <v>137</v>
      </c>
      <c r="AK6" s="54"/>
      <c r="AL6" s="6">
        <v>0</v>
      </c>
      <c r="AM6" s="6">
        <f t="shared" si="4"/>
        <v>17</v>
      </c>
      <c r="AO6" t="s">
        <v>105</v>
      </c>
      <c r="AP6" s="23">
        <f>MIN(AR3:AR4)</f>
        <v>27</v>
      </c>
      <c r="AQ6" s="23" t="s">
        <v>137</v>
      </c>
      <c r="AT6" s="54"/>
      <c r="AU6" s="6">
        <v>10</v>
      </c>
      <c r="AV6" s="6">
        <f t="shared" si="5"/>
        <v>6.5</v>
      </c>
      <c r="AX6" t="s">
        <v>105</v>
      </c>
      <c r="AY6" s="23">
        <v>32</v>
      </c>
      <c r="AZ6" s="23" t="s">
        <v>137</v>
      </c>
    </row>
    <row r="7" spans="1:53">
      <c r="A7" s="19"/>
      <c r="B7" s="6">
        <v>10</v>
      </c>
      <c r="C7" s="6">
        <f t="shared" si="0"/>
        <v>3</v>
      </c>
      <c r="J7" s="54"/>
      <c r="K7" s="6">
        <v>10</v>
      </c>
      <c r="L7" s="6">
        <f t="shared" si="1"/>
        <v>3.5</v>
      </c>
      <c r="S7" s="54"/>
      <c r="T7" s="6">
        <v>10</v>
      </c>
      <c r="U7" s="6">
        <f t="shared" si="2"/>
        <v>5.5</v>
      </c>
      <c r="AB7" s="54"/>
      <c r="AC7" s="6">
        <v>5</v>
      </c>
      <c r="AD7" s="6">
        <f t="shared" si="3"/>
        <v>8.5</v>
      </c>
      <c r="AK7" s="54"/>
      <c r="AL7" s="6">
        <v>5</v>
      </c>
      <c r="AM7" s="6">
        <f t="shared" si="4"/>
        <v>12</v>
      </c>
      <c r="AT7" s="54"/>
      <c r="AU7" s="6">
        <v>10</v>
      </c>
      <c r="AV7" s="6">
        <f t="shared" si="5"/>
        <v>6.5</v>
      </c>
    </row>
    <row r="8" spans="1:53">
      <c r="A8" s="19"/>
      <c r="B8" s="6">
        <v>8</v>
      </c>
      <c r="C8" s="6">
        <f t="shared" si="0"/>
        <v>6</v>
      </c>
      <c r="J8" s="54"/>
      <c r="K8" s="6">
        <v>8</v>
      </c>
      <c r="L8" s="6">
        <f t="shared" si="1"/>
        <v>7</v>
      </c>
      <c r="S8" s="54"/>
      <c r="T8" s="6">
        <v>8</v>
      </c>
      <c r="U8" s="6">
        <f t="shared" si="2"/>
        <v>11</v>
      </c>
      <c r="AB8" s="54"/>
      <c r="AC8" s="6">
        <v>10</v>
      </c>
      <c r="AD8" s="6">
        <f t="shared" si="3"/>
        <v>4</v>
      </c>
      <c r="AK8" s="54"/>
      <c r="AL8" s="6">
        <v>10</v>
      </c>
      <c r="AM8" s="6">
        <f t="shared" si="4"/>
        <v>6</v>
      </c>
      <c r="AT8" s="54"/>
      <c r="AU8" s="6">
        <v>5</v>
      </c>
      <c r="AV8" s="6">
        <f t="shared" si="5"/>
        <v>13</v>
      </c>
    </row>
    <row r="9" spans="1:53">
      <c r="A9" s="19"/>
      <c r="B9" s="6">
        <v>0</v>
      </c>
      <c r="C9" s="6">
        <f t="shared" si="0"/>
        <v>16</v>
      </c>
      <c r="J9" s="54"/>
      <c r="K9" s="6">
        <v>0</v>
      </c>
      <c r="L9" s="6">
        <f t="shared" si="1"/>
        <v>16.5</v>
      </c>
      <c r="S9" s="54"/>
      <c r="T9" s="6">
        <v>0</v>
      </c>
      <c r="U9" s="6">
        <f t="shared" si="2"/>
        <v>17.5</v>
      </c>
      <c r="AB9" s="54"/>
      <c r="AC9" s="6">
        <v>0</v>
      </c>
      <c r="AD9" s="6">
        <f t="shared" si="3"/>
        <v>16</v>
      </c>
      <c r="AK9" s="54"/>
      <c r="AL9" s="6">
        <v>0</v>
      </c>
      <c r="AM9" s="6">
        <f t="shared" si="4"/>
        <v>17</v>
      </c>
      <c r="AT9" s="54"/>
      <c r="AU9" s="6">
        <v>4</v>
      </c>
      <c r="AV9" s="6">
        <f t="shared" si="5"/>
        <v>14</v>
      </c>
    </row>
    <row r="10" spans="1:53">
      <c r="A10" s="19"/>
      <c r="B10" s="6">
        <v>7</v>
      </c>
      <c r="C10" s="6">
        <f t="shared" si="0"/>
        <v>7</v>
      </c>
      <c r="J10" s="54"/>
      <c r="K10" s="6">
        <v>7</v>
      </c>
      <c r="L10" s="6">
        <f t="shared" si="1"/>
        <v>8</v>
      </c>
      <c r="S10" s="54"/>
      <c r="T10" s="6">
        <v>7</v>
      </c>
      <c r="U10" s="6">
        <f t="shared" si="2"/>
        <v>12</v>
      </c>
      <c r="AB10" s="54"/>
      <c r="AC10" s="6">
        <v>0</v>
      </c>
      <c r="AD10" s="6">
        <f t="shared" si="3"/>
        <v>16</v>
      </c>
      <c r="AK10" s="54"/>
      <c r="AL10" s="6">
        <v>0</v>
      </c>
      <c r="AM10" s="6">
        <f t="shared" si="4"/>
        <v>17</v>
      </c>
      <c r="AT10" s="54"/>
      <c r="AU10" s="6">
        <v>0</v>
      </c>
      <c r="AV10" s="6">
        <f t="shared" si="5"/>
        <v>17.5</v>
      </c>
    </row>
    <row r="11" spans="1:53">
      <c r="A11" s="19"/>
      <c r="B11" s="6">
        <v>3</v>
      </c>
      <c r="C11" s="6">
        <f t="shared" si="0"/>
        <v>10.5</v>
      </c>
      <c r="J11" s="18"/>
      <c r="K11" s="6">
        <v>3</v>
      </c>
      <c r="L11" s="6">
        <f t="shared" si="1"/>
        <v>12</v>
      </c>
      <c r="S11" s="18"/>
      <c r="T11" s="6">
        <v>3</v>
      </c>
      <c r="U11" s="6">
        <f t="shared" si="2"/>
        <v>14</v>
      </c>
      <c r="AB11" s="18"/>
      <c r="AC11" s="6">
        <v>3</v>
      </c>
      <c r="AD11" s="6">
        <f t="shared" si="3"/>
        <v>11</v>
      </c>
      <c r="AK11" s="18"/>
      <c r="AL11" s="6">
        <v>3</v>
      </c>
      <c r="AM11" s="6">
        <f t="shared" si="4"/>
        <v>13</v>
      </c>
      <c r="AT11" s="18"/>
      <c r="AU11" s="6">
        <v>0</v>
      </c>
      <c r="AV11" s="6">
        <f t="shared" si="5"/>
        <v>17.5</v>
      </c>
    </row>
    <row r="12" spans="1:53">
      <c r="A12" s="6" t="s">
        <v>67</v>
      </c>
      <c r="B12" s="6">
        <v>0</v>
      </c>
      <c r="C12" s="6">
        <f t="shared" si="0"/>
        <v>16</v>
      </c>
      <c r="J12" s="6" t="s">
        <v>68</v>
      </c>
      <c r="K12" s="6">
        <v>10</v>
      </c>
      <c r="L12" s="6">
        <f t="shared" si="1"/>
        <v>3.5</v>
      </c>
      <c r="S12" s="18" t="s">
        <v>69</v>
      </c>
      <c r="T12" s="6">
        <v>10</v>
      </c>
      <c r="U12" s="6">
        <f t="shared" si="2"/>
        <v>5.5</v>
      </c>
      <c r="AB12" s="18" t="s">
        <v>68</v>
      </c>
      <c r="AC12" s="6">
        <v>10</v>
      </c>
      <c r="AD12" s="6">
        <f t="shared" si="3"/>
        <v>4</v>
      </c>
      <c r="AK12" s="6" t="s">
        <v>69</v>
      </c>
      <c r="AL12" s="6">
        <v>10</v>
      </c>
      <c r="AM12" s="6">
        <f t="shared" si="4"/>
        <v>6</v>
      </c>
      <c r="AT12" s="18" t="s">
        <v>69</v>
      </c>
      <c r="AU12" s="6">
        <v>10</v>
      </c>
      <c r="AV12" s="6">
        <f t="shared" si="5"/>
        <v>6.5</v>
      </c>
    </row>
    <row r="13" spans="1:53">
      <c r="A13" s="35">
        <v>10</v>
      </c>
      <c r="B13" s="6">
        <v>10</v>
      </c>
      <c r="C13" s="6">
        <f t="shared" si="0"/>
        <v>3</v>
      </c>
      <c r="J13" s="54">
        <v>10</v>
      </c>
      <c r="K13" s="6">
        <v>10</v>
      </c>
      <c r="L13" s="6">
        <f t="shared" si="1"/>
        <v>3.5</v>
      </c>
      <c r="S13" s="35">
        <v>10</v>
      </c>
      <c r="T13" s="6">
        <v>10</v>
      </c>
      <c r="U13" s="6">
        <f t="shared" si="2"/>
        <v>5.5</v>
      </c>
      <c r="AB13" s="35">
        <v>10</v>
      </c>
      <c r="AC13" s="6">
        <v>10</v>
      </c>
      <c r="AD13" s="6">
        <f t="shared" si="3"/>
        <v>4</v>
      </c>
      <c r="AK13" s="35">
        <v>10</v>
      </c>
      <c r="AL13" s="6">
        <v>10</v>
      </c>
      <c r="AM13" s="6">
        <f t="shared" si="4"/>
        <v>6</v>
      </c>
      <c r="AT13" s="35">
        <v>10</v>
      </c>
      <c r="AU13" s="6">
        <v>10</v>
      </c>
      <c r="AV13" s="6">
        <f t="shared" si="5"/>
        <v>6.5</v>
      </c>
    </row>
    <row r="14" spans="1:53">
      <c r="A14" s="54"/>
      <c r="B14" s="6">
        <v>10</v>
      </c>
      <c r="C14" s="6">
        <f t="shared" si="0"/>
        <v>3</v>
      </c>
      <c r="J14" s="54"/>
      <c r="K14" s="6">
        <v>0</v>
      </c>
      <c r="L14" s="6">
        <f t="shared" si="1"/>
        <v>16.5</v>
      </c>
      <c r="S14" s="54"/>
      <c r="T14" s="6">
        <v>10</v>
      </c>
      <c r="U14" s="6">
        <f t="shared" si="2"/>
        <v>5.5</v>
      </c>
      <c r="AB14" s="54"/>
      <c r="AC14" s="6">
        <v>0</v>
      </c>
      <c r="AD14" s="6">
        <f t="shared" si="3"/>
        <v>16</v>
      </c>
      <c r="AK14" s="54"/>
      <c r="AL14" s="6">
        <v>10</v>
      </c>
      <c r="AM14" s="6">
        <f t="shared" si="4"/>
        <v>6</v>
      </c>
      <c r="AT14" s="54"/>
      <c r="AU14" s="6">
        <v>10</v>
      </c>
      <c r="AV14" s="6">
        <f t="shared" si="5"/>
        <v>6.5</v>
      </c>
    </row>
    <row r="15" spans="1:53">
      <c r="A15" s="54"/>
      <c r="B15" s="6">
        <v>0</v>
      </c>
      <c r="C15" s="6">
        <f t="shared" si="0"/>
        <v>16</v>
      </c>
      <c r="J15" s="54"/>
      <c r="K15" s="6">
        <v>0</v>
      </c>
      <c r="L15" s="6">
        <f t="shared" si="1"/>
        <v>16.5</v>
      </c>
      <c r="S15" s="54"/>
      <c r="T15" s="6">
        <v>10</v>
      </c>
      <c r="U15" s="6">
        <f t="shared" si="2"/>
        <v>5.5</v>
      </c>
      <c r="AB15" s="54"/>
      <c r="AC15" s="6">
        <v>0</v>
      </c>
      <c r="AD15" s="6">
        <f t="shared" si="3"/>
        <v>16</v>
      </c>
      <c r="AK15" s="54"/>
      <c r="AL15" s="6">
        <v>10</v>
      </c>
      <c r="AM15" s="6">
        <f t="shared" si="4"/>
        <v>6</v>
      </c>
      <c r="AT15" s="54"/>
      <c r="AU15" s="6">
        <v>10</v>
      </c>
      <c r="AV15" s="6">
        <f t="shared" si="5"/>
        <v>6.5</v>
      </c>
    </row>
    <row r="16" spans="1:53">
      <c r="A16" s="54"/>
      <c r="B16" s="6">
        <v>0</v>
      </c>
      <c r="C16" s="6">
        <f t="shared" si="0"/>
        <v>16</v>
      </c>
      <c r="J16" s="54"/>
      <c r="K16" s="6">
        <v>10</v>
      </c>
      <c r="L16" s="6">
        <f t="shared" si="1"/>
        <v>3.5</v>
      </c>
      <c r="S16" s="54"/>
      <c r="T16" s="6">
        <v>0</v>
      </c>
      <c r="U16" s="6">
        <f t="shared" si="2"/>
        <v>17.5</v>
      </c>
      <c r="AB16" s="54"/>
      <c r="AC16" s="6">
        <v>10</v>
      </c>
      <c r="AD16" s="6">
        <f t="shared" si="3"/>
        <v>4</v>
      </c>
      <c r="AK16" s="54"/>
      <c r="AL16" s="6">
        <v>0</v>
      </c>
      <c r="AM16" s="6">
        <f t="shared" si="4"/>
        <v>17</v>
      </c>
      <c r="AT16" s="54"/>
      <c r="AU16" s="6">
        <v>0</v>
      </c>
      <c r="AV16" s="6">
        <f t="shared" si="5"/>
        <v>17.5</v>
      </c>
    </row>
    <row r="17" spans="1:48">
      <c r="A17" s="54"/>
      <c r="B17" s="6">
        <v>5</v>
      </c>
      <c r="C17" s="6">
        <f t="shared" si="0"/>
        <v>8.5</v>
      </c>
      <c r="J17" s="54"/>
      <c r="K17" s="6">
        <v>10</v>
      </c>
      <c r="L17" s="6">
        <f t="shared" si="1"/>
        <v>3.5</v>
      </c>
      <c r="S17" s="54"/>
      <c r="T17" s="6">
        <v>10</v>
      </c>
      <c r="U17" s="6">
        <f t="shared" si="2"/>
        <v>5.5</v>
      </c>
      <c r="AB17" s="54"/>
      <c r="AC17" s="6">
        <v>10</v>
      </c>
      <c r="AD17" s="6">
        <f t="shared" si="3"/>
        <v>4</v>
      </c>
      <c r="AK17" s="54"/>
      <c r="AL17" s="6">
        <v>10</v>
      </c>
      <c r="AM17" s="6">
        <f t="shared" si="4"/>
        <v>6</v>
      </c>
      <c r="AT17" s="54"/>
      <c r="AU17" s="6">
        <v>10</v>
      </c>
      <c r="AV17" s="6">
        <f t="shared" si="5"/>
        <v>6.5</v>
      </c>
    </row>
    <row r="18" spans="1:48">
      <c r="A18" s="54"/>
      <c r="B18" s="6">
        <v>10</v>
      </c>
      <c r="C18" s="6">
        <f t="shared" si="0"/>
        <v>3</v>
      </c>
      <c r="J18" s="54"/>
      <c r="K18" s="6">
        <v>5</v>
      </c>
      <c r="L18" s="6">
        <f t="shared" si="1"/>
        <v>9.5</v>
      </c>
      <c r="S18" s="54"/>
      <c r="T18" s="6">
        <v>0</v>
      </c>
      <c r="U18" s="6">
        <f t="shared" si="2"/>
        <v>17.5</v>
      </c>
      <c r="AB18" s="54"/>
      <c r="AC18" s="6">
        <v>5</v>
      </c>
      <c r="AD18" s="6">
        <f t="shared" si="3"/>
        <v>8.5</v>
      </c>
      <c r="AK18" s="54"/>
      <c r="AL18" s="6">
        <v>0</v>
      </c>
      <c r="AM18" s="6">
        <f t="shared" si="4"/>
        <v>17</v>
      </c>
      <c r="AT18" s="54"/>
      <c r="AU18" s="6">
        <v>0</v>
      </c>
      <c r="AV18" s="6">
        <f t="shared" si="5"/>
        <v>17.5</v>
      </c>
    </row>
    <row r="19" spans="1:48">
      <c r="A19" s="54"/>
      <c r="B19" s="6">
        <v>0</v>
      </c>
      <c r="C19" s="6">
        <f t="shared" si="0"/>
        <v>16</v>
      </c>
      <c r="J19" s="54"/>
      <c r="K19" s="6">
        <v>4</v>
      </c>
      <c r="L19" s="6">
        <f t="shared" si="1"/>
        <v>11</v>
      </c>
      <c r="S19" s="54"/>
      <c r="T19" s="6">
        <v>10</v>
      </c>
      <c r="U19" s="6">
        <f t="shared" si="2"/>
        <v>5.5</v>
      </c>
      <c r="AB19" s="54"/>
      <c r="AC19" s="6">
        <v>4</v>
      </c>
      <c r="AD19" s="6">
        <f t="shared" si="3"/>
        <v>10</v>
      </c>
      <c r="AK19" s="54"/>
      <c r="AL19" s="6">
        <v>10</v>
      </c>
      <c r="AM19" s="6">
        <f t="shared" si="4"/>
        <v>6</v>
      </c>
      <c r="AT19" s="54"/>
      <c r="AU19" s="6">
        <v>10</v>
      </c>
      <c r="AV19" s="6">
        <f t="shared" si="5"/>
        <v>6.5</v>
      </c>
    </row>
    <row r="20" spans="1:48">
      <c r="A20" s="54"/>
      <c r="B20" s="6">
        <v>0</v>
      </c>
      <c r="C20" s="6">
        <f t="shared" si="0"/>
        <v>16</v>
      </c>
      <c r="J20" s="54"/>
      <c r="K20" s="6">
        <v>0</v>
      </c>
      <c r="L20" s="6">
        <f t="shared" si="1"/>
        <v>16.5</v>
      </c>
      <c r="S20" s="54"/>
      <c r="T20" s="6">
        <v>10</v>
      </c>
      <c r="U20" s="6">
        <f t="shared" si="2"/>
        <v>5.5</v>
      </c>
      <c r="AB20" s="54"/>
      <c r="AC20" s="6">
        <v>0</v>
      </c>
      <c r="AD20" s="6">
        <f t="shared" si="3"/>
        <v>16</v>
      </c>
      <c r="AK20" s="54"/>
      <c r="AL20" s="6">
        <v>10</v>
      </c>
      <c r="AM20" s="6">
        <f t="shared" si="4"/>
        <v>6</v>
      </c>
      <c r="AT20" s="54"/>
      <c r="AU20" s="6">
        <v>10</v>
      </c>
      <c r="AV20" s="6">
        <f t="shared" si="5"/>
        <v>6.5</v>
      </c>
    </row>
    <row r="21" spans="1:48">
      <c r="A21" s="18"/>
      <c r="B21" s="6">
        <v>3</v>
      </c>
      <c r="C21" s="6">
        <f t="shared" si="0"/>
        <v>10.5</v>
      </c>
      <c r="J21" s="18"/>
      <c r="K21" s="6">
        <v>0</v>
      </c>
      <c r="L21" s="6">
        <f t="shared" si="1"/>
        <v>16.5</v>
      </c>
      <c r="S21" s="18"/>
      <c r="T21" s="6">
        <v>10</v>
      </c>
      <c r="U21" s="6">
        <f t="shared" si="2"/>
        <v>5.5</v>
      </c>
      <c r="AB21" s="18"/>
      <c r="AC21" s="6">
        <v>0</v>
      </c>
      <c r="AD21" s="6">
        <f t="shared" si="3"/>
        <v>16</v>
      </c>
      <c r="AK21" s="18"/>
      <c r="AL21" s="6">
        <v>10</v>
      </c>
      <c r="AM21" s="6">
        <f t="shared" si="4"/>
        <v>6</v>
      </c>
      <c r="AT21" s="18"/>
      <c r="AU21" s="6">
        <v>10</v>
      </c>
      <c r="AV21" s="6">
        <f t="shared" si="5"/>
        <v>6.5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1693-474F-45C6-8F06-B02A45226711}">
  <dimension ref="A1:BA31"/>
  <sheetViews>
    <sheetView topLeftCell="E1" zoomScale="56" zoomScaleNormal="85" workbookViewId="0">
      <selection activeCell="I12" sqref="I12"/>
    </sheetView>
  </sheetViews>
  <sheetFormatPr defaultRowHeight="18"/>
  <cols>
    <col min="5" max="5" width="11" bestFit="1" customWidth="1"/>
    <col min="14" max="14" width="10.4140625" bestFit="1" customWidth="1"/>
    <col min="23" max="23" width="10.6640625" bestFit="1" customWidth="1"/>
    <col min="32" max="32" width="10.75" bestFit="1" customWidth="1"/>
    <col min="41" max="41" width="10.6640625" bestFit="1" customWidth="1"/>
    <col min="50" max="50" width="10.08203125" customWidth="1"/>
  </cols>
  <sheetData>
    <row r="1" spans="1:53">
      <c r="B1" t="s">
        <v>72</v>
      </c>
      <c r="C1" t="s">
        <v>107</v>
      </c>
      <c r="K1" t="s">
        <v>72</v>
      </c>
      <c r="L1" t="s">
        <v>107</v>
      </c>
      <c r="T1" t="s">
        <v>72</v>
      </c>
      <c r="U1" t="s">
        <v>107</v>
      </c>
      <c r="AC1" t="s">
        <v>72</v>
      </c>
      <c r="AD1" t="s">
        <v>107</v>
      </c>
      <c r="AL1" t="s">
        <v>72</v>
      </c>
      <c r="AM1" t="s">
        <v>107</v>
      </c>
    </row>
    <row r="2" spans="1:53">
      <c r="A2" s="6" t="s">
        <v>66</v>
      </c>
      <c r="B2" s="12">
        <v>0.5</v>
      </c>
      <c r="C2" s="6">
        <f t="shared" ref="C2:C12" si="0">_xlfn.RANK.AVG(B2,$B$2:$B$17,0)</f>
        <v>2</v>
      </c>
      <c r="E2" s="16"/>
      <c r="F2" s="16" t="s">
        <v>102</v>
      </c>
      <c r="G2" s="16" t="s">
        <v>103</v>
      </c>
      <c r="H2" s="16" t="s">
        <v>104</v>
      </c>
      <c r="J2" s="6" t="s">
        <v>66</v>
      </c>
      <c r="K2" s="12">
        <v>0.5</v>
      </c>
      <c r="L2" s="6">
        <f>_xlfn.RANK.AVG(K2,$K$2:$K$13,0)</f>
        <v>2</v>
      </c>
      <c r="N2" s="16"/>
      <c r="O2" s="16" t="s">
        <v>102</v>
      </c>
      <c r="P2" s="16" t="s">
        <v>103</v>
      </c>
      <c r="Q2" s="16" t="s">
        <v>104</v>
      </c>
      <c r="S2" s="6" t="s">
        <v>66</v>
      </c>
      <c r="T2" s="12">
        <v>0.5</v>
      </c>
      <c r="U2" s="6">
        <f>_xlfn.RANK.AVG(T2,$T$2:$T$15,0)</f>
        <v>3.5</v>
      </c>
      <c r="W2" s="16"/>
      <c r="X2" s="16" t="s">
        <v>102</v>
      </c>
      <c r="Y2" s="16" t="s">
        <v>103</v>
      </c>
      <c r="Z2" s="16" t="s">
        <v>104</v>
      </c>
      <c r="AB2" s="6" t="s">
        <v>67</v>
      </c>
      <c r="AC2" s="7">
        <v>0.16666666666666666</v>
      </c>
      <c r="AD2" s="6">
        <f>_xlfn.RANK.AVG(AC2,$AC$2:$AC$12,0)</f>
        <v>7.5</v>
      </c>
      <c r="AF2" s="16"/>
      <c r="AG2" s="16" t="s">
        <v>102</v>
      </c>
      <c r="AH2" s="16" t="s">
        <v>103</v>
      </c>
      <c r="AI2" s="16" t="s">
        <v>104</v>
      </c>
      <c r="AK2" s="6" t="s">
        <v>67</v>
      </c>
      <c r="AL2" s="59">
        <v>0.16666666666666666</v>
      </c>
      <c r="AM2" s="6">
        <f>_xlfn.RANK.AVG(AL2,$AL$2:$AL$14,0)</f>
        <v>7</v>
      </c>
      <c r="AO2" s="16"/>
      <c r="AP2" s="16" t="s">
        <v>102</v>
      </c>
      <c r="AQ2" s="16" t="s">
        <v>103</v>
      </c>
      <c r="AR2" s="16" t="s">
        <v>104</v>
      </c>
      <c r="AT2" s="6" t="s">
        <v>68</v>
      </c>
      <c r="AU2" s="7">
        <v>0.5</v>
      </c>
      <c r="AV2" s="6">
        <f t="shared" ref="AV2:AV12" si="1">_xlfn.RANK.AVG(AU2,$AU$2:$AU$15,0)</f>
        <v>4</v>
      </c>
      <c r="AX2" s="16"/>
      <c r="AY2" s="16" t="s">
        <v>102</v>
      </c>
      <c r="AZ2" s="16" t="s">
        <v>103</v>
      </c>
      <c r="BA2" s="16" t="s">
        <v>104</v>
      </c>
    </row>
    <row r="3" spans="1:53">
      <c r="A3" s="35">
        <f>COUNT(B2:B7)</f>
        <v>6</v>
      </c>
      <c r="B3" s="12">
        <v>0</v>
      </c>
      <c r="C3" s="6">
        <f t="shared" si="0"/>
        <v>8</v>
      </c>
      <c r="E3" s="17" t="s">
        <v>66</v>
      </c>
      <c r="F3" s="6">
        <f>SUM(C2:C7)</f>
        <v>42</v>
      </c>
      <c r="G3" s="6">
        <f>A3</f>
        <v>6</v>
      </c>
      <c r="H3" s="6">
        <f>F3-(G3*(G3+1))/2</f>
        <v>21</v>
      </c>
      <c r="J3" s="35">
        <f>COUNT(K2:K7)</f>
        <v>6</v>
      </c>
      <c r="K3" s="12">
        <v>0</v>
      </c>
      <c r="L3" s="6">
        <f t="shared" ref="L3:L13" si="2">_xlfn.RANK.AVG(K3,$K$2:$K$13,0)</f>
        <v>10</v>
      </c>
      <c r="N3" s="17" t="s">
        <v>66</v>
      </c>
      <c r="O3" s="6">
        <f>SUM(L2:L7)</f>
        <v>52</v>
      </c>
      <c r="P3" s="6">
        <f>J3</f>
        <v>6</v>
      </c>
      <c r="Q3" s="6">
        <f>O3-(P3*(P3+1))/2</f>
        <v>31</v>
      </c>
      <c r="S3" s="35">
        <f>COUNT(T2:T7)</f>
        <v>6</v>
      </c>
      <c r="T3" s="12">
        <v>0</v>
      </c>
      <c r="U3" s="6">
        <f t="shared" ref="U3:U15" si="3">_xlfn.RANK.AVG(T3,$T$2:$T$15,0)</f>
        <v>10</v>
      </c>
      <c r="W3" s="17" t="s">
        <v>66</v>
      </c>
      <c r="X3" s="6">
        <f>SUM(U2:U7)</f>
        <v>53.5</v>
      </c>
      <c r="Y3" s="6">
        <f>S3</f>
        <v>6</v>
      </c>
      <c r="Z3" s="6">
        <f>X3-(Y3*(Y3+1))/2</f>
        <v>32.5</v>
      </c>
      <c r="AB3" s="35">
        <f>COUNT(AC2:AC6)</f>
        <v>5</v>
      </c>
      <c r="AC3" s="7">
        <v>0</v>
      </c>
      <c r="AD3" s="6">
        <f t="shared" ref="AD3:AD12" si="4">_xlfn.RANK.AVG(AC3,$AC$2:$AC$12,0)</f>
        <v>10.5</v>
      </c>
      <c r="AF3" s="17" t="s">
        <v>67</v>
      </c>
      <c r="AG3" s="6">
        <f>SUM(AD2:AD6)</f>
        <v>35.5</v>
      </c>
      <c r="AH3" s="6">
        <f>AB3</f>
        <v>5</v>
      </c>
      <c r="AI3" s="6">
        <f>AG3-(AH3*(AH3+1))/2</f>
        <v>20.5</v>
      </c>
      <c r="AK3" s="35">
        <f>COUNT(AL2:AL6)</f>
        <v>5</v>
      </c>
      <c r="AL3" s="7">
        <v>0</v>
      </c>
      <c r="AM3" s="6">
        <f t="shared" ref="AM3:AM14" si="5">_xlfn.RANK.AVG(AL3,$AL$2:$AL$14,0)</f>
        <v>10.5</v>
      </c>
      <c r="AO3" s="17" t="s">
        <v>67</v>
      </c>
      <c r="AP3" s="6">
        <f>SUM(AM2:AM6)</f>
        <v>36.5</v>
      </c>
      <c r="AQ3" s="6">
        <f>AK3</f>
        <v>5</v>
      </c>
      <c r="AR3" s="6">
        <f>AP3-(AQ3*(AQ3+1))/2</f>
        <v>21.5</v>
      </c>
      <c r="AT3" s="35">
        <f>COUNT(AU2:AU7)</f>
        <v>6</v>
      </c>
      <c r="AU3" s="7">
        <v>0.43333333333333335</v>
      </c>
      <c r="AV3" s="6">
        <f t="shared" si="1"/>
        <v>6</v>
      </c>
      <c r="AX3" s="17" t="s">
        <v>68</v>
      </c>
      <c r="AY3" s="6">
        <f>SUM(AV2:AV15)</f>
        <v>105</v>
      </c>
      <c r="AZ3" s="6">
        <f>AT3</f>
        <v>6</v>
      </c>
      <c r="BA3" s="6">
        <f>AY3-(AZ3*(AZ3+1))/2</f>
        <v>84</v>
      </c>
    </row>
    <row r="4" spans="1:53">
      <c r="A4" s="54"/>
      <c r="B4" s="12">
        <v>0</v>
      </c>
      <c r="C4" s="6">
        <f t="shared" si="0"/>
        <v>8</v>
      </c>
      <c r="E4" s="17" t="s">
        <v>51</v>
      </c>
      <c r="F4" s="6">
        <f>SUM(C8:C12)</f>
        <v>24</v>
      </c>
      <c r="G4" s="6">
        <f>A9</f>
        <v>5</v>
      </c>
      <c r="H4" s="6">
        <f>F4-(G4*(G4+1))/2</f>
        <v>9</v>
      </c>
      <c r="J4" s="54"/>
      <c r="K4" s="12">
        <v>0</v>
      </c>
      <c r="L4" s="6">
        <f t="shared" si="2"/>
        <v>10</v>
      </c>
      <c r="N4" s="17" t="s">
        <v>68</v>
      </c>
      <c r="O4" s="6">
        <f>SUM(L8:L13)</f>
        <v>26</v>
      </c>
      <c r="P4" s="6">
        <f>J9</f>
        <v>6</v>
      </c>
      <c r="Q4" s="6">
        <f>O4-(P4*(P4+1))/2</f>
        <v>5</v>
      </c>
      <c r="S4" s="54"/>
      <c r="T4" s="12">
        <v>0</v>
      </c>
      <c r="U4" s="6">
        <f t="shared" si="3"/>
        <v>10</v>
      </c>
      <c r="W4" s="17" t="s">
        <v>69</v>
      </c>
      <c r="X4" s="6">
        <f>SUM(U8:U15)</f>
        <v>51.5</v>
      </c>
      <c r="Y4" s="6">
        <f>S9</f>
        <v>8</v>
      </c>
      <c r="Z4" s="6">
        <f>X4-(Y4*(Y4+1))/2</f>
        <v>15.5</v>
      </c>
      <c r="AB4" s="54"/>
      <c r="AC4" s="7">
        <v>0.33333333333333331</v>
      </c>
      <c r="AD4" s="6">
        <f t="shared" si="4"/>
        <v>6</v>
      </c>
      <c r="AF4" s="17" t="s">
        <v>68</v>
      </c>
      <c r="AG4" s="6">
        <f>SUM(AD7:AD12)</f>
        <v>30.5</v>
      </c>
      <c r="AH4" s="6">
        <f>AB8</f>
        <v>6</v>
      </c>
      <c r="AI4" s="6">
        <f>AG4-(AH4*(AH4+1))/2</f>
        <v>9.5</v>
      </c>
      <c r="AK4" s="54"/>
      <c r="AL4" s="7">
        <v>0.33333333333333331</v>
      </c>
      <c r="AM4" s="6">
        <f t="shared" si="5"/>
        <v>5.5</v>
      </c>
      <c r="AO4" s="17" t="s">
        <v>68</v>
      </c>
      <c r="AP4" s="6">
        <f>SUM(AM7:AM14)</f>
        <v>54.5</v>
      </c>
      <c r="AQ4" s="6">
        <f>AK8</f>
        <v>8</v>
      </c>
      <c r="AR4" s="6">
        <f>AP4-(AQ4*(AQ4+1))/2</f>
        <v>18.5</v>
      </c>
      <c r="AT4" s="54"/>
      <c r="AU4" s="7">
        <v>0.4</v>
      </c>
      <c r="AV4" s="6">
        <f t="shared" si="1"/>
        <v>7</v>
      </c>
      <c r="AX4" s="17" t="s">
        <v>69</v>
      </c>
      <c r="AY4" s="6">
        <f>SUM(AV8:AV31)</f>
        <v>65</v>
      </c>
      <c r="AZ4" s="6">
        <f>AT9</f>
        <v>8</v>
      </c>
      <c r="BA4" s="6">
        <f>AY4-(AZ4*(AZ4+1))/2</f>
        <v>29</v>
      </c>
    </row>
    <row r="5" spans="1:53">
      <c r="A5" s="54"/>
      <c r="B5" s="12">
        <v>0</v>
      </c>
      <c r="C5" s="6">
        <f t="shared" si="0"/>
        <v>8</v>
      </c>
      <c r="J5" s="54"/>
      <c r="K5" s="12">
        <v>0</v>
      </c>
      <c r="L5" s="6">
        <f t="shared" si="2"/>
        <v>10</v>
      </c>
      <c r="S5" s="54"/>
      <c r="T5" s="12">
        <v>0</v>
      </c>
      <c r="U5" s="6">
        <f t="shared" si="3"/>
        <v>10</v>
      </c>
      <c r="AB5" s="54"/>
      <c r="AC5" s="7">
        <v>0</v>
      </c>
      <c r="AD5" s="6">
        <f t="shared" si="4"/>
        <v>10.5</v>
      </c>
      <c r="AK5" s="54"/>
      <c r="AL5" s="7">
        <v>0</v>
      </c>
      <c r="AM5" s="6">
        <f t="shared" si="5"/>
        <v>10.5</v>
      </c>
      <c r="AT5" s="54"/>
      <c r="AU5" s="7">
        <v>0.5</v>
      </c>
      <c r="AV5" s="6">
        <f t="shared" si="1"/>
        <v>4</v>
      </c>
    </row>
    <row r="6" spans="1:53">
      <c r="A6" s="54"/>
      <c r="B6" s="12">
        <v>0</v>
      </c>
      <c r="C6" s="6">
        <f t="shared" si="0"/>
        <v>8</v>
      </c>
      <c r="E6" t="s">
        <v>105</v>
      </c>
      <c r="F6">
        <f>MIN(H3:H4)</f>
        <v>9</v>
      </c>
      <c r="G6" t="s">
        <v>138</v>
      </c>
      <c r="J6" s="54"/>
      <c r="K6" s="12">
        <v>0</v>
      </c>
      <c r="L6" s="6">
        <f t="shared" si="2"/>
        <v>10</v>
      </c>
      <c r="N6" t="s">
        <v>105</v>
      </c>
      <c r="O6" s="23">
        <v>5</v>
      </c>
      <c r="P6" s="23" t="s">
        <v>139</v>
      </c>
      <c r="S6" s="54"/>
      <c r="T6" s="12">
        <v>0</v>
      </c>
      <c r="U6" s="6">
        <f t="shared" si="3"/>
        <v>10</v>
      </c>
      <c r="W6" t="s">
        <v>105</v>
      </c>
      <c r="X6">
        <f>MIN(Z3:Z4)</f>
        <v>15.5</v>
      </c>
      <c r="Y6" t="s">
        <v>140</v>
      </c>
      <c r="AB6" s="18"/>
      <c r="AC6" s="7">
        <v>0.55555555555555558</v>
      </c>
      <c r="AD6" s="6">
        <f t="shared" si="4"/>
        <v>1</v>
      </c>
      <c r="AF6" t="s">
        <v>105</v>
      </c>
      <c r="AG6">
        <f>MIN(AI3:AI4)</f>
        <v>9.5</v>
      </c>
      <c r="AH6" t="s">
        <v>138</v>
      </c>
      <c r="AK6" s="18"/>
      <c r="AL6" s="7">
        <v>0.55555555555555558</v>
      </c>
      <c r="AM6" s="6">
        <f t="shared" si="5"/>
        <v>3</v>
      </c>
      <c r="AO6" t="s">
        <v>105</v>
      </c>
      <c r="AP6">
        <f>MIN(AR3:AR4)</f>
        <v>18.5</v>
      </c>
      <c r="AQ6" t="s">
        <v>141</v>
      </c>
      <c r="AT6" s="54"/>
      <c r="AU6" s="7">
        <v>0.13333333333333333</v>
      </c>
      <c r="AV6" s="6">
        <f t="shared" si="1"/>
        <v>10</v>
      </c>
      <c r="AX6" t="s">
        <v>105</v>
      </c>
      <c r="AY6">
        <f>MIN(BA3:BA4)</f>
        <v>29</v>
      </c>
      <c r="AZ6" t="s">
        <v>140</v>
      </c>
    </row>
    <row r="7" spans="1:53">
      <c r="A7" s="18"/>
      <c r="B7" s="12">
        <v>0</v>
      </c>
      <c r="C7" s="6">
        <f t="shared" si="0"/>
        <v>8</v>
      </c>
      <c r="G7" t="s">
        <v>156</v>
      </c>
      <c r="H7" t="s">
        <v>160</v>
      </c>
      <c r="J7" s="18"/>
      <c r="K7" s="12">
        <v>0</v>
      </c>
      <c r="L7" s="6">
        <f t="shared" si="2"/>
        <v>10</v>
      </c>
      <c r="P7" s="71" t="s">
        <v>157</v>
      </c>
      <c r="S7" s="18"/>
      <c r="T7" s="12">
        <v>0</v>
      </c>
      <c r="U7" s="6">
        <f t="shared" si="3"/>
        <v>10</v>
      </c>
      <c r="Y7" t="s">
        <v>159</v>
      </c>
      <c r="AB7" s="18" t="s">
        <v>68</v>
      </c>
      <c r="AC7" s="7">
        <v>0.5</v>
      </c>
      <c r="AD7" s="6">
        <f t="shared" si="4"/>
        <v>2.5</v>
      </c>
      <c r="AH7" t="s">
        <v>156</v>
      </c>
      <c r="AK7" s="18" t="s">
        <v>69</v>
      </c>
      <c r="AL7" s="59">
        <v>1</v>
      </c>
      <c r="AM7" s="6">
        <f t="shared" si="5"/>
        <v>1.5</v>
      </c>
      <c r="AQ7" t="s">
        <v>140</v>
      </c>
      <c r="AT7" s="18"/>
      <c r="AU7" s="7">
        <v>0.16666666666666666</v>
      </c>
      <c r="AV7" s="6">
        <f t="shared" si="1"/>
        <v>9</v>
      </c>
      <c r="AZ7" t="s">
        <v>159</v>
      </c>
    </row>
    <row r="8" spans="1:53">
      <c r="A8" s="18" t="s">
        <v>67</v>
      </c>
      <c r="B8" s="7">
        <v>0.16666666666666666</v>
      </c>
      <c r="C8" s="6">
        <f t="shared" si="0"/>
        <v>4</v>
      </c>
      <c r="J8" s="18" t="s">
        <v>68</v>
      </c>
      <c r="K8" s="7">
        <v>0.5</v>
      </c>
      <c r="L8" s="6">
        <f t="shared" si="2"/>
        <v>2</v>
      </c>
      <c r="N8" t="s">
        <v>158</v>
      </c>
      <c r="S8" s="18" t="s">
        <v>69</v>
      </c>
      <c r="T8" s="7">
        <v>1</v>
      </c>
      <c r="U8" s="6">
        <f t="shared" si="3"/>
        <v>1.5</v>
      </c>
      <c r="AB8" s="35">
        <f>COUNT(AC7:AC25)</f>
        <v>6</v>
      </c>
      <c r="AC8" s="7">
        <v>0.43333333333333335</v>
      </c>
      <c r="AD8" s="6">
        <f t="shared" si="4"/>
        <v>4</v>
      </c>
      <c r="AK8" s="35">
        <f>COUNT(AL7:AL27)</f>
        <v>8</v>
      </c>
      <c r="AL8" s="7">
        <v>0.33333333333333331</v>
      </c>
      <c r="AM8" s="6">
        <f t="shared" si="5"/>
        <v>5.5</v>
      </c>
      <c r="AT8" s="18" t="s">
        <v>69</v>
      </c>
      <c r="AU8" s="7">
        <v>1</v>
      </c>
      <c r="AV8" s="6">
        <f t="shared" si="1"/>
        <v>1.5</v>
      </c>
    </row>
    <row r="9" spans="1:53">
      <c r="A9" s="35">
        <f>COUNT(B8:B17)</f>
        <v>5</v>
      </c>
      <c r="B9" s="7">
        <v>0</v>
      </c>
      <c r="C9" s="6">
        <f t="shared" si="0"/>
        <v>8</v>
      </c>
      <c r="J9" s="35">
        <f>COUNT(K8:K27)</f>
        <v>6</v>
      </c>
      <c r="K9" s="7">
        <v>0.43333333333333335</v>
      </c>
      <c r="L9" s="6">
        <f t="shared" si="2"/>
        <v>4</v>
      </c>
      <c r="S9" s="35">
        <f>COUNT(T8:T29)</f>
        <v>8</v>
      </c>
      <c r="T9" s="7">
        <v>0.33333333333333331</v>
      </c>
      <c r="U9" s="6">
        <f t="shared" si="3"/>
        <v>5</v>
      </c>
      <c r="AB9" s="54"/>
      <c r="AC9" s="7">
        <v>0.4</v>
      </c>
      <c r="AD9" s="6">
        <f t="shared" si="4"/>
        <v>5</v>
      </c>
      <c r="AK9" s="54"/>
      <c r="AL9" s="7">
        <v>0</v>
      </c>
      <c r="AM9" s="6">
        <f t="shared" si="5"/>
        <v>10.5</v>
      </c>
      <c r="AT9" s="35">
        <f>COUNT(AU8:AU31)</f>
        <v>8</v>
      </c>
      <c r="AU9" s="7">
        <v>0.33333333333333331</v>
      </c>
      <c r="AV9" s="6">
        <f t="shared" si="1"/>
        <v>8</v>
      </c>
    </row>
    <row r="10" spans="1:53">
      <c r="A10" s="54"/>
      <c r="B10" s="7">
        <v>0.33333333333333331</v>
      </c>
      <c r="C10" s="6">
        <f t="shared" si="0"/>
        <v>3</v>
      </c>
      <c r="J10" s="54"/>
      <c r="K10" s="7">
        <v>0.4</v>
      </c>
      <c r="L10" s="6">
        <f t="shared" si="2"/>
        <v>5</v>
      </c>
      <c r="S10" s="54"/>
      <c r="T10" s="7">
        <v>0</v>
      </c>
      <c r="U10" s="6">
        <f t="shared" si="3"/>
        <v>10</v>
      </c>
      <c r="AB10" s="54"/>
      <c r="AC10" s="7">
        <v>0.5</v>
      </c>
      <c r="AD10" s="6">
        <f t="shared" si="4"/>
        <v>2.5</v>
      </c>
      <c r="AK10" s="54"/>
      <c r="AL10" s="7">
        <v>1</v>
      </c>
      <c r="AM10" s="6">
        <f t="shared" si="5"/>
        <v>1.5</v>
      </c>
      <c r="AT10" s="54"/>
      <c r="AU10" s="7">
        <v>0</v>
      </c>
      <c r="AV10" s="6">
        <f t="shared" si="1"/>
        <v>12.5</v>
      </c>
    </row>
    <row r="11" spans="1:53">
      <c r="A11" s="54"/>
      <c r="B11" s="7">
        <v>0</v>
      </c>
      <c r="C11" s="6">
        <f t="shared" si="0"/>
        <v>8</v>
      </c>
      <c r="J11" s="54"/>
      <c r="K11" s="7">
        <v>0.5</v>
      </c>
      <c r="L11" s="6">
        <f t="shared" si="2"/>
        <v>2</v>
      </c>
      <c r="S11" s="54"/>
      <c r="T11" s="7">
        <v>1</v>
      </c>
      <c r="U11" s="6">
        <f t="shared" si="3"/>
        <v>1.5</v>
      </c>
      <c r="AB11" s="54"/>
      <c r="AC11" s="7">
        <v>0.13333333333333333</v>
      </c>
      <c r="AD11" s="6">
        <f t="shared" si="4"/>
        <v>9</v>
      </c>
      <c r="AK11" s="54"/>
      <c r="AL11" s="7">
        <v>0</v>
      </c>
      <c r="AM11" s="6">
        <f t="shared" si="5"/>
        <v>10.5</v>
      </c>
      <c r="AT11" s="54"/>
      <c r="AU11" s="7">
        <v>1</v>
      </c>
      <c r="AV11" s="6">
        <f t="shared" si="1"/>
        <v>1.5</v>
      </c>
    </row>
    <row r="12" spans="1:53">
      <c r="A12" s="18"/>
      <c r="B12" s="7">
        <v>0.55555555555555558</v>
      </c>
      <c r="C12" s="6">
        <f t="shared" si="0"/>
        <v>1</v>
      </c>
      <c r="J12" s="54"/>
      <c r="K12" s="7">
        <v>0.13333333333333333</v>
      </c>
      <c r="L12" s="6">
        <f t="shared" si="2"/>
        <v>7</v>
      </c>
      <c r="S12" s="54"/>
      <c r="T12" s="7">
        <v>0</v>
      </c>
      <c r="U12" s="6">
        <f t="shared" si="3"/>
        <v>10</v>
      </c>
      <c r="AB12" s="18"/>
      <c r="AC12" s="7">
        <v>0.16666666666666666</v>
      </c>
      <c r="AD12" s="6">
        <f t="shared" si="4"/>
        <v>7.5</v>
      </c>
      <c r="AK12" s="54"/>
      <c r="AL12" s="7">
        <v>0.5</v>
      </c>
      <c r="AM12" s="6">
        <f t="shared" si="5"/>
        <v>4</v>
      </c>
      <c r="AT12" s="54"/>
      <c r="AU12" s="7">
        <v>0</v>
      </c>
      <c r="AV12" s="6">
        <f t="shared" si="1"/>
        <v>12.5</v>
      </c>
    </row>
    <row r="13" spans="1:53">
      <c r="B13" s="13"/>
      <c r="J13" s="18"/>
      <c r="K13" s="7">
        <v>0.16666666666666666</v>
      </c>
      <c r="L13" s="6">
        <f t="shared" si="2"/>
        <v>6</v>
      </c>
      <c r="S13" s="54"/>
      <c r="T13" s="7">
        <v>0.5</v>
      </c>
      <c r="U13" s="6">
        <f t="shared" si="3"/>
        <v>3.5</v>
      </c>
      <c r="AK13" s="54"/>
      <c r="AL13" s="60">
        <v>0</v>
      </c>
      <c r="AM13" s="6">
        <f t="shared" si="5"/>
        <v>10.5</v>
      </c>
      <c r="AT13" s="54"/>
      <c r="AU13" s="7">
        <v>0.5</v>
      </c>
      <c r="AV13" s="6">
        <f>_xlfn.RANK.AVG(AU13,$AU$2:$AU$15,0)</f>
        <v>4</v>
      </c>
    </row>
    <row r="14" spans="1:53">
      <c r="B14" s="13"/>
      <c r="S14" s="54"/>
      <c r="T14" s="7">
        <v>0</v>
      </c>
      <c r="U14" s="6">
        <f t="shared" si="3"/>
        <v>10</v>
      </c>
      <c r="AK14" s="18"/>
      <c r="AL14" s="7">
        <v>0</v>
      </c>
      <c r="AM14" s="6">
        <f t="shared" si="5"/>
        <v>10.5</v>
      </c>
      <c r="AT14" s="54"/>
      <c r="AU14" s="7">
        <v>0</v>
      </c>
      <c r="AV14" s="6">
        <f t="shared" ref="AV14:AV15" si="6">_xlfn.RANK.AVG(AU14,$AU$2:$AU$15,0)</f>
        <v>12.5</v>
      </c>
    </row>
    <row r="15" spans="1:53">
      <c r="B15" s="13"/>
      <c r="S15" s="18"/>
      <c r="T15" s="7">
        <v>0</v>
      </c>
      <c r="U15" s="6">
        <f t="shared" si="3"/>
        <v>10</v>
      </c>
      <c r="AT15" s="18"/>
      <c r="AU15" s="7">
        <v>0</v>
      </c>
      <c r="AV15" s="6">
        <f t="shared" si="6"/>
        <v>12.5</v>
      </c>
    </row>
    <row r="16" spans="1:53">
      <c r="B16" s="13"/>
    </row>
    <row r="17" spans="2:47">
      <c r="B17" s="13"/>
    </row>
    <row r="18" spans="2:47">
      <c r="AC18" s="13"/>
    </row>
    <row r="19" spans="2:47">
      <c r="AC19" s="13"/>
    </row>
    <row r="20" spans="2:47">
      <c r="K20" s="13"/>
      <c r="AC20" s="13"/>
      <c r="AL20" s="13"/>
    </row>
    <row r="21" spans="2:47">
      <c r="K21" s="13"/>
      <c r="AC21" s="13"/>
      <c r="AL21" s="13"/>
    </row>
    <row r="22" spans="2:47">
      <c r="K22" s="13"/>
      <c r="T22" s="13"/>
      <c r="AC22" s="13"/>
      <c r="AL22" s="13"/>
    </row>
    <row r="23" spans="2:47">
      <c r="K23" s="13"/>
      <c r="T23" s="13"/>
      <c r="AC23" s="13"/>
      <c r="AL23" s="13"/>
    </row>
    <row r="24" spans="2:47">
      <c r="K24" s="13"/>
      <c r="T24" s="13"/>
      <c r="AC24" s="13"/>
      <c r="AL24" s="13"/>
      <c r="AU24" s="13"/>
    </row>
    <row r="25" spans="2:47">
      <c r="K25" s="13"/>
      <c r="T25" s="13"/>
      <c r="AC25" s="13"/>
      <c r="AL25" s="13"/>
      <c r="AU25" s="13"/>
    </row>
    <row r="26" spans="2:47">
      <c r="K26" s="13"/>
      <c r="T26" s="13"/>
      <c r="AL26" s="13"/>
      <c r="AU26" s="13"/>
    </row>
    <row r="27" spans="2:47">
      <c r="K27" s="13"/>
      <c r="T27" s="13"/>
      <c r="AL27" s="13"/>
      <c r="AU27" s="13"/>
    </row>
    <row r="28" spans="2:47">
      <c r="T28" s="13"/>
      <c r="AU28" s="13"/>
    </row>
    <row r="29" spans="2:47">
      <c r="T29" s="13"/>
      <c r="AU29" s="13"/>
    </row>
    <row r="30" spans="2:47">
      <c r="AU30" s="13"/>
    </row>
    <row r="31" spans="2:47">
      <c r="AU31" s="13"/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80E5-84AF-48A1-AAB3-E78473A7AB2F}">
  <dimension ref="A1:AN44"/>
  <sheetViews>
    <sheetView zoomScale="67" zoomScaleNormal="75" workbookViewId="0">
      <selection activeCell="H35" sqref="H35"/>
    </sheetView>
  </sheetViews>
  <sheetFormatPr defaultRowHeight="18"/>
  <cols>
    <col min="1" max="1" width="8.6640625" customWidth="1"/>
    <col min="5" max="5" width="9.4140625" customWidth="1"/>
    <col min="6" max="6" width="11.75" customWidth="1"/>
    <col min="7" max="7" width="8.33203125" customWidth="1"/>
    <col min="17" max="17" width="12" customWidth="1"/>
    <col min="18" max="18" width="10.75" customWidth="1"/>
    <col min="27" max="27" width="12.58203125" customWidth="1"/>
    <col min="37" max="37" width="13.58203125" customWidth="1"/>
  </cols>
  <sheetData>
    <row r="1" spans="1:40">
      <c r="A1" t="s">
        <v>99</v>
      </c>
      <c r="K1" t="s">
        <v>100</v>
      </c>
    </row>
    <row r="2" spans="1:40">
      <c r="B2" t="s">
        <v>89</v>
      </c>
      <c r="C2" t="s">
        <v>93</v>
      </c>
      <c r="F2" t="s">
        <v>92</v>
      </c>
      <c r="G2">
        <f>A4+A14+A24+A34</f>
        <v>40</v>
      </c>
      <c r="L2" t="s">
        <v>72</v>
      </c>
      <c r="M2" t="s">
        <v>93</v>
      </c>
      <c r="Q2" t="s">
        <v>92</v>
      </c>
      <c r="R2">
        <f>K4+K10+K15+K21</f>
        <v>25</v>
      </c>
    </row>
    <row r="3" spans="1:40">
      <c r="A3" s="6" t="s">
        <v>66</v>
      </c>
      <c r="B3" s="6">
        <v>0</v>
      </c>
      <c r="C3" s="6">
        <f>_xlfn.RANK.AVG(B3,$B$3:$B$42,0)</f>
        <v>33</v>
      </c>
      <c r="F3" s="17"/>
      <c r="G3" s="16" t="s">
        <v>98</v>
      </c>
      <c r="H3" s="16" t="s">
        <v>95</v>
      </c>
      <c r="J3" s="4"/>
      <c r="K3" s="6" t="s">
        <v>66</v>
      </c>
      <c r="L3" s="12">
        <v>0.5</v>
      </c>
      <c r="M3" s="6">
        <f>_xlfn.RANK.AVG(L3,$L$3:$L$27,0)</f>
        <v>5.5</v>
      </c>
      <c r="Q3" s="17"/>
      <c r="R3" s="16" t="s">
        <v>98</v>
      </c>
      <c r="S3" s="16" t="s">
        <v>95</v>
      </c>
      <c r="W3" s="52"/>
      <c r="AB3" s="4"/>
      <c r="AC3" s="4"/>
      <c r="AD3" s="4"/>
      <c r="AG3" s="13"/>
      <c r="AL3" s="4"/>
      <c r="AM3" s="4"/>
      <c r="AN3" s="4"/>
    </row>
    <row r="4" spans="1:40">
      <c r="A4" s="6">
        <v>10</v>
      </c>
      <c r="B4" s="6">
        <v>0</v>
      </c>
      <c r="C4" s="6">
        <f t="shared" ref="C4:C42" si="0">_xlfn.RANK.AVG(B4,$B$3:$B$42,0)</f>
        <v>33</v>
      </c>
      <c r="F4" s="6" t="s">
        <v>66</v>
      </c>
      <c r="G4" s="6">
        <f>SUM(C3:C12)^2</f>
        <v>54056.25</v>
      </c>
      <c r="H4" s="6">
        <f>G4/A4</f>
        <v>5405.625</v>
      </c>
      <c r="K4" s="6">
        <f>COUNT(L3:L8)</f>
        <v>6</v>
      </c>
      <c r="L4" s="12">
        <v>0</v>
      </c>
      <c r="M4" s="6">
        <f t="shared" ref="M4:M27" si="1">_xlfn.RANK.AVG(L4,$L$3:$L$27,0)</f>
        <v>20</v>
      </c>
      <c r="Q4" s="6" t="s">
        <v>66</v>
      </c>
      <c r="R4" s="6">
        <f>SUM(M3:M8)^2</f>
        <v>11130.25</v>
      </c>
      <c r="S4" s="24">
        <f>R4/K4</f>
        <v>1855.0416666666667</v>
      </c>
      <c r="W4" s="52"/>
      <c r="AB4" s="57"/>
      <c r="AD4" s="58"/>
      <c r="AG4" s="13"/>
      <c r="AL4" s="57"/>
      <c r="AN4" s="58"/>
    </row>
    <row r="5" spans="1:40">
      <c r="A5" s="6"/>
      <c r="B5" s="6">
        <v>10</v>
      </c>
      <c r="C5" s="6">
        <f t="shared" si="0"/>
        <v>9</v>
      </c>
      <c r="F5" s="6" t="s">
        <v>67</v>
      </c>
      <c r="G5" s="6">
        <f>SUM(C13:C22)^2</f>
        <v>56406.25</v>
      </c>
      <c r="H5" s="6">
        <f>G5/A14</f>
        <v>5640.625</v>
      </c>
      <c r="K5" s="6"/>
      <c r="L5" s="12">
        <v>0</v>
      </c>
      <c r="M5" s="6">
        <f t="shared" si="1"/>
        <v>20</v>
      </c>
      <c r="Q5" s="6" t="s">
        <v>51</v>
      </c>
      <c r="R5" s="6">
        <f>SUM(M9:M13)^2</f>
        <v>4356</v>
      </c>
      <c r="S5" s="24">
        <f>R5/K10</f>
        <v>871.2</v>
      </c>
      <c r="W5" s="52"/>
      <c r="AD5" s="58"/>
      <c r="AG5" s="13"/>
      <c r="AN5" s="58"/>
    </row>
    <row r="6" spans="1:40">
      <c r="A6" s="6"/>
      <c r="B6" s="6">
        <v>5</v>
      </c>
      <c r="C6" s="6">
        <f t="shared" si="0"/>
        <v>21</v>
      </c>
      <c r="F6" s="6" t="s">
        <v>68</v>
      </c>
      <c r="G6" s="6">
        <f>SUM(C23:C32)^2</f>
        <v>44944</v>
      </c>
      <c r="H6" s="6">
        <f>G6/A24</f>
        <v>4494.3999999999996</v>
      </c>
      <c r="K6" s="6"/>
      <c r="L6" s="12">
        <v>0</v>
      </c>
      <c r="M6" s="6">
        <f t="shared" si="1"/>
        <v>20</v>
      </c>
      <c r="Q6" s="6" t="s">
        <v>54</v>
      </c>
      <c r="R6" s="6">
        <f>SUM(M14:M19)^2</f>
        <v>2970.25</v>
      </c>
      <c r="S6" s="24">
        <f>R6/K15</f>
        <v>495.04166666666669</v>
      </c>
      <c r="W6" s="52"/>
      <c r="AG6" s="13"/>
    </row>
    <row r="7" spans="1:40">
      <c r="A7" s="6"/>
      <c r="B7" s="6">
        <v>0</v>
      </c>
      <c r="C7" s="6">
        <f t="shared" si="0"/>
        <v>33</v>
      </c>
      <c r="F7" s="6" t="s">
        <v>69</v>
      </c>
      <c r="G7" s="6">
        <f>SUM(C33:C42)^2</f>
        <v>19044</v>
      </c>
      <c r="H7" s="6">
        <f>G7/A34</f>
        <v>1904.4</v>
      </c>
      <c r="K7" s="6"/>
      <c r="L7" s="12">
        <v>0</v>
      </c>
      <c r="M7" s="6">
        <f t="shared" si="1"/>
        <v>20</v>
      </c>
      <c r="N7" t="s">
        <v>107</v>
      </c>
      <c r="Q7" s="6" t="s">
        <v>55</v>
      </c>
      <c r="R7" s="6">
        <f>SUM(M20:M27)^2</f>
        <v>9801</v>
      </c>
      <c r="S7" s="24">
        <f>R7/K21</f>
        <v>1225.125</v>
      </c>
      <c r="W7" s="52"/>
      <c r="AG7" s="13"/>
      <c r="AN7" s="58"/>
    </row>
    <row r="8" spans="1:40">
      <c r="A8" s="6"/>
      <c r="B8" s="6">
        <v>10</v>
      </c>
      <c r="C8" s="6">
        <f t="shared" si="0"/>
        <v>9</v>
      </c>
      <c r="F8" s="6" t="s">
        <v>94</v>
      </c>
      <c r="G8" s="6"/>
      <c r="H8" s="6">
        <f>SUM(H4:H7)</f>
        <v>17445.05</v>
      </c>
      <c r="K8" s="6"/>
      <c r="L8" s="12">
        <v>0</v>
      </c>
      <c r="M8" s="6">
        <f t="shared" si="1"/>
        <v>20</v>
      </c>
      <c r="N8" t="s">
        <v>135</v>
      </c>
      <c r="Q8" s="6" t="s">
        <v>94</v>
      </c>
      <c r="R8" s="6"/>
      <c r="S8" s="24">
        <f>SUM(S4:S7)</f>
        <v>4446.4083333333328</v>
      </c>
      <c r="W8" s="52"/>
      <c r="AG8" s="13"/>
    </row>
    <row r="9" spans="1:40">
      <c r="A9" s="6"/>
      <c r="B9" s="6">
        <v>8</v>
      </c>
      <c r="C9" s="6">
        <f t="shared" si="0"/>
        <v>18</v>
      </c>
      <c r="K9" s="6" t="s">
        <v>67</v>
      </c>
      <c r="L9" s="7">
        <v>0.16666666666666666</v>
      </c>
      <c r="M9" s="6">
        <f t="shared" si="1"/>
        <v>12.5</v>
      </c>
      <c r="N9" s="6">
        <f>_xlfn.RANK.AVG(L9,$L$9:$L$27,0)</f>
        <v>11.5</v>
      </c>
      <c r="W9" s="52"/>
      <c r="AA9" s="4"/>
      <c r="AG9" s="13"/>
      <c r="AK9" s="4"/>
    </row>
    <row r="10" spans="1:40">
      <c r="A10" s="6"/>
      <c r="B10" s="6">
        <v>0</v>
      </c>
      <c r="C10" s="6">
        <f t="shared" si="0"/>
        <v>33</v>
      </c>
      <c r="F10" t="s">
        <v>96</v>
      </c>
      <c r="G10" s="55">
        <f>((12/(G2*(G2+1)))*H8)-3*(G2+1)</f>
        <v>4.6467073170731794</v>
      </c>
      <c r="K10" s="6">
        <f>COUNT(L9:L13)</f>
        <v>5</v>
      </c>
      <c r="L10" s="7">
        <v>0</v>
      </c>
      <c r="M10" s="6">
        <f t="shared" si="1"/>
        <v>20</v>
      </c>
      <c r="N10" s="6">
        <f t="shared" ref="N10:N27" si="2">_xlfn.RANK.AVG(L10,$L$9:$L$27,0)</f>
        <v>16.5</v>
      </c>
      <c r="Q10" s="4" t="s">
        <v>96</v>
      </c>
      <c r="R10">
        <f>((12/(R2*(R2+1)))*S8)-3*(R2+1)</f>
        <v>4.0875384615384576</v>
      </c>
      <c r="W10" s="52"/>
      <c r="AA10" s="4"/>
      <c r="AB10" s="23"/>
      <c r="AG10" s="13"/>
      <c r="AK10" s="4"/>
      <c r="AL10" s="23"/>
    </row>
    <row r="11" spans="1:40">
      <c r="A11" s="6"/>
      <c r="B11" s="6">
        <v>7</v>
      </c>
      <c r="C11" s="6">
        <f t="shared" si="0"/>
        <v>19</v>
      </c>
      <c r="F11" s="4" t="s">
        <v>97</v>
      </c>
      <c r="G11" s="56">
        <f>_xlfn.CHISQ.DIST.RT(G10,3)</f>
        <v>0.19957171888518335</v>
      </c>
      <c r="K11" s="6"/>
      <c r="L11" s="7">
        <v>0.33333333333333331</v>
      </c>
      <c r="M11" s="6">
        <f t="shared" si="1"/>
        <v>10.5</v>
      </c>
      <c r="N11" s="6">
        <f t="shared" si="2"/>
        <v>9.5</v>
      </c>
      <c r="Q11" s="4" t="s">
        <v>97</v>
      </c>
      <c r="R11" s="23">
        <f>_xlfn.CHISQ.DIST.RT(R10,3)</f>
        <v>0.25216538735398375</v>
      </c>
      <c r="W11" s="52"/>
      <c r="AG11" s="13"/>
    </row>
    <row r="12" spans="1:40">
      <c r="A12" s="6"/>
      <c r="B12" s="6">
        <v>3</v>
      </c>
      <c r="C12" s="6">
        <f t="shared" si="0"/>
        <v>24.5</v>
      </c>
      <c r="K12" s="6"/>
      <c r="L12" s="7">
        <v>0</v>
      </c>
      <c r="M12" s="6">
        <f t="shared" si="1"/>
        <v>20</v>
      </c>
      <c r="N12" s="6">
        <f t="shared" si="2"/>
        <v>16.5</v>
      </c>
      <c r="W12" s="52"/>
      <c r="AG12" s="13"/>
      <c r="AI12" s="57"/>
    </row>
    <row r="13" spans="1:40">
      <c r="A13" s="6" t="s">
        <v>67</v>
      </c>
      <c r="B13" s="6">
        <v>0</v>
      </c>
      <c r="C13" s="6">
        <f t="shared" si="0"/>
        <v>33</v>
      </c>
      <c r="K13" s="6"/>
      <c r="L13" s="7">
        <v>0.55555555555555558</v>
      </c>
      <c r="M13" s="6">
        <f t="shared" si="1"/>
        <v>3</v>
      </c>
      <c r="N13" s="6">
        <f t="shared" si="2"/>
        <v>3</v>
      </c>
      <c r="Q13" t="s">
        <v>92</v>
      </c>
      <c r="R13">
        <f>K10+K15+K21</f>
        <v>19</v>
      </c>
      <c r="W13" s="52"/>
      <c r="AG13" s="13"/>
    </row>
    <row r="14" spans="1:40">
      <c r="A14" s="6">
        <v>10</v>
      </c>
      <c r="B14" s="6">
        <v>10</v>
      </c>
      <c r="C14" s="6">
        <f t="shared" si="0"/>
        <v>9</v>
      </c>
      <c r="K14" s="6" t="s">
        <v>68</v>
      </c>
      <c r="L14" s="7">
        <v>0.5</v>
      </c>
      <c r="M14" s="6">
        <f t="shared" si="1"/>
        <v>5.5</v>
      </c>
      <c r="N14" s="6">
        <f t="shared" si="2"/>
        <v>5</v>
      </c>
      <c r="Q14" s="17"/>
      <c r="R14" s="16" t="s">
        <v>98</v>
      </c>
      <c r="S14" s="16" t="s">
        <v>136</v>
      </c>
      <c r="W14" s="52"/>
      <c r="Y14" s="57"/>
      <c r="AG14" s="13"/>
    </row>
    <row r="15" spans="1:40">
      <c r="A15" s="6"/>
      <c r="B15" s="6">
        <v>10</v>
      </c>
      <c r="C15" s="6">
        <f t="shared" si="0"/>
        <v>9</v>
      </c>
      <c r="K15" s="6">
        <f>COUNT(L14:L19)</f>
        <v>6</v>
      </c>
      <c r="L15" s="7">
        <v>0.43333333333333335</v>
      </c>
      <c r="M15" s="6">
        <f t="shared" si="1"/>
        <v>8</v>
      </c>
      <c r="N15" s="6">
        <f t="shared" si="2"/>
        <v>7</v>
      </c>
      <c r="Q15" s="6" t="s">
        <v>51</v>
      </c>
      <c r="R15" s="6">
        <f>SUM(N9:N13)^2</f>
        <v>3249</v>
      </c>
      <c r="S15" s="24">
        <f>R15/K10</f>
        <v>649.79999999999995</v>
      </c>
      <c r="W15" s="13"/>
      <c r="AG15" s="13"/>
    </row>
    <row r="16" spans="1:40">
      <c r="A16" s="6"/>
      <c r="B16" s="6">
        <v>0</v>
      </c>
      <c r="C16" s="6">
        <f t="shared" si="0"/>
        <v>33</v>
      </c>
      <c r="K16" s="6"/>
      <c r="L16" s="7">
        <v>0.4</v>
      </c>
      <c r="M16" s="6">
        <f t="shared" si="1"/>
        <v>9</v>
      </c>
      <c r="N16" s="6">
        <f t="shared" si="2"/>
        <v>8</v>
      </c>
      <c r="Q16" s="6" t="s">
        <v>54</v>
      </c>
      <c r="R16" s="6">
        <f>SUM(N14:N19)^2</f>
        <v>2450.25</v>
      </c>
      <c r="S16" s="24">
        <f>R16/K15</f>
        <v>408.375</v>
      </c>
      <c r="W16" s="13"/>
      <c r="AG16" s="13"/>
    </row>
    <row r="17" spans="1:33">
      <c r="A17" s="6"/>
      <c r="B17" s="6">
        <v>0</v>
      </c>
      <c r="C17" s="6">
        <f t="shared" si="0"/>
        <v>33</v>
      </c>
      <c r="K17" s="6"/>
      <c r="L17" s="7">
        <v>0.5</v>
      </c>
      <c r="M17" s="6">
        <f t="shared" si="1"/>
        <v>5.5</v>
      </c>
      <c r="N17" s="6">
        <f t="shared" si="2"/>
        <v>5</v>
      </c>
      <c r="Q17" s="6" t="s">
        <v>55</v>
      </c>
      <c r="R17" s="6">
        <f>SUM(N20:N27)^2</f>
        <v>6972.25</v>
      </c>
      <c r="S17" s="24">
        <f>R17/K21</f>
        <v>871.53125</v>
      </c>
      <c r="W17" s="13"/>
      <c r="AG17" s="13"/>
    </row>
    <row r="18" spans="1:33">
      <c r="A18" s="6"/>
      <c r="B18" s="6">
        <v>5</v>
      </c>
      <c r="C18" s="6">
        <f t="shared" si="0"/>
        <v>21</v>
      </c>
      <c r="K18" s="6"/>
      <c r="L18" s="7">
        <v>0.13333333333333333</v>
      </c>
      <c r="M18" s="6">
        <f t="shared" si="1"/>
        <v>14</v>
      </c>
      <c r="N18" s="6">
        <f t="shared" si="2"/>
        <v>13</v>
      </c>
      <c r="Q18" s="6" t="s">
        <v>94</v>
      </c>
      <c r="R18" s="6"/>
      <c r="S18" s="24">
        <f>SUM(S15:S17)</f>
        <v>1929.70625</v>
      </c>
      <c r="W18" s="13"/>
      <c r="AG18" s="13"/>
    </row>
    <row r="19" spans="1:33">
      <c r="A19" s="6"/>
      <c r="B19" s="6">
        <v>10</v>
      </c>
      <c r="C19" s="6">
        <f t="shared" si="0"/>
        <v>9</v>
      </c>
      <c r="K19" s="6"/>
      <c r="L19" s="7">
        <v>0.16666666666666666</v>
      </c>
      <c r="M19" s="6">
        <f t="shared" si="1"/>
        <v>12.5</v>
      </c>
      <c r="N19" s="6">
        <f t="shared" si="2"/>
        <v>11.5</v>
      </c>
      <c r="W19" s="13"/>
      <c r="AG19" s="13"/>
    </row>
    <row r="20" spans="1:33">
      <c r="A20" s="6"/>
      <c r="B20" s="6">
        <v>0</v>
      </c>
      <c r="C20" s="6">
        <f t="shared" si="0"/>
        <v>33</v>
      </c>
      <c r="K20" s="6" t="s">
        <v>69</v>
      </c>
      <c r="L20" s="7">
        <v>1</v>
      </c>
      <c r="M20" s="6">
        <f t="shared" si="1"/>
        <v>1.5</v>
      </c>
      <c r="N20" s="6">
        <f t="shared" si="2"/>
        <v>1.5</v>
      </c>
      <c r="Q20" t="s">
        <v>96</v>
      </c>
      <c r="R20">
        <f>((12/(R13*(R13+1)))*S18)-3*(R13+1)</f>
        <v>0.93809210526315923</v>
      </c>
      <c r="W20" s="13"/>
      <c r="AG20" s="13"/>
    </row>
    <row r="21" spans="1:33">
      <c r="A21" s="6"/>
      <c r="B21" s="6">
        <v>0</v>
      </c>
      <c r="C21" s="6">
        <f t="shared" si="0"/>
        <v>33</v>
      </c>
      <c r="K21" s="6">
        <f>COUNT(L20:L35)</f>
        <v>8</v>
      </c>
      <c r="L21" s="7">
        <v>0.33333333333333331</v>
      </c>
      <c r="M21" s="6">
        <f t="shared" si="1"/>
        <v>10.5</v>
      </c>
      <c r="N21" s="6">
        <f t="shared" si="2"/>
        <v>9.5</v>
      </c>
      <c r="Q21" t="s">
        <v>97</v>
      </c>
      <c r="R21" s="23">
        <f>_xlfn.CHISQ.DIST.RT(R20,2)</f>
        <v>0.62559877202313696</v>
      </c>
      <c r="W21" s="13"/>
      <c r="AG21" s="13"/>
    </row>
    <row r="22" spans="1:33">
      <c r="A22" s="6"/>
      <c r="B22" s="6">
        <v>3</v>
      </c>
      <c r="C22" s="6">
        <f t="shared" si="0"/>
        <v>24.5</v>
      </c>
      <c r="K22" s="6"/>
      <c r="L22" s="7">
        <v>0</v>
      </c>
      <c r="M22" s="6">
        <f t="shared" si="1"/>
        <v>20</v>
      </c>
      <c r="N22" s="6">
        <f t="shared" si="2"/>
        <v>16.5</v>
      </c>
      <c r="W22" s="13"/>
      <c r="AG22" s="13"/>
    </row>
    <row r="23" spans="1:33">
      <c r="A23" s="6" t="s">
        <v>68</v>
      </c>
      <c r="B23" s="6">
        <v>10</v>
      </c>
      <c r="C23" s="6">
        <f t="shared" si="0"/>
        <v>9</v>
      </c>
      <c r="K23" s="6"/>
      <c r="L23" s="7">
        <v>1</v>
      </c>
      <c r="M23" s="6">
        <f t="shared" si="1"/>
        <v>1.5</v>
      </c>
      <c r="N23" s="6">
        <f t="shared" si="2"/>
        <v>1.5</v>
      </c>
      <c r="W23" s="13"/>
      <c r="AG23" s="13"/>
    </row>
    <row r="24" spans="1:33">
      <c r="A24" s="6">
        <v>10</v>
      </c>
      <c r="B24" s="6">
        <v>10</v>
      </c>
      <c r="C24" s="6">
        <f t="shared" si="0"/>
        <v>9</v>
      </c>
      <c r="K24" s="6"/>
      <c r="L24" s="7">
        <v>0</v>
      </c>
      <c r="M24" s="6">
        <f t="shared" si="1"/>
        <v>20</v>
      </c>
      <c r="N24" s="6">
        <f t="shared" si="2"/>
        <v>16.5</v>
      </c>
      <c r="W24" s="13"/>
      <c r="AG24" s="13"/>
    </row>
    <row r="25" spans="1:33">
      <c r="A25" s="6"/>
      <c r="B25" s="6">
        <v>0</v>
      </c>
      <c r="C25" s="6">
        <f t="shared" si="0"/>
        <v>33</v>
      </c>
      <c r="K25" s="6"/>
      <c r="L25" s="7">
        <v>0.5</v>
      </c>
      <c r="M25" s="6">
        <f t="shared" si="1"/>
        <v>5.5</v>
      </c>
      <c r="N25" s="6">
        <f t="shared" si="2"/>
        <v>5</v>
      </c>
      <c r="W25" s="13"/>
      <c r="AG25" s="13"/>
    </row>
    <row r="26" spans="1:33">
      <c r="A26" s="6"/>
      <c r="B26" s="6">
        <v>0</v>
      </c>
      <c r="C26" s="6">
        <f t="shared" si="0"/>
        <v>33</v>
      </c>
      <c r="K26" s="6"/>
      <c r="L26" s="7">
        <v>0</v>
      </c>
      <c r="M26" s="6">
        <f t="shared" si="1"/>
        <v>20</v>
      </c>
      <c r="N26" s="6">
        <f t="shared" si="2"/>
        <v>16.5</v>
      </c>
      <c r="W26" s="13"/>
      <c r="AG26" s="13"/>
    </row>
    <row r="27" spans="1:33">
      <c r="A27" s="6"/>
      <c r="B27" s="6">
        <v>10</v>
      </c>
      <c r="C27" s="6">
        <f t="shared" si="0"/>
        <v>9</v>
      </c>
      <c r="K27" s="6"/>
      <c r="L27" s="7">
        <v>0</v>
      </c>
      <c r="M27" s="6">
        <f t="shared" si="1"/>
        <v>20</v>
      </c>
      <c r="N27" s="6">
        <f t="shared" si="2"/>
        <v>16.5</v>
      </c>
      <c r="W27" s="13"/>
      <c r="AG27" s="13"/>
    </row>
    <row r="28" spans="1:33">
      <c r="A28" s="6"/>
      <c r="B28" s="6">
        <v>10</v>
      </c>
      <c r="C28" s="6">
        <f t="shared" si="0"/>
        <v>9</v>
      </c>
      <c r="L28" s="13"/>
      <c r="W28" s="13"/>
      <c r="AG28" s="13"/>
    </row>
    <row r="29" spans="1:33">
      <c r="A29" s="6"/>
      <c r="B29" s="6">
        <v>5</v>
      </c>
      <c r="C29" s="6">
        <f t="shared" si="0"/>
        <v>21</v>
      </c>
      <c r="L29" s="13"/>
      <c r="W29" s="13"/>
      <c r="AG29" s="13"/>
    </row>
    <row r="30" spans="1:33">
      <c r="A30" s="6"/>
      <c r="B30" s="6">
        <v>4</v>
      </c>
      <c r="C30" s="6">
        <f t="shared" si="0"/>
        <v>23</v>
      </c>
      <c r="L30" s="13"/>
      <c r="W30" s="13"/>
      <c r="AG30" s="13"/>
    </row>
    <row r="31" spans="1:33">
      <c r="A31" s="6"/>
      <c r="B31" s="6">
        <v>0</v>
      </c>
      <c r="C31" s="6">
        <f t="shared" si="0"/>
        <v>33</v>
      </c>
      <c r="L31" s="13"/>
      <c r="W31" s="13"/>
      <c r="AG31" s="13"/>
    </row>
    <row r="32" spans="1:33">
      <c r="A32" s="6"/>
      <c r="B32" s="6">
        <v>0</v>
      </c>
      <c r="C32" s="6">
        <f t="shared" si="0"/>
        <v>33</v>
      </c>
      <c r="L32" s="13"/>
      <c r="W32" s="13"/>
      <c r="AG32" s="13"/>
    </row>
    <row r="33" spans="1:33">
      <c r="A33" s="6" t="s">
        <v>69</v>
      </c>
      <c r="B33" s="6">
        <v>10</v>
      </c>
      <c r="C33" s="6">
        <f t="shared" si="0"/>
        <v>9</v>
      </c>
      <c r="L33" s="13"/>
      <c r="W33" s="13"/>
      <c r="AG33" s="13"/>
    </row>
    <row r="34" spans="1:33">
      <c r="A34" s="6">
        <v>10</v>
      </c>
      <c r="B34" s="6">
        <v>10</v>
      </c>
      <c r="C34" s="6">
        <f t="shared" si="0"/>
        <v>9</v>
      </c>
      <c r="L34" s="13"/>
      <c r="W34" s="13"/>
      <c r="AG34" s="13"/>
    </row>
    <row r="35" spans="1:33">
      <c r="A35" s="6"/>
      <c r="B35" s="6">
        <v>10</v>
      </c>
      <c r="C35" s="6">
        <f t="shared" si="0"/>
        <v>9</v>
      </c>
      <c r="L35" s="13"/>
      <c r="W35" s="13"/>
      <c r="AG35" s="13"/>
    </row>
    <row r="36" spans="1:33">
      <c r="A36" s="6"/>
      <c r="B36" s="6">
        <v>10</v>
      </c>
      <c r="C36" s="6">
        <f t="shared" si="0"/>
        <v>9</v>
      </c>
      <c r="W36" s="13"/>
      <c r="AG36" s="13"/>
    </row>
    <row r="37" spans="1:33">
      <c r="A37" s="6"/>
      <c r="B37" s="6">
        <v>0</v>
      </c>
      <c r="C37" s="6">
        <f t="shared" si="0"/>
        <v>33</v>
      </c>
      <c r="W37" s="13"/>
      <c r="AG37" s="13"/>
    </row>
    <row r="38" spans="1:33">
      <c r="A38" s="6"/>
      <c r="B38" s="6">
        <v>10</v>
      </c>
      <c r="C38" s="6">
        <f t="shared" si="0"/>
        <v>9</v>
      </c>
      <c r="W38" s="13"/>
      <c r="AG38" s="13"/>
    </row>
    <row r="39" spans="1:33">
      <c r="A39" s="6"/>
      <c r="B39" s="6">
        <v>0</v>
      </c>
      <c r="C39" s="6">
        <f t="shared" si="0"/>
        <v>33</v>
      </c>
      <c r="W39" s="13"/>
      <c r="AG39" s="13"/>
    </row>
    <row r="40" spans="1:33">
      <c r="A40" s="6"/>
      <c r="B40" s="6">
        <v>10</v>
      </c>
      <c r="C40" s="6">
        <f t="shared" si="0"/>
        <v>9</v>
      </c>
      <c r="W40" s="13"/>
      <c r="AG40" s="13"/>
    </row>
    <row r="41" spans="1:33">
      <c r="A41" s="6"/>
      <c r="B41" s="6">
        <v>10</v>
      </c>
      <c r="C41" s="6">
        <f t="shared" si="0"/>
        <v>9</v>
      </c>
      <c r="W41" s="13"/>
      <c r="AG41" s="13"/>
    </row>
    <row r="42" spans="1:33">
      <c r="A42" s="6"/>
      <c r="B42" s="6">
        <v>10</v>
      </c>
      <c r="C42" s="6">
        <f t="shared" si="0"/>
        <v>9</v>
      </c>
      <c r="W42" s="13"/>
      <c r="AG42" s="13"/>
    </row>
    <row r="43" spans="1:33">
      <c r="W43" s="13"/>
    </row>
    <row r="44" spans="1:33">
      <c r="W44" s="13"/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8C57-3517-4885-AD0E-F84DAD479C00}">
  <dimension ref="A1:M13"/>
  <sheetViews>
    <sheetView zoomScale="72" workbookViewId="0">
      <selection activeCell="M12" sqref="M12"/>
    </sheetView>
  </sheetViews>
  <sheetFormatPr defaultRowHeight="18"/>
  <cols>
    <col min="1" max="1" width="11.4140625" customWidth="1"/>
    <col min="2" max="2" width="8.1640625" customWidth="1"/>
    <col min="12" max="12" width="13.5" customWidth="1"/>
    <col min="13" max="13" width="10.1640625" customWidth="1"/>
  </cols>
  <sheetData>
    <row r="1" spans="1:13">
      <c r="A1" s="81" t="s">
        <v>89</v>
      </c>
      <c r="B1" s="82"/>
      <c r="C1" s="82"/>
      <c r="D1" s="83"/>
      <c r="E1" s="81" t="s">
        <v>144</v>
      </c>
      <c r="F1" s="82"/>
      <c r="G1" s="82"/>
      <c r="H1" s="84"/>
      <c r="I1" s="81" t="s">
        <v>147</v>
      </c>
      <c r="J1" s="84"/>
      <c r="L1" s="6" t="s">
        <v>92</v>
      </c>
      <c r="M1" s="6">
        <v>10</v>
      </c>
    </row>
    <row r="2" spans="1:13">
      <c r="A2" s="64" t="s">
        <v>66</v>
      </c>
      <c r="B2" s="6" t="s">
        <v>51</v>
      </c>
      <c r="C2" s="6" t="s">
        <v>54</v>
      </c>
      <c r="D2" s="66" t="s">
        <v>55</v>
      </c>
      <c r="E2" s="64" t="s">
        <v>66</v>
      </c>
      <c r="F2" s="6" t="s">
        <v>51</v>
      </c>
      <c r="G2" s="6" t="s">
        <v>54</v>
      </c>
      <c r="H2" s="20" t="s">
        <v>55</v>
      </c>
      <c r="I2" s="64" t="s">
        <v>146</v>
      </c>
      <c r="J2" s="20" t="s">
        <v>148</v>
      </c>
      <c r="L2" s="6" t="s">
        <v>145</v>
      </c>
      <c r="M2" s="6">
        <v>4</v>
      </c>
    </row>
    <row r="3" spans="1:13">
      <c r="A3" s="53">
        <v>0</v>
      </c>
      <c r="B3" s="18">
        <v>0</v>
      </c>
      <c r="C3" s="18">
        <v>10</v>
      </c>
      <c r="D3" s="67">
        <v>10</v>
      </c>
      <c r="E3" s="64">
        <f>_xlfn.RANK.AVG(A3,$A3:$D3,0)</f>
        <v>3.5</v>
      </c>
      <c r="F3" s="6">
        <f t="shared" ref="F3:H3" si="0">_xlfn.RANK.AVG(B3,$A3:$D3,0)</f>
        <v>3.5</v>
      </c>
      <c r="G3" s="6">
        <f t="shared" si="0"/>
        <v>1.5</v>
      </c>
      <c r="H3" s="20">
        <f t="shared" si="0"/>
        <v>1.5</v>
      </c>
      <c r="I3" s="64">
        <v>2</v>
      </c>
      <c r="J3" s="20">
        <f>I3*(I3^2-1)</f>
        <v>6</v>
      </c>
      <c r="L3" s="6" t="s">
        <v>150</v>
      </c>
      <c r="M3" s="6">
        <f>(12/(M1*M2*(M2+1)))*(E13^2+F13^2+G13^2+H13^2)-3*M1*(M2+1)</f>
        <v>3.539999999999992</v>
      </c>
    </row>
    <row r="4" spans="1:13">
      <c r="A4" s="64">
        <v>0</v>
      </c>
      <c r="B4" s="6">
        <v>10</v>
      </c>
      <c r="C4" s="6">
        <v>10</v>
      </c>
      <c r="D4" s="66">
        <v>10</v>
      </c>
      <c r="E4" s="64">
        <f t="shared" ref="E4:E12" si="1">_xlfn.RANK.AVG(A4,$A4:$D4,0)</f>
        <v>4</v>
      </c>
      <c r="F4" s="6">
        <f t="shared" ref="F4:F12" si="2">_xlfn.RANK.AVG(B4,$A4:$D4,0)</f>
        <v>2</v>
      </c>
      <c r="G4" s="6">
        <f t="shared" ref="G4:G12" si="3">_xlfn.RANK.AVG(C4,$A4:$D4,0)</f>
        <v>2</v>
      </c>
      <c r="H4" s="20">
        <f t="shared" ref="H4:H12" si="4">_xlfn.RANK.AVG(D4,$A4:$D4,0)</f>
        <v>2</v>
      </c>
      <c r="I4" s="64">
        <v>3</v>
      </c>
      <c r="J4" s="20">
        <f t="shared" ref="J4:J12" si="5">I4*(I4^2-1)</f>
        <v>24</v>
      </c>
      <c r="L4" s="6" t="s">
        <v>149</v>
      </c>
      <c r="M4" s="70">
        <f>1-(SUM(J3:J12)/(M2*(M2^2-1)*M1))</f>
        <v>0.79</v>
      </c>
    </row>
    <row r="5" spans="1:13">
      <c r="A5" s="64">
        <v>10</v>
      </c>
      <c r="B5" s="6">
        <v>10</v>
      </c>
      <c r="C5" s="6">
        <v>0</v>
      </c>
      <c r="D5" s="66">
        <v>10</v>
      </c>
      <c r="E5" s="64">
        <f t="shared" si="1"/>
        <v>2</v>
      </c>
      <c r="F5" s="6">
        <f t="shared" si="2"/>
        <v>2</v>
      </c>
      <c r="G5" s="6">
        <f t="shared" si="3"/>
        <v>4</v>
      </c>
      <c r="H5" s="20">
        <f t="shared" si="4"/>
        <v>2</v>
      </c>
      <c r="I5" s="64">
        <v>3</v>
      </c>
      <c r="J5" s="20">
        <f t="shared" si="5"/>
        <v>24</v>
      </c>
      <c r="L5" s="6" t="s">
        <v>151</v>
      </c>
      <c r="M5" s="70">
        <f>M3/M4</f>
        <v>4.4810126582278382</v>
      </c>
    </row>
    <row r="6" spans="1:13">
      <c r="A6" s="64">
        <v>5</v>
      </c>
      <c r="B6" s="6">
        <v>0</v>
      </c>
      <c r="C6" s="6">
        <v>0</v>
      </c>
      <c r="D6" s="66">
        <v>10</v>
      </c>
      <c r="E6" s="64">
        <f t="shared" si="1"/>
        <v>2</v>
      </c>
      <c r="F6" s="6">
        <f t="shared" si="2"/>
        <v>3.5</v>
      </c>
      <c r="G6" s="6">
        <f t="shared" si="3"/>
        <v>3.5</v>
      </c>
      <c r="H6" s="20">
        <f t="shared" si="4"/>
        <v>1</v>
      </c>
      <c r="I6" s="64">
        <v>2</v>
      </c>
      <c r="J6" s="20">
        <f t="shared" si="5"/>
        <v>6</v>
      </c>
      <c r="L6" s="6" t="s">
        <v>97</v>
      </c>
      <c r="M6" s="70">
        <f>_xlfn.CHISQ.DIST.RT(M5,M2-1)</f>
        <v>0.21399018062754752</v>
      </c>
    </row>
    <row r="7" spans="1:13">
      <c r="A7" s="64">
        <v>0</v>
      </c>
      <c r="B7" s="6">
        <v>0</v>
      </c>
      <c r="C7" s="6">
        <v>10</v>
      </c>
      <c r="D7" s="66">
        <v>0</v>
      </c>
      <c r="E7" s="64">
        <f t="shared" si="1"/>
        <v>3</v>
      </c>
      <c r="F7" s="6">
        <f t="shared" si="2"/>
        <v>3</v>
      </c>
      <c r="G7" s="6">
        <f t="shared" si="3"/>
        <v>1</v>
      </c>
      <c r="H7" s="20">
        <f t="shared" si="4"/>
        <v>3</v>
      </c>
      <c r="I7" s="64">
        <v>3</v>
      </c>
      <c r="J7" s="20">
        <f t="shared" si="5"/>
        <v>24</v>
      </c>
    </row>
    <row r="8" spans="1:13">
      <c r="A8" s="64">
        <v>10</v>
      </c>
      <c r="B8" s="6">
        <v>5</v>
      </c>
      <c r="C8" s="6">
        <v>10</v>
      </c>
      <c r="D8" s="66">
        <v>10</v>
      </c>
      <c r="E8" s="64">
        <f t="shared" si="1"/>
        <v>2</v>
      </c>
      <c r="F8" s="6">
        <f t="shared" si="2"/>
        <v>4</v>
      </c>
      <c r="G8" s="6">
        <f t="shared" si="3"/>
        <v>2</v>
      </c>
      <c r="H8" s="20">
        <f t="shared" si="4"/>
        <v>2</v>
      </c>
      <c r="I8" s="64">
        <v>3</v>
      </c>
      <c r="J8" s="20">
        <f t="shared" si="5"/>
        <v>24</v>
      </c>
    </row>
    <row r="9" spans="1:13">
      <c r="A9" s="64">
        <v>8</v>
      </c>
      <c r="B9" s="6">
        <v>10</v>
      </c>
      <c r="C9" s="6">
        <v>5</v>
      </c>
      <c r="D9" s="66">
        <v>0</v>
      </c>
      <c r="E9" s="64">
        <f t="shared" si="1"/>
        <v>2</v>
      </c>
      <c r="F9" s="6">
        <f t="shared" si="2"/>
        <v>1</v>
      </c>
      <c r="G9" s="6">
        <f t="shared" si="3"/>
        <v>3</v>
      </c>
      <c r="H9" s="20">
        <f t="shared" si="4"/>
        <v>4</v>
      </c>
      <c r="I9" s="64">
        <v>0</v>
      </c>
      <c r="J9" s="20">
        <f t="shared" si="5"/>
        <v>0</v>
      </c>
    </row>
    <row r="10" spans="1:13">
      <c r="A10" s="64">
        <v>0</v>
      </c>
      <c r="B10" s="6">
        <v>0</v>
      </c>
      <c r="C10" s="6">
        <v>4</v>
      </c>
      <c r="D10" s="66">
        <v>10</v>
      </c>
      <c r="E10" s="64">
        <f t="shared" si="1"/>
        <v>3.5</v>
      </c>
      <c r="F10" s="6">
        <f t="shared" si="2"/>
        <v>3.5</v>
      </c>
      <c r="G10" s="6">
        <f t="shared" si="3"/>
        <v>2</v>
      </c>
      <c r="H10" s="20">
        <f t="shared" si="4"/>
        <v>1</v>
      </c>
      <c r="I10" s="64">
        <v>2</v>
      </c>
      <c r="J10" s="20">
        <f t="shared" si="5"/>
        <v>6</v>
      </c>
    </row>
    <row r="11" spans="1:13">
      <c r="A11" s="64">
        <v>7</v>
      </c>
      <c r="B11" s="6">
        <v>0</v>
      </c>
      <c r="C11" s="6">
        <v>0</v>
      </c>
      <c r="D11" s="66">
        <v>10</v>
      </c>
      <c r="E11" s="64">
        <f t="shared" si="1"/>
        <v>2</v>
      </c>
      <c r="F11" s="6">
        <f t="shared" si="2"/>
        <v>3.5</v>
      </c>
      <c r="G11" s="6">
        <f t="shared" si="3"/>
        <v>3.5</v>
      </c>
      <c r="H11" s="20">
        <f t="shared" si="4"/>
        <v>1</v>
      </c>
      <c r="I11" s="64">
        <v>2</v>
      </c>
      <c r="J11" s="20">
        <f t="shared" si="5"/>
        <v>6</v>
      </c>
    </row>
    <row r="12" spans="1:13" ht="18.5" thickBot="1">
      <c r="A12" s="65">
        <v>3</v>
      </c>
      <c r="B12" s="21">
        <v>3</v>
      </c>
      <c r="C12" s="21">
        <v>0</v>
      </c>
      <c r="D12" s="68">
        <v>10</v>
      </c>
      <c r="E12" s="65">
        <f t="shared" si="1"/>
        <v>2.5</v>
      </c>
      <c r="F12" s="21">
        <f t="shared" si="2"/>
        <v>2.5</v>
      </c>
      <c r="G12" s="21">
        <f t="shared" si="3"/>
        <v>4</v>
      </c>
      <c r="H12" s="22">
        <f t="shared" si="4"/>
        <v>1</v>
      </c>
      <c r="I12" s="65">
        <v>2</v>
      </c>
      <c r="J12" s="22">
        <f t="shared" si="5"/>
        <v>6</v>
      </c>
      <c r="M12" s="69"/>
    </row>
    <row r="13" spans="1:13">
      <c r="E13">
        <f>SUM(E3:E12)</f>
        <v>26.5</v>
      </c>
      <c r="F13">
        <f t="shared" ref="F13:H13" si="6">SUM(F3:F12)</f>
        <v>28.5</v>
      </c>
      <c r="G13">
        <f t="shared" si="6"/>
        <v>26.5</v>
      </c>
      <c r="H13">
        <f t="shared" si="6"/>
        <v>18.5</v>
      </c>
    </row>
  </sheetData>
  <mergeCells count="3">
    <mergeCell ref="A1:D1"/>
    <mergeCell ref="E1:H1"/>
    <mergeCell ref="I1:J1"/>
  </mergeCells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7C7C-A479-A248-9D6C-F590202C5C79}">
  <dimension ref="A1:P21"/>
  <sheetViews>
    <sheetView zoomScale="47" workbookViewId="0">
      <selection activeCell="N25" sqref="N25"/>
    </sheetView>
  </sheetViews>
  <sheetFormatPr defaultRowHeight="18"/>
  <cols>
    <col min="2" max="2" width="12.25" customWidth="1"/>
    <col min="7" max="7" width="8.83203125" bestFit="1" customWidth="1"/>
    <col min="8" max="8" width="10.75" bestFit="1" customWidth="1"/>
    <col min="9" max="9" width="10.1640625" customWidth="1"/>
    <col min="10" max="10" width="11.6640625" customWidth="1"/>
  </cols>
  <sheetData>
    <row r="1" spans="1:16">
      <c r="A1" s="5" t="s">
        <v>46</v>
      </c>
      <c r="B1" s="5" t="s">
        <v>27</v>
      </c>
      <c r="C1" s="5" t="s">
        <v>26</v>
      </c>
      <c r="D1" s="10" t="s">
        <v>50</v>
      </c>
      <c r="E1" s="5" t="s">
        <v>47</v>
      </c>
      <c r="F1" s="5" t="s">
        <v>48</v>
      </c>
      <c r="G1" s="5" t="s">
        <v>60</v>
      </c>
      <c r="H1" s="76" t="s">
        <v>129</v>
      </c>
      <c r="I1" s="10" t="s">
        <v>163</v>
      </c>
      <c r="J1" s="5" t="s">
        <v>166</v>
      </c>
      <c r="N1" s="5"/>
      <c r="O1" s="5" t="s">
        <v>161</v>
      </c>
      <c r="P1" s="5" t="s">
        <v>162</v>
      </c>
    </row>
    <row r="2" spans="1:16">
      <c r="A2" s="6" t="s">
        <v>43</v>
      </c>
      <c r="B2" s="6">
        <v>1</v>
      </c>
      <c r="C2" s="6">
        <v>10</v>
      </c>
      <c r="D2" s="11">
        <v>2</v>
      </c>
      <c r="E2" s="6">
        <v>0</v>
      </c>
      <c r="F2" s="72"/>
      <c r="G2" s="42"/>
      <c r="H2" s="6">
        <v>0</v>
      </c>
      <c r="I2" s="85">
        <v>0</v>
      </c>
      <c r="J2" s="6">
        <v>0</v>
      </c>
      <c r="N2" s="5" t="s">
        <v>57</v>
      </c>
      <c r="O2" s="8">
        <f>AVERAGE(E2:E11)</f>
        <v>4.3</v>
      </c>
      <c r="P2" s="7">
        <f>AVERAGE(G12:G21)</f>
        <v>8.3333333333333329E-2</v>
      </c>
    </row>
    <row r="3" spans="1:16">
      <c r="A3" s="6" t="s">
        <v>1</v>
      </c>
      <c r="B3" s="6">
        <v>1</v>
      </c>
      <c r="C3" s="6">
        <v>10</v>
      </c>
      <c r="D3" s="11">
        <v>10</v>
      </c>
      <c r="E3" s="6">
        <v>0</v>
      </c>
      <c r="F3" s="73"/>
      <c r="G3" s="74"/>
      <c r="H3" s="6">
        <v>0</v>
      </c>
      <c r="I3" s="85">
        <v>0</v>
      </c>
      <c r="J3" s="6">
        <v>0</v>
      </c>
      <c r="N3" s="5" t="s">
        <v>58</v>
      </c>
      <c r="O3" s="8">
        <f>MEDIAN(E2:E11)</f>
        <v>4</v>
      </c>
      <c r="P3" s="7">
        <f>MEDIAN(G12:G21)</f>
        <v>0</v>
      </c>
    </row>
    <row r="4" spans="1:16">
      <c r="A4" s="6" t="s">
        <v>30</v>
      </c>
      <c r="B4" s="6">
        <v>1</v>
      </c>
      <c r="C4" s="6">
        <v>15</v>
      </c>
      <c r="D4" s="11">
        <v>1</v>
      </c>
      <c r="E4" s="6">
        <v>10</v>
      </c>
      <c r="F4" s="73"/>
      <c r="G4" s="74"/>
      <c r="H4" s="6">
        <v>0</v>
      </c>
      <c r="I4" s="85">
        <v>0</v>
      </c>
      <c r="J4" s="6">
        <v>0</v>
      </c>
      <c r="N4" s="5" t="s">
        <v>61</v>
      </c>
      <c r="O4" s="6">
        <f>_xlfn.VAR.P(E2:E11)</f>
        <v>16.21</v>
      </c>
      <c r="P4" s="9">
        <f>_xlfn.VAR.P(G12:G21)</f>
        <v>3.4722222222222224E-2</v>
      </c>
    </row>
    <row r="5" spans="1:16">
      <c r="A5" s="6" t="s">
        <v>44</v>
      </c>
      <c r="B5" s="6">
        <v>1</v>
      </c>
      <c r="C5" s="6">
        <v>5</v>
      </c>
      <c r="D5" s="11">
        <v>8</v>
      </c>
      <c r="E5" s="6">
        <v>5</v>
      </c>
      <c r="F5" s="73"/>
      <c r="G5" s="74"/>
      <c r="H5" s="6">
        <v>0</v>
      </c>
      <c r="I5" s="85">
        <v>0</v>
      </c>
      <c r="J5" s="6">
        <v>0</v>
      </c>
      <c r="N5" s="5" t="s">
        <v>59</v>
      </c>
      <c r="O5" s="8">
        <f>SQRT(O4)</f>
        <v>4.026164427839479</v>
      </c>
      <c r="P5" s="7">
        <f>SQRT(P4)</f>
        <v>0.18633899812498247</v>
      </c>
    </row>
    <row r="6" spans="1:16">
      <c r="A6" s="6" t="s">
        <v>38</v>
      </c>
      <c r="B6" s="6">
        <v>1</v>
      </c>
      <c r="C6" s="6">
        <v>10</v>
      </c>
      <c r="D6" s="11">
        <v>9</v>
      </c>
      <c r="E6" s="6">
        <v>0</v>
      </c>
      <c r="F6" s="73"/>
      <c r="G6" s="74"/>
      <c r="H6" s="6">
        <v>0</v>
      </c>
      <c r="I6" s="85">
        <v>0</v>
      </c>
      <c r="J6" s="6">
        <v>0</v>
      </c>
    </row>
    <row r="7" spans="1:16">
      <c r="A7" s="6" t="s">
        <v>32</v>
      </c>
      <c r="B7" s="6">
        <v>1</v>
      </c>
      <c r="C7" s="6">
        <v>0</v>
      </c>
      <c r="D7" s="11">
        <v>6</v>
      </c>
      <c r="E7" s="6">
        <v>10</v>
      </c>
      <c r="F7" s="73"/>
      <c r="G7" s="74"/>
      <c r="H7" s="6">
        <v>0</v>
      </c>
      <c r="I7" s="85">
        <v>0</v>
      </c>
      <c r="J7" s="6">
        <v>0</v>
      </c>
    </row>
    <row r="8" spans="1:16">
      <c r="A8" s="6" t="s">
        <v>37</v>
      </c>
      <c r="B8" s="6">
        <v>1</v>
      </c>
      <c r="C8" s="6">
        <v>2</v>
      </c>
      <c r="D8" s="11">
        <v>7</v>
      </c>
      <c r="E8" s="6">
        <v>8</v>
      </c>
      <c r="F8" s="73"/>
      <c r="G8" s="74"/>
      <c r="H8" s="6">
        <v>0</v>
      </c>
      <c r="I8" s="85">
        <v>0</v>
      </c>
      <c r="J8" s="6">
        <v>0</v>
      </c>
    </row>
    <row r="9" spans="1:16">
      <c r="A9" s="6" t="s">
        <v>40</v>
      </c>
      <c r="B9" s="6">
        <v>1</v>
      </c>
      <c r="C9" s="6">
        <v>10</v>
      </c>
      <c r="D9" s="11">
        <v>5</v>
      </c>
      <c r="E9" s="6">
        <v>0</v>
      </c>
      <c r="F9" s="73"/>
      <c r="G9" s="74"/>
      <c r="H9" s="6">
        <v>0</v>
      </c>
      <c r="I9" s="85">
        <v>0</v>
      </c>
      <c r="J9" s="6">
        <v>0</v>
      </c>
    </row>
    <row r="10" spans="1:16">
      <c r="A10" s="6" t="s">
        <v>42</v>
      </c>
      <c r="B10" s="6">
        <v>1</v>
      </c>
      <c r="C10" s="6">
        <v>3</v>
      </c>
      <c r="D10" s="11">
        <v>4</v>
      </c>
      <c r="E10" s="6">
        <v>7</v>
      </c>
      <c r="F10" s="73"/>
      <c r="G10" s="74"/>
      <c r="H10" s="6">
        <v>0</v>
      </c>
      <c r="I10" s="85">
        <v>0</v>
      </c>
      <c r="J10" s="6">
        <v>0</v>
      </c>
    </row>
    <row r="11" spans="1:16">
      <c r="A11" s="6" t="s">
        <v>29</v>
      </c>
      <c r="B11" s="6">
        <v>1</v>
      </c>
      <c r="C11" s="6">
        <v>7</v>
      </c>
      <c r="D11" s="11">
        <v>3</v>
      </c>
      <c r="E11" s="35">
        <v>3</v>
      </c>
      <c r="F11" s="67"/>
      <c r="G11" s="41"/>
      <c r="H11" s="6">
        <v>0</v>
      </c>
      <c r="I11" s="85">
        <v>0</v>
      </c>
      <c r="J11" s="6">
        <v>0</v>
      </c>
    </row>
    <row r="12" spans="1:16">
      <c r="A12" s="6" t="s">
        <v>33</v>
      </c>
      <c r="B12" s="6">
        <v>2</v>
      </c>
      <c r="C12" s="6">
        <v>15</v>
      </c>
      <c r="D12" s="75">
        <v>8</v>
      </c>
      <c r="E12" s="35">
        <f>VLOOKUP(D12,$D$1:$E$11,2,0)</f>
        <v>5</v>
      </c>
      <c r="F12" s="39">
        <v>0</v>
      </c>
      <c r="G12" s="12">
        <v>0</v>
      </c>
      <c r="H12" s="6">
        <v>0</v>
      </c>
      <c r="I12" s="85">
        <v>0</v>
      </c>
      <c r="J12" s="6">
        <v>0</v>
      </c>
    </row>
    <row r="13" spans="1:16">
      <c r="A13" s="6" t="s">
        <v>36</v>
      </c>
      <c r="B13" s="6">
        <v>2</v>
      </c>
      <c r="C13" s="6">
        <v>30</v>
      </c>
      <c r="D13" s="75">
        <v>6</v>
      </c>
      <c r="E13" s="35">
        <f t="shared" ref="E13:E21" si="0">VLOOKUP(D13,$D$1:$E$11,2,0)</f>
        <v>10</v>
      </c>
      <c r="F13" s="39">
        <v>0</v>
      </c>
      <c r="G13" s="12">
        <v>0</v>
      </c>
      <c r="H13" s="6">
        <v>0</v>
      </c>
      <c r="I13" s="85">
        <v>0</v>
      </c>
      <c r="J13" s="6">
        <v>0</v>
      </c>
    </row>
    <row r="14" spans="1:16">
      <c r="A14" s="6" t="s">
        <v>41</v>
      </c>
      <c r="B14" s="6">
        <v>2</v>
      </c>
      <c r="C14" s="6">
        <v>9</v>
      </c>
      <c r="D14" s="75">
        <v>3</v>
      </c>
      <c r="E14" s="35">
        <f t="shared" si="0"/>
        <v>3</v>
      </c>
      <c r="F14" s="39">
        <v>0</v>
      </c>
      <c r="G14" s="12">
        <v>0</v>
      </c>
      <c r="H14" s="6">
        <v>0</v>
      </c>
      <c r="I14" s="85">
        <v>0</v>
      </c>
      <c r="J14" s="6">
        <v>0</v>
      </c>
    </row>
    <row r="15" spans="1:16">
      <c r="A15" s="6" t="s">
        <v>28</v>
      </c>
      <c r="B15" s="6">
        <v>2</v>
      </c>
      <c r="C15" s="6">
        <v>21</v>
      </c>
      <c r="D15" s="75">
        <v>4</v>
      </c>
      <c r="E15" s="35">
        <f t="shared" si="0"/>
        <v>7</v>
      </c>
      <c r="F15" s="39">
        <v>0</v>
      </c>
      <c r="G15" s="12">
        <v>0</v>
      </c>
      <c r="H15" s="6">
        <v>0</v>
      </c>
      <c r="I15" s="85">
        <v>0</v>
      </c>
      <c r="J15" s="6">
        <v>0</v>
      </c>
    </row>
    <row r="16" spans="1:16">
      <c r="A16" s="6" t="s">
        <v>45</v>
      </c>
      <c r="B16" s="6">
        <v>2</v>
      </c>
      <c r="C16" s="6">
        <v>15</v>
      </c>
      <c r="D16" s="75">
        <v>1</v>
      </c>
      <c r="E16" s="35">
        <f t="shared" si="0"/>
        <v>10</v>
      </c>
      <c r="F16" s="39">
        <v>15</v>
      </c>
      <c r="G16" s="12">
        <v>0.5</v>
      </c>
      <c r="H16" s="6">
        <v>0</v>
      </c>
      <c r="I16" s="85">
        <v>0</v>
      </c>
      <c r="J16" s="6">
        <v>0</v>
      </c>
    </row>
    <row r="17" spans="1:10">
      <c r="A17" s="6" t="s">
        <v>8</v>
      </c>
      <c r="B17" s="6">
        <v>2</v>
      </c>
      <c r="C17" s="6">
        <v>24</v>
      </c>
      <c r="D17" s="75">
        <v>7</v>
      </c>
      <c r="E17" s="35">
        <f t="shared" si="0"/>
        <v>8</v>
      </c>
      <c r="F17" s="39">
        <v>0</v>
      </c>
      <c r="G17" s="12">
        <v>0</v>
      </c>
      <c r="H17" s="6">
        <v>0</v>
      </c>
      <c r="I17" s="85">
        <v>0</v>
      </c>
      <c r="J17" s="6">
        <v>0</v>
      </c>
    </row>
    <row r="18" spans="1:10">
      <c r="A18" s="6" t="s">
        <v>34</v>
      </c>
      <c r="B18" s="6">
        <v>2</v>
      </c>
      <c r="C18" s="6">
        <v>0</v>
      </c>
      <c r="D18" s="75">
        <v>5</v>
      </c>
      <c r="E18" s="35">
        <f t="shared" si="0"/>
        <v>0</v>
      </c>
      <c r="F18" s="39">
        <v>0</v>
      </c>
      <c r="G18" s="12"/>
      <c r="H18" s="6">
        <v>0</v>
      </c>
      <c r="I18" s="85">
        <v>0</v>
      </c>
      <c r="J18" s="6">
        <v>0</v>
      </c>
    </row>
    <row r="19" spans="1:10">
      <c r="A19" s="6" t="s">
        <v>31</v>
      </c>
      <c r="B19" s="6">
        <v>2</v>
      </c>
      <c r="C19" s="6">
        <v>0</v>
      </c>
      <c r="D19" s="75">
        <v>10</v>
      </c>
      <c r="E19" s="35">
        <f t="shared" si="0"/>
        <v>0</v>
      </c>
      <c r="F19" s="39">
        <v>0</v>
      </c>
      <c r="G19" s="12"/>
      <c r="H19" s="6">
        <v>0</v>
      </c>
      <c r="I19" s="85">
        <v>0</v>
      </c>
      <c r="J19" s="6">
        <v>0</v>
      </c>
    </row>
    <row r="20" spans="1:10">
      <c r="A20" s="6" t="s">
        <v>39</v>
      </c>
      <c r="B20" s="6">
        <v>2</v>
      </c>
      <c r="C20" s="6">
        <v>0</v>
      </c>
      <c r="D20" s="75">
        <v>9</v>
      </c>
      <c r="E20" s="35">
        <f t="shared" si="0"/>
        <v>0</v>
      </c>
      <c r="F20" s="39">
        <v>0</v>
      </c>
      <c r="G20" s="12"/>
      <c r="H20" s="6">
        <v>0</v>
      </c>
      <c r="I20" s="85">
        <v>0</v>
      </c>
      <c r="J20" s="6">
        <v>0</v>
      </c>
    </row>
    <row r="21" spans="1:10">
      <c r="A21" s="6" t="s">
        <v>35</v>
      </c>
      <c r="B21" s="6">
        <v>2</v>
      </c>
      <c r="C21" s="6">
        <v>0</v>
      </c>
      <c r="D21" s="75">
        <v>2</v>
      </c>
      <c r="E21" s="6">
        <f t="shared" si="0"/>
        <v>0</v>
      </c>
      <c r="F21" s="39">
        <v>0</v>
      </c>
      <c r="G21" s="12"/>
      <c r="H21" s="6">
        <v>0</v>
      </c>
      <c r="I21" s="85">
        <v>0</v>
      </c>
      <c r="J21" s="6">
        <v>0</v>
      </c>
    </row>
  </sheetData>
  <phoneticPr fontId="18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8BB1-AE1E-B048-AA2D-DC62B57B80D1}">
  <dimension ref="A1:P21"/>
  <sheetViews>
    <sheetView zoomScale="61" zoomScaleNormal="100" workbookViewId="0">
      <selection activeCell="M8" sqref="M8"/>
    </sheetView>
  </sheetViews>
  <sheetFormatPr defaultRowHeight="18"/>
  <cols>
    <col min="2" max="2" width="12.58203125" customWidth="1"/>
    <col min="7" max="7" width="11" customWidth="1"/>
    <col min="9" max="9" width="12" customWidth="1"/>
    <col min="10" max="10" width="11.9140625" customWidth="1"/>
  </cols>
  <sheetData>
    <row r="1" spans="1:16">
      <c r="A1" s="5" t="s">
        <v>46</v>
      </c>
      <c r="B1" s="5" t="s">
        <v>27</v>
      </c>
      <c r="C1" s="5" t="s">
        <v>26</v>
      </c>
      <c r="D1" s="5" t="s">
        <v>50</v>
      </c>
      <c r="E1" s="5" t="s">
        <v>47</v>
      </c>
      <c r="F1" s="5" t="s">
        <v>48</v>
      </c>
      <c r="G1" s="5" t="s">
        <v>60</v>
      </c>
      <c r="H1" s="5" t="s">
        <v>129</v>
      </c>
      <c r="I1" s="5" t="s">
        <v>164</v>
      </c>
      <c r="J1" s="5" t="s">
        <v>166</v>
      </c>
      <c r="N1" s="5"/>
      <c r="O1" s="5" t="s">
        <v>161</v>
      </c>
      <c r="P1" s="5" t="s">
        <v>162</v>
      </c>
    </row>
    <row r="2" spans="1:16">
      <c r="A2" s="6" t="s">
        <v>1</v>
      </c>
      <c r="B2" s="6">
        <v>1</v>
      </c>
      <c r="C2" s="6">
        <v>10</v>
      </c>
      <c r="D2" s="6">
        <v>10</v>
      </c>
      <c r="E2" s="6">
        <v>0</v>
      </c>
      <c r="F2" s="72"/>
      <c r="G2" s="42"/>
      <c r="H2" s="6">
        <f>VLOOKUP(A2,ゲーム1!$A$1:$G$21,3,0)</f>
        <v>10</v>
      </c>
      <c r="I2" s="6">
        <f>VLOOKUP(A2,ゲーム1!$A$1:$E$11,5,0)</f>
        <v>0</v>
      </c>
      <c r="J2" s="86"/>
      <c r="L2" s="13"/>
      <c r="M2" s="13"/>
      <c r="N2" s="5" t="s">
        <v>57</v>
      </c>
      <c r="O2" s="8">
        <f>AVERAGE(E2:E11)</f>
        <v>3.8</v>
      </c>
      <c r="P2" s="7">
        <f>AVERAGE(G12:G21)</f>
        <v>0.21111111111111111</v>
      </c>
    </row>
    <row r="3" spans="1:16">
      <c r="A3" s="6" t="s">
        <v>30</v>
      </c>
      <c r="B3" s="6">
        <v>1</v>
      </c>
      <c r="C3" s="6">
        <v>5</v>
      </c>
      <c r="D3" s="6">
        <v>4</v>
      </c>
      <c r="E3" s="6">
        <v>10</v>
      </c>
      <c r="F3" s="73"/>
      <c r="G3" s="74"/>
      <c r="H3" s="6">
        <f>VLOOKUP(A3,ゲーム1!$A$1:$G$21,3,0)</f>
        <v>15</v>
      </c>
      <c r="I3" s="6">
        <f>VLOOKUP(A3,ゲーム1!$A$1:$E$11,5,0)</f>
        <v>10</v>
      </c>
      <c r="J3" s="86"/>
      <c r="L3" s="13"/>
      <c r="M3" s="13"/>
      <c r="N3" s="5" t="s">
        <v>58</v>
      </c>
      <c r="O3" s="6">
        <f>MEDIAN(E2:E11)</f>
        <v>1.5</v>
      </c>
      <c r="P3" s="7">
        <f>MEDIAN(G12:G21)</f>
        <v>0.16666666666666666</v>
      </c>
    </row>
    <row r="4" spans="1:16">
      <c r="A4" s="6" t="s">
        <v>33</v>
      </c>
      <c r="B4" s="6">
        <v>1</v>
      </c>
      <c r="C4" s="6">
        <v>0</v>
      </c>
      <c r="D4" s="6">
        <v>1</v>
      </c>
      <c r="E4" s="6">
        <v>10</v>
      </c>
      <c r="F4" s="73"/>
      <c r="G4" s="74"/>
      <c r="H4" s="6">
        <f>VLOOKUP(A4,ゲーム1!$A$1:$G$21,3,0)</f>
        <v>15</v>
      </c>
      <c r="I4" s="6"/>
      <c r="J4" s="86">
        <f>VLOOKUP(A4,ゲーム1!$A$12:$G$21,7,0)</f>
        <v>0</v>
      </c>
      <c r="L4" s="13"/>
      <c r="M4" s="13"/>
      <c r="N4" s="5" t="s">
        <v>61</v>
      </c>
      <c r="O4" s="6">
        <f>_xlfn.VAR.P(E2:E11)</f>
        <v>18.96</v>
      </c>
      <c r="P4" s="9">
        <f>_xlfn.VAR.P(G12:G21)</f>
        <v>4.4938271604938282E-2</v>
      </c>
    </row>
    <row r="5" spans="1:16">
      <c r="A5" s="6" t="s">
        <v>44</v>
      </c>
      <c r="B5" s="6">
        <v>1</v>
      </c>
      <c r="C5" s="6">
        <v>10</v>
      </c>
      <c r="D5" s="6">
        <v>9</v>
      </c>
      <c r="E5" s="6">
        <v>0</v>
      </c>
      <c r="F5" s="73"/>
      <c r="G5" s="74"/>
      <c r="H5" s="6">
        <f>VLOOKUP(A5,ゲーム1!$A$1:$G$21,3,0)</f>
        <v>5</v>
      </c>
      <c r="I5" s="6">
        <f>VLOOKUP(A5,ゲーム1!$A$1:$E$11,5,0)</f>
        <v>5</v>
      </c>
      <c r="J5" s="86"/>
      <c r="L5" s="13"/>
      <c r="M5" s="13"/>
      <c r="N5" s="5" t="s">
        <v>59</v>
      </c>
      <c r="O5" s="8">
        <f>SQRT(O4)</f>
        <v>4.3543082114154483</v>
      </c>
      <c r="P5" s="7">
        <f>SQRT(P4)</f>
        <v>0.21198648920376573</v>
      </c>
    </row>
    <row r="6" spans="1:16">
      <c r="A6" s="6" t="s">
        <v>41</v>
      </c>
      <c r="B6" s="6">
        <v>1</v>
      </c>
      <c r="C6" s="6">
        <v>10</v>
      </c>
      <c r="D6" s="6">
        <v>7</v>
      </c>
      <c r="E6" s="6">
        <v>0</v>
      </c>
      <c r="F6" s="73"/>
      <c r="G6" s="74"/>
      <c r="H6" s="6">
        <f>VLOOKUP(A6,ゲーム1!$A$1:$G$21,3,0)</f>
        <v>9</v>
      </c>
      <c r="I6" s="6"/>
      <c r="J6" s="86">
        <f>VLOOKUP(A6,ゲーム1!$A$12:$G$21,7,0)</f>
        <v>0</v>
      </c>
      <c r="L6" s="13"/>
      <c r="M6" s="13"/>
    </row>
    <row r="7" spans="1:16">
      <c r="A7" s="6" t="s">
        <v>28</v>
      </c>
      <c r="B7" s="6">
        <v>1</v>
      </c>
      <c r="C7" s="6">
        <v>10</v>
      </c>
      <c r="D7" s="6">
        <v>5</v>
      </c>
      <c r="E7" s="6">
        <v>5</v>
      </c>
      <c r="F7" s="73"/>
      <c r="G7" s="74"/>
      <c r="H7" s="6">
        <f>VLOOKUP(A7,ゲーム1!$A$1:$G$21,3,0)</f>
        <v>21</v>
      </c>
      <c r="I7" s="6"/>
      <c r="J7" s="86">
        <f>VLOOKUP(A7,ゲーム1!$A$12:$G$21,7,0)</f>
        <v>0</v>
      </c>
      <c r="L7" s="13"/>
      <c r="M7" s="13"/>
    </row>
    <row r="8" spans="1:16">
      <c r="A8" s="6" t="s">
        <v>32</v>
      </c>
      <c r="B8" s="6">
        <v>1</v>
      </c>
      <c r="C8" s="6">
        <v>0</v>
      </c>
      <c r="D8" s="6">
        <v>3</v>
      </c>
      <c r="E8" s="6">
        <v>10</v>
      </c>
      <c r="F8" s="73"/>
      <c r="G8" s="74"/>
      <c r="H8" s="6">
        <f>VLOOKUP(A8,ゲーム1!$A$1:$G$21,3,0)</f>
        <v>0</v>
      </c>
      <c r="I8" s="6">
        <f>VLOOKUP(A8,ゲーム1!$A$1:$E$11,5,0)</f>
        <v>10</v>
      </c>
      <c r="J8" s="86"/>
      <c r="L8" s="13"/>
      <c r="M8" s="13"/>
    </row>
    <row r="9" spans="1:16">
      <c r="A9" s="6" t="s">
        <v>8</v>
      </c>
      <c r="B9" s="6">
        <v>1</v>
      </c>
      <c r="C9" s="6">
        <v>10</v>
      </c>
      <c r="D9" s="6">
        <v>8</v>
      </c>
      <c r="E9" s="6">
        <v>0</v>
      </c>
      <c r="F9" s="73"/>
      <c r="G9" s="74"/>
      <c r="H9" s="6">
        <f>VLOOKUP(A9,ゲーム1!$A$1:$G$21,3,0)</f>
        <v>24</v>
      </c>
      <c r="I9" s="6"/>
      <c r="J9" s="86">
        <f>VLOOKUP(A9,ゲーム1!$A$12:$G$21,7,0)</f>
        <v>0</v>
      </c>
      <c r="L9" s="13"/>
      <c r="M9" s="13"/>
    </row>
    <row r="10" spans="1:16">
      <c r="A10" s="6" t="s">
        <v>40</v>
      </c>
      <c r="B10" s="6">
        <v>1</v>
      </c>
      <c r="C10" s="6">
        <v>10</v>
      </c>
      <c r="D10" s="6">
        <v>6</v>
      </c>
      <c r="E10" s="6">
        <v>0</v>
      </c>
      <c r="F10" s="73"/>
      <c r="G10" s="74"/>
      <c r="H10" s="6">
        <f>VLOOKUP(A10,ゲーム1!$A$1:$G$21,3,0)</f>
        <v>10</v>
      </c>
      <c r="I10" s="6">
        <f>VLOOKUP(A10,ゲーム1!$A$1:$E$11,5,0)</f>
        <v>0</v>
      </c>
      <c r="J10" s="86"/>
      <c r="L10" s="13"/>
      <c r="M10" s="13"/>
    </row>
    <row r="11" spans="1:16">
      <c r="A11" s="6" t="s">
        <v>39</v>
      </c>
      <c r="B11" s="6">
        <v>1</v>
      </c>
      <c r="C11" s="6">
        <v>12</v>
      </c>
      <c r="D11" s="6">
        <v>2</v>
      </c>
      <c r="E11" s="6">
        <v>3</v>
      </c>
      <c r="F11" s="67"/>
      <c r="G11" s="41"/>
      <c r="H11" s="6">
        <f>VLOOKUP(A11,ゲーム1!$A$1:$G$21,3,0)</f>
        <v>0</v>
      </c>
      <c r="I11" s="6"/>
      <c r="J11" s="86">
        <f>VLOOKUP(A11,ゲーム1!$A$12:$G$21,7,0)</f>
        <v>0</v>
      </c>
      <c r="L11" s="13"/>
      <c r="M11" s="13"/>
    </row>
    <row r="12" spans="1:16">
      <c r="A12" s="6" t="s">
        <v>43</v>
      </c>
      <c r="B12" s="6">
        <v>2</v>
      </c>
      <c r="C12" s="6">
        <v>10</v>
      </c>
      <c r="D12" s="6">
        <v>5</v>
      </c>
      <c r="E12" s="35">
        <f>VLOOKUP(D12,$D$1:$E$11,2,0)</f>
        <v>5</v>
      </c>
      <c r="F12" s="6">
        <v>5</v>
      </c>
      <c r="G12" s="7">
        <v>0.33333333333333331</v>
      </c>
      <c r="H12" s="6">
        <f>VLOOKUP(A12,ゲーム1!$A$1:$G$21,3,0)</f>
        <v>10</v>
      </c>
      <c r="I12" s="6">
        <f>VLOOKUP(A12,ゲーム1!$A$1:$E$11,5,0)</f>
        <v>0</v>
      </c>
      <c r="J12" s="86"/>
    </row>
    <row r="13" spans="1:16">
      <c r="A13" s="6" t="s">
        <v>36</v>
      </c>
      <c r="B13" s="6">
        <v>2</v>
      </c>
      <c r="C13" s="6">
        <v>0</v>
      </c>
      <c r="D13" s="6">
        <v>10</v>
      </c>
      <c r="E13" s="35">
        <f t="shared" ref="E13:E21" si="0">VLOOKUP(D13,$D$1:$E$11,2,0)</f>
        <v>0</v>
      </c>
      <c r="F13" s="6">
        <v>0</v>
      </c>
      <c r="G13" s="7"/>
      <c r="H13" s="6">
        <f>VLOOKUP(A13,ゲーム1!$A$1:$G$21,3,0)</f>
        <v>30</v>
      </c>
      <c r="I13" s="6"/>
      <c r="J13" s="86">
        <f>VLOOKUP(A13,ゲーム1!$A$12:$G$21,7,0)</f>
        <v>0</v>
      </c>
    </row>
    <row r="14" spans="1:16">
      <c r="A14" s="6" t="s">
        <v>38</v>
      </c>
      <c r="B14" s="6">
        <v>2</v>
      </c>
      <c r="C14" s="6">
        <v>25</v>
      </c>
      <c r="D14" s="6">
        <v>4</v>
      </c>
      <c r="E14" s="35">
        <f t="shared" si="0"/>
        <v>10</v>
      </c>
      <c r="F14" s="6">
        <v>5</v>
      </c>
      <c r="G14" s="7">
        <v>0.16666666666666666</v>
      </c>
      <c r="H14" s="6">
        <f>VLOOKUP(A14,ゲーム1!$A$1:$G$21,3,0)</f>
        <v>10</v>
      </c>
      <c r="I14" s="6">
        <f>VLOOKUP(A14,ゲーム1!$A$1:$E$11,5,0)</f>
        <v>0</v>
      </c>
      <c r="J14" s="86"/>
    </row>
    <row r="15" spans="1:16">
      <c r="A15" s="6" t="s">
        <v>45</v>
      </c>
      <c r="B15" s="6">
        <v>2</v>
      </c>
      <c r="C15" s="6">
        <v>4</v>
      </c>
      <c r="D15" s="6">
        <v>2</v>
      </c>
      <c r="E15" s="35">
        <f t="shared" si="0"/>
        <v>3</v>
      </c>
      <c r="F15" s="6">
        <v>5</v>
      </c>
      <c r="G15" s="7">
        <v>0.55555555555555558</v>
      </c>
      <c r="H15" s="6">
        <f>VLOOKUP(A15,ゲーム1!$A$1:$G$21,3,0)</f>
        <v>15</v>
      </c>
      <c r="I15" s="6"/>
      <c r="J15" s="86">
        <f>VLOOKUP(A15,ゲーム1!$A$12:$G$21,7,0)</f>
        <v>0.5</v>
      </c>
    </row>
    <row r="16" spans="1:16">
      <c r="A16" s="6" t="s">
        <v>37</v>
      </c>
      <c r="B16" s="6">
        <v>2</v>
      </c>
      <c r="C16" s="6">
        <v>30</v>
      </c>
      <c r="D16" s="6">
        <v>3</v>
      </c>
      <c r="E16" s="35">
        <f t="shared" si="0"/>
        <v>10</v>
      </c>
      <c r="F16" s="6">
        <v>0</v>
      </c>
      <c r="G16" s="7">
        <v>0</v>
      </c>
      <c r="H16" s="6">
        <f>VLOOKUP(A16,ゲーム1!$A$1:$G$21,3,0)</f>
        <v>2</v>
      </c>
      <c r="I16" s="6">
        <f>VLOOKUP(A16,ゲーム1!$A$1:$E$11,5,0)</f>
        <v>8</v>
      </c>
      <c r="J16" s="86"/>
    </row>
    <row r="17" spans="1:10">
      <c r="A17" s="6" t="s">
        <v>34</v>
      </c>
      <c r="B17" s="6">
        <v>2</v>
      </c>
      <c r="C17" s="6">
        <v>30</v>
      </c>
      <c r="D17" s="6">
        <v>1</v>
      </c>
      <c r="E17" s="35">
        <f t="shared" si="0"/>
        <v>10</v>
      </c>
      <c r="F17" s="6">
        <v>0</v>
      </c>
      <c r="G17" s="7">
        <v>0</v>
      </c>
      <c r="H17" s="6">
        <f>VLOOKUP(A17,ゲーム1!$A$1:$G$21,3,0)</f>
        <v>0</v>
      </c>
      <c r="I17" s="6"/>
      <c r="J17" s="86">
        <f>VLOOKUP(A17,ゲーム1!$A$12:$G$21,7,0)</f>
        <v>0</v>
      </c>
    </row>
    <row r="18" spans="1:10">
      <c r="A18" s="6" t="s">
        <v>31</v>
      </c>
      <c r="B18" s="6">
        <v>2</v>
      </c>
      <c r="C18" s="6">
        <v>0</v>
      </c>
      <c r="D18" s="6">
        <v>9</v>
      </c>
      <c r="E18" s="35">
        <f t="shared" si="0"/>
        <v>0</v>
      </c>
      <c r="F18" s="6">
        <v>0</v>
      </c>
      <c r="G18" s="7"/>
      <c r="H18" s="6">
        <f>VLOOKUP(A18,ゲーム1!$A$1:$G$21,3,0)</f>
        <v>0</v>
      </c>
      <c r="I18" s="6"/>
      <c r="J18" s="86">
        <f>VLOOKUP(A18,ゲーム1!$A$12:$G$21,7,0)</f>
        <v>0</v>
      </c>
    </row>
    <row r="19" spans="1:10">
      <c r="A19" s="6" t="s">
        <v>42</v>
      </c>
      <c r="B19" s="6">
        <v>2</v>
      </c>
      <c r="C19" s="6">
        <v>0</v>
      </c>
      <c r="D19" s="6">
        <v>7</v>
      </c>
      <c r="E19" s="35">
        <f t="shared" si="0"/>
        <v>0</v>
      </c>
      <c r="F19" s="6">
        <v>0</v>
      </c>
      <c r="G19" s="7"/>
      <c r="H19" s="6">
        <f>VLOOKUP(A19,ゲーム1!$A$1:$G$21,3,0)</f>
        <v>3</v>
      </c>
      <c r="I19" s="6">
        <f>VLOOKUP(A19,ゲーム1!$A$1:$E$11,5,0)</f>
        <v>7</v>
      </c>
      <c r="J19" s="86"/>
    </row>
    <row r="20" spans="1:10">
      <c r="A20" s="6" t="s">
        <v>29</v>
      </c>
      <c r="B20" s="6">
        <v>2</v>
      </c>
      <c r="C20" s="6">
        <v>0</v>
      </c>
      <c r="D20" s="6">
        <v>6</v>
      </c>
      <c r="E20" s="35">
        <f t="shared" si="0"/>
        <v>0</v>
      </c>
      <c r="F20" s="6">
        <v>0</v>
      </c>
      <c r="G20" s="7"/>
      <c r="H20" s="6">
        <f>VLOOKUP(A20,ゲーム1!$A$1:$G$21,3,0)</f>
        <v>7</v>
      </c>
      <c r="I20" s="6">
        <f>VLOOKUP(A20,ゲーム1!$A$1:$E$11,5,0)</f>
        <v>3</v>
      </c>
      <c r="J20" s="86"/>
    </row>
    <row r="21" spans="1:10">
      <c r="A21" s="6" t="s">
        <v>35</v>
      </c>
      <c r="B21" s="6">
        <v>2</v>
      </c>
      <c r="C21" s="6">
        <v>0</v>
      </c>
      <c r="D21" s="6">
        <v>8</v>
      </c>
      <c r="E21" s="6">
        <f t="shared" si="0"/>
        <v>0</v>
      </c>
      <c r="F21" s="6">
        <v>0</v>
      </c>
      <c r="G21" s="7"/>
      <c r="H21" s="6">
        <f>VLOOKUP(A21,ゲーム1!$A$1:$G$21,3,0)</f>
        <v>0</v>
      </c>
      <c r="I21" s="6"/>
      <c r="J21" s="86">
        <f>VLOOKUP(A21,ゲーム1!$A$12:$G$21,7,0)</f>
        <v>0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888A-46D8-5D40-9705-1D5D90F0C03F}">
  <dimension ref="A1:S21"/>
  <sheetViews>
    <sheetView zoomScale="60" workbookViewId="0">
      <selection activeCell="N7" sqref="N7"/>
    </sheetView>
  </sheetViews>
  <sheetFormatPr defaultRowHeight="18"/>
  <cols>
    <col min="2" max="2" width="11" customWidth="1"/>
    <col min="6" max="6" width="9.33203125" customWidth="1"/>
    <col min="9" max="9" width="9.25" customWidth="1"/>
    <col min="10" max="10" width="10.5" customWidth="1"/>
    <col min="11" max="11" width="9.5" customWidth="1"/>
    <col min="12" max="12" width="11.58203125" customWidth="1"/>
    <col min="13" max="13" width="11.5" customWidth="1"/>
    <col min="14" max="14" width="8.83203125" customWidth="1"/>
    <col min="18" max="19" width="9.75" customWidth="1"/>
    <col min="16377" max="16377" width="8.83203125" bestFit="1" customWidth="1"/>
    <col min="16378" max="16384" width="8.83203125" customWidth="1"/>
  </cols>
  <sheetData>
    <row r="1" spans="1:19">
      <c r="A1" s="5" t="s">
        <v>46</v>
      </c>
      <c r="B1" s="5" t="s">
        <v>27</v>
      </c>
      <c r="C1" s="5" t="s">
        <v>26</v>
      </c>
      <c r="D1" s="5" t="s">
        <v>50</v>
      </c>
      <c r="E1" s="5" t="s">
        <v>47</v>
      </c>
      <c r="F1" s="5" t="s">
        <v>52</v>
      </c>
      <c r="G1" s="5" t="s">
        <v>48</v>
      </c>
      <c r="H1" s="5" t="s">
        <v>60</v>
      </c>
      <c r="I1" s="5" t="s">
        <v>53</v>
      </c>
      <c r="J1" s="5" t="s">
        <v>62</v>
      </c>
      <c r="K1" s="5" t="s">
        <v>129</v>
      </c>
      <c r="L1" s="5" t="s">
        <v>165</v>
      </c>
      <c r="M1" s="5" t="s">
        <v>166</v>
      </c>
      <c r="O1" s="5"/>
      <c r="P1" s="5" t="s">
        <v>161</v>
      </c>
      <c r="Q1" s="5" t="s">
        <v>162</v>
      </c>
      <c r="R1" s="5" t="s">
        <v>52</v>
      </c>
      <c r="S1" s="5" t="s">
        <v>62</v>
      </c>
    </row>
    <row r="2" spans="1:19">
      <c r="A2" s="6" t="s">
        <v>1</v>
      </c>
      <c r="B2" s="6">
        <v>1</v>
      </c>
      <c r="C2" s="6">
        <v>15</v>
      </c>
      <c r="D2" s="6">
        <v>6</v>
      </c>
      <c r="E2" s="6">
        <v>10</v>
      </c>
      <c r="F2" s="6">
        <v>10</v>
      </c>
      <c r="G2" s="72"/>
      <c r="H2" s="77"/>
      <c r="I2" s="77"/>
      <c r="J2" s="42"/>
      <c r="K2" s="6">
        <f>VLOOKUP(A2,ゲーム2!$A$1:$H$21,3,0)+VLOOKUP(A2,ゲーム2!$A$1:$H$21,8,0)</f>
        <v>20</v>
      </c>
      <c r="L2" s="6">
        <f>VLOOKUP(A2,ゲーム2!$A$1:$E$11,5,0)</f>
        <v>0</v>
      </c>
      <c r="M2" s="87"/>
      <c r="O2" s="5" t="s">
        <v>57</v>
      </c>
      <c r="P2" s="8">
        <f>AVERAGE(E2:E11)</f>
        <v>4.9000000000000004</v>
      </c>
      <c r="Q2" s="7">
        <f>AVERAGE(H12:H21)</f>
        <v>0.35555555555555557</v>
      </c>
      <c r="R2" s="8">
        <f>AVERAGE(F2:F11)</f>
        <v>5.8</v>
      </c>
      <c r="S2" s="7">
        <f>AVERAGE(J12:J21)</f>
        <v>0.38611111111111107</v>
      </c>
    </row>
    <row r="3" spans="1:19">
      <c r="A3" s="6" t="s">
        <v>30</v>
      </c>
      <c r="B3" s="6">
        <v>1</v>
      </c>
      <c r="C3" s="6">
        <v>13</v>
      </c>
      <c r="D3" s="6">
        <v>8</v>
      </c>
      <c r="E3" s="6">
        <v>10</v>
      </c>
      <c r="F3" s="6">
        <v>10</v>
      </c>
      <c r="G3" s="73"/>
      <c r="J3" s="74"/>
      <c r="K3" s="6">
        <f>VLOOKUP(A3,ゲーム2!$A$1:$H$21,3,0)+VLOOKUP(A3,ゲーム2!$A$1:$H$21,8,0)</f>
        <v>20</v>
      </c>
      <c r="L3" s="6">
        <f>VLOOKUP(A3,ゲーム2!$A$1:$E$11,5,0)</f>
        <v>10</v>
      </c>
      <c r="M3" s="87"/>
      <c r="O3" s="5" t="s">
        <v>58</v>
      </c>
      <c r="P3" s="8">
        <f>MEDIAN(E2:E11)</f>
        <v>4.5</v>
      </c>
      <c r="Q3" s="7">
        <f>MEDIAN(H12:H21)</f>
        <v>0.41666666666666669</v>
      </c>
      <c r="R3" s="6">
        <f>MEDIAN(F2:F11)</f>
        <v>6.5</v>
      </c>
      <c r="S3" s="7">
        <f>MEDIAN(J12:J21)</f>
        <v>0.45833333333333337</v>
      </c>
    </row>
    <row r="4" spans="1:19">
      <c r="A4" s="6" t="s">
        <v>33</v>
      </c>
      <c r="B4" s="6">
        <v>1</v>
      </c>
      <c r="C4" s="6">
        <v>10</v>
      </c>
      <c r="D4" s="6">
        <v>2</v>
      </c>
      <c r="E4" s="6">
        <v>0</v>
      </c>
      <c r="F4" s="6">
        <v>5</v>
      </c>
      <c r="G4" s="73"/>
      <c r="J4" s="74"/>
      <c r="K4" s="6">
        <f>VLOOKUP(A4,ゲーム2!$A$1:$H$21,3,0)+VLOOKUP(A4,ゲーム2!$A$1:$H$21,8,0)</f>
        <v>15</v>
      </c>
      <c r="L4" s="6">
        <f>VLOOKUP(A4,ゲーム2!$A$1:$E$11,5,0)</f>
        <v>10</v>
      </c>
      <c r="M4" s="87"/>
      <c r="O4" s="5" t="s">
        <v>61</v>
      </c>
      <c r="P4" s="6">
        <f>_xlfn.VAR.P(E2:E11)</f>
        <v>20.09</v>
      </c>
      <c r="Q4" s="9">
        <f>_xlfn.VAR.P(H12:H21)</f>
        <v>2.2469135802469144E-2</v>
      </c>
      <c r="R4" s="6">
        <f>_xlfn.VAR.P(F2:F11)</f>
        <v>17.760000000000002</v>
      </c>
      <c r="S4" s="9">
        <f>_xlfn.VAR.P(J12:J21)</f>
        <v>3.1520061728395131E-2</v>
      </c>
    </row>
    <row r="5" spans="1:19">
      <c r="A5" s="6" t="s">
        <v>44</v>
      </c>
      <c r="B5" s="6">
        <v>1</v>
      </c>
      <c r="C5" s="6">
        <v>10</v>
      </c>
      <c r="D5" s="6">
        <v>3</v>
      </c>
      <c r="E5" s="6">
        <v>0</v>
      </c>
      <c r="F5" s="6">
        <v>5</v>
      </c>
      <c r="G5" s="73"/>
      <c r="J5" s="74"/>
      <c r="K5" s="6">
        <f>VLOOKUP(A5,ゲーム2!$A$1:$H$21,3,0)+VLOOKUP(A5,ゲーム2!$A$1:$H$21,8,0)</f>
        <v>15</v>
      </c>
      <c r="L5" s="6">
        <f>VLOOKUP(A5,ゲーム2!$A$1:$E$11,5,0)</f>
        <v>0</v>
      </c>
      <c r="M5" s="87"/>
      <c r="O5" s="5" t="s">
        <v>59</v>
      </c>
      <c r="P5" s="8">
        <f>SQRT(P4)</f>
        <v>4.4821869662029945</v>
      </c>
      <c r="Q5" s="7">
        <f>SQRT(Q4)</f>
        <v>0.14989708403591159</v>
      </c>
      <c r="R5" s="8">
        <f>SQRT(R4)</f>
        <v>4.2142615011410953</v>
      </c>
      <c r="S5" s="7">
        <f>SQRT(S4)</f>
        <v>0.17753890201416458</v>
      </c>
    </row>
    <row r="6" spans="1:19">
      <c r="A6" s="6" t="s">
        <v>36</v>
      </c>
      <c r="B6" s="6">
        <v>1</v>
      </c>
      <c r="C6" s="6">
        <v>12</v>
      </c>
      <c r="D6" s="6">
        <v>9</v>
      </c>
      <c r="E6" s="6">
        <v>10</v>
      </c>
      <c r="F6" s="6">
        <v>8</v>
      </c>
      <c r="G6" s="73"/>
      <c r="J6" s="74"/>
      <c r="K6" s="6">
        <f>VLOOKUP(A6,ゲーム2!$A$1:$H$21,3,0)+VLOOKUP(A6,ゲーム2!$A$1:$H$21,8,0)</f>
        <v>30</v>
      </c>
      <c r="L6" s="6"/>
      <c r="M6" s="87">
        <f>VLOOKUP(A6,ゲーム2!$A$12:$G$21,7,0)</f>
        <v>0</v>
      </c>
    </row>
    <row r="7" spans="1:19">
      <c r="A7" s="6" t="s">
        <v>32</v>
      </c>
      <c r="B7" s="6">
        <v>1</v>
      </c>
      <c r="C7" s="6">
        <v>15</v>
      </c>
      <c r="D7" s="6">
        <v>1</v>
      </c>
      <c r="E7" s="6">
        <v>10</v>
      </c>
      <c r="F7" s="6">
        <v>10</v>
      </c>
      <c r="G7" s="73"/>
      <c r="J7" s="74"/>
      <c r="K7" s="6">
        <f>VLOOKUP(A7,ゲーム2!$A$1:$H$21,3,0)+VLOOKUP(A7,ゲーム2!$A$1:$H$21,8,0)</f>
        <v>0</v>
      </c>
      <c r="L7" s="6">
        <f>VLOOKUP(A7,ゲーム2!$A$1:$E$11,5,0)</f>
        <v>10</v>
      </c>
      <c r="M7" s="87"/>
    </row>
    <row r="8" spans="1:19">
      <c r="A8" s="6" t="s">
        <v>37</v>
      </c>
      <c r="B8" s="6">
        <v>1</v>
      </c>
      <c r="C8" s="6">
        <v>7</v>
      </c>
      <c r="D8" s="6">
        <v>7</v>
      </c>
      <c r="E8" s="6">
        <v>5</v>
      </c>
      <c r="F8" s="6">
        <v>10</v>
      </c>
      <c r="G8" s="73"/>
      <c r="J8" s="74"/>
      <c r="K8" s="6">
        <f>VLOOKUP(A8,ゲーム2!$A$1:$H$21,3,0)+VLOOKUP(A8,ゲーム2!$A$1:$H$21,8,0)</f>
        <v>32</v>
      </c>
      <c r="L8" s="6"/>
      <c r="M8" s="87">
        <f>VLOOKUP(A8,ゲーム2!$A$12:$G$21,7,0)</f>
        <v>0</v>
      </c>
    </row>
    <row r="9" spans="1:19">
      <c r="A9" s="6" t="s">
        <v>34</v>
      </c>
      <c r="B9" s="6">
        <v>1</v>
      </c>
      <c r="C9" s="6">
        <v>8</v>
      </c>
      <c r="D9" s="6">
        <v>10</v>
      </c>
      <c r="E9" s="6">
        <v>4</v>
      </c>
      <c r="F9" s="6">
        <v>0</v>
      </c>
      <c r="G9" s="73"/>
      <c r="J9" s="74"/>
      <c r="K9" s="6">
        <f>VLOOKUP(A9,ゲーム2!$A$1:$H$21,3,0)+VLOOKUP(A9,ゲーム2!$A$1:$H$21,8,0)</f>
        <v>30</v>
      </c>
      <c r="L9" s="6"/>
      <c r="M9" s="87">
        <f>VLOOKUP(A9,ゲーム2!$A$12:$G$21,7,0)</f>
        <v>0</v>
      </c>
    </row>
    <row r="10" spans="1:19">
      <c r="A10" s="6" t="s">
        <v>40</v>
      </c>
      <c r="B10" s="6">
        <v>1</v>
      </c>
      <c r="C10" s="6">
        <v>10</v>
      </c>
      <c r="D10" s="6">
        <v>5</v>
      </c>
      <c r="E10" s="6">
        <v>0</v>
      </c>
      <c r="F10" s="6">
        <v>0</v>
      </c>
      <c r="G10" s="73"/>
      <c r="J10" s="74"/>
      <c r="K10" s="6">
        <f>VLOOKUP(A10,ゲーム2!$A$1:$H$21,3,0)+VLOOKUP(A10,ゲーム2!$A$1:$H$21,8,0)</f>
        <v>20</v>
      </c>
      <c r="L10" s="6">
        <f>VLOOKUP(A10,ゲーム2!$A$1:$E$11,5,0)</f>
        <v>0</v>
      </c>
      <c r="M10" s="87"/>
    </row>
    <row r="11" spans="1:19">
      <c r="A11" s="6" t="s">
        <v>31</v>
      </c>
      <c r="B11" s="6">
        <v>1</v>
      </c>
      <c r="C11" s="6">
        <v>10</v>
      </c>
      <c r="D11" s="6">
        <v>4</v>
      </c>
      <c r="E11" s="6">
        <v>0</v>
      </c>
      <c r="F11" s="6">
        <v>0</v>
      </c>
      <c r="G11" s="67"/>
      <c r="H11" s="78"/>
      <c r="I11" s="78"/>
      <c r="J11" s="41"/>
      <c r="K11" s="6">
        <f>VLOOKUP(A11,ゲーム2!$A$1:$H$21,3,0)+VLOOKUP(A11,ゲーム2!$A$1:$H$21,8,0)</f>
        <v>0</v>
      </c>
      <c r="L11" s="6"/>
      <c r="M11" s="87">
        <f>VLOOKUP(A11,ゲーム2!$A$12:$G$21,7,0)</f>
        <v>0</v>
      </c>
    </row>
    <row r="12" spans="1:19">
      <c r="A12" s="6" t="s">
        <v>43</v>
      </c>
      <c r="B12" s="6">
        <v>2</v>
      </c>
      <c r="C12" s="6">
        <v>17</v>
      </c>
      <c r="D12" s="6">
        <v>8</v>
      </c>
      <c r="E12" s="6">
        <f>VLOOKUP(D12,$D$1:$E$11,2,0)</f>
        <v>10</v>
      </c>
      <c r="F12" s="42"/>
      <c r="G12" s="6">
        <v>13</v>
      </c>
      <c r="H12" s="7">
        <v>0.43333333333333335</v>
      </c>
      <c r="I12" s="6">
        <v>12</v>
      </c>
      <c r="J12" s="7">
        <v>0.4</v>
      </c>
      <c r="K12" s="6">
        <f>VLOOKUP(A12,ゲーム2!$A$1:$H$21,3,0)+VLOOKUP(A12,ゲーム2!$A$1:$H$21,8,0)</f>
        <v>20</v>
      </c>
      <c r="L12" s="6"/>
      <c r="M12" s="87">
        <f>VLOOKUP(A12,ゲーム2!$A$12:$G$21,7,0)</f>
        <v>0.33333333333333331</v>
      </c>
    </row>
    <row r="13" spans="1:19">
      <c r="A13" s="6" t="s">
        <v>41</v>
      </c>
      <c r="B13" s="6">
        <v>2</v>
      </c>
      <c r="C13" s="6">
        <v>13</v>
      </c>
      <c r="D13" s="6">
        <v>7</v>
      </c>
      <c r="E13" s="6">
        <f t="shared" ref="E13:E21" si="0">VLOOKUP(D13,$D$1:$E$11,2,0)</f>
        <v>5</v>
      </c>
      <c r="F13" s="74"/>
      <c r="G13" s="6">
        <v>2</v>
      </c>
      <c r="H13" s="7">
        <v>0.13333333333333333</v>
      </c>
      <c r="I13" s="6">
        <v>15</v>
      </c>
      <c r="J13" s="7">
        <v>0.5</v>
      </c>
      <c r="K13" s="6">
        <f>VLOOKUP(A13,ゲーム2!$A$1:$H$21,3,0)+VLOOKUP(A13,ゲーム2!$A$1:$H$21,8,0)</f>
        <v>19</v>
      </c>
      <c r="L13" s="6">
        <f>VLOOKUP(A13,ゲーム2!$A$1:$E$11,5,0)</f>
        <v>0</v>
      </c>
      <c r="M13" s="87"/>
    </row>
    <row r="14" spans="1:19">
      <c r="A14" s="6" t="s">
        <v>38</v>
      </c>
      <c r="B14" s="6">
        <v>2</v>
      </c>
      <c r="C14" s="6">
        <v>15</v>
      </c>
      <c r="D14" s="6">
        <v>6</v>
      </c>
      <c r="E14" s="6">
        <f t="shared" si="0"/>
        <v>10</v>
      </c>
      <c r="F14" s="74"/>
      <c r="G14" s="6">
        <v>15</v>
      </c>
      <c r="H14" s="7">
        <v>0.5</v>
      </c>
      <c r="I14" s="6">
        <v>15</v>
      </c>
      <c r="J14" s="7">
        <v>0.5</v>
      </c>
      <c r="K14" s="6">
        <f>VLOOKUP(A14,ゲーム2!$A$1:$H$21,3,0)+VLOOKUP(A14,ゲーム2!$A$1:$H$21,8,0)</f>
        <v>35</v>
      </c>
      <c r="L14" s="6"/>
      <c r="M14" s="87">
        <f>VLOOKUP(A14,ゲーム2!$A$12:$G$21,7,0)</f>
        <v>0.16666666666666666</v>
      </c>
    </row>
    <row r="15" spans="1:19">
      <c r="A15" s="6" t="s">
        <v>28</v>
      </c>
      <c r="B15" s="6">
        <v>2</v>
      </c>
      <c r="C15" s="6">
        <v>18</v>
      </c>
      <c r="D15" s="6">
        <v>9</v>
      </c>
      <c r="E15" s="6">
        <f t="shared" si="0"/>
        <v>10</v>
      </c>
      <c r="F15" s="74"/>
      <c r="G15" s="6">
        <v>12</v>
      </c>
      <c r="H15" s="7">
        <v>0.4</v>
      </c>
      <c r="I15" s="6">
        <v>10</v>
      </c>
      <c r="J15" s="7">
        <v>0.41666666666666669</v>
      </c>
      <c r="K15" s="6">
        <f>VLOOKUP(A15,ゲーム2!$A$1:$H$21,3,0)+VLOOKUP(A15,ゲーム2!$A$1:$H$21,8,0)</f>
        <v>31</v>
      </c>
      <c r="L15" s="6">
        <f>VLOOKUP(A15,ゲーム2!$A$1:$E$11,5,0)</f>
        <v>5</v>
      </c>
      <c r="M15" s="87"/>
    </row>
    <row r="16" spans="1:19">
      <c r="A16" s="6" t="s">
        <v>45</v>
      </c>
      <c r="B16" s="6">
        <v>2</v>
      </c>
      <c r="C16" s="6">
        <v>15</v>
      </c>
      <c r="D16" s="6">
        <v>1</v>
      </c>
      <c r="E16" s="6">
        <f t="shared" si="0"/>
        <v>10</v>
      </c>
      <c r="F16" s="74"/>
      <c r="G16" s="6">
        <v>15</v>
      </c>
      <c r="H16" s="7">
        <v>0.5</v>
      </c>
      <c r="I16" s="6">
        <v>15</v>
      </c>
      <c r="J16" s="7">
        <v>0.5</v>
      </c>
      <c r="K16" s="6">
        <f>VLOOKUP(A16,ゲーム2!$A$1:$H$21,3,0)+VLOOKUP(A16,ゲーム2!$A$1:$H$21,8,0)</f>
        <v>19</v>
      </c>
      <c r="L16" s="6"/>
      <c r="M16" s="87">
        <f>VLOOKUP(A16,ゲーム2!$A$12:$G$21,7,0)</f>
        <v>0.55555555555555558</v>
      </c>
    </row>
    <row r="17" spans="1:13">
      <c r="A17" s="6" t="s">
        <v>8</v>
      </c>
      <c r="B17" s="6">
        <v>2</v>
      </c>
      <c r="C17" s="6">
        <v>0</v>
      </c>
      <c r="D17" s="6">
        <v>2</v>
      </c>
      <c r="E17" s="6">
        <f t="shared" si="0"/>
        <v>0</v>
      </c>
      <c r="F17" s="74"/>
      <c r="G17" s="6">
        <v>0</v>
      </c>
      <c r="H17" s="7"/>
      <c r="I17" s="6">
        <v>0</v>
      </c>
      <c r="J17" s="7">
        <v>0</v>
      </c>
      <c r="K17" s="6">
        <f>VLOOKUP(A17,ゲーム2!$A$1:$H$21,3,0)+VLOOKUP(A17,ゲーム2!$A$1:$H$21,8,0)</f>
        <v>34</v>
      </c>
      <c r="L17" s="6">
        <f>VLOOKUP(A17,ゲーム2!$A$1:$E$11,5,0)</f>
        <v>0</v>
      </c>
      <c r="M17" s="87"/>
    </row>
    <row r="18" spans="1:13">
      <c r="A18" s="6" t="s">
        <v>42</v>
      </c>
      <c r="B18" s="6">
        <v>2</v>
      </c>
      <c r="C18" s="6">
        <v>0</v>
      </c>
      <c r="D18" s="6">
        <v>4</v>
      </c>
      <c r="E18" s="6">
        <f t="shared" si="0"/>
        <v>0</v>
      </c>
      <c r="F18" s="74"/>
      <c r="G18" s="6">
        <v>0</v>
      </c>
      <c r="H18" s="7"/>
      <c r="I18" s="6">
        <v>0</v>
      </c>
      <c r="J18" s="7"/>
      <c r="K18" s="6">
        <f>VLOOKUP(A18,ゲーム2!$A$1:$H$21,3,0)+VLOOKUP(A18,ゲーム2!$A$1:$H$21,8,0)</f>
        <v>3</v>
      </c>
      <c r="L18" s="6"/>
      <c r="M18" s="87">
        <f>VLOOKUP(A18,ゲーム2!$A$12:$G$21,7,0)</f>
        <v>0</v>
      </c>
    </row>
    <row r="19" spans="1:13">
      <c r="A19" s="6" t="s">
        <v>29</v>
      </c>
      <c r="B19" s="6">
        <v>2</v>
      </c>
      <c r="C19" s="6">
        <v>10</v>
      </c>
      <c r="D19" s="6">
        <v>10</v>
      </c>
      <c r="E19" s="6">
        <f t="shared" si="0"/>
        <v>4</v>
      </c>
      <c r="F19" s="74"/>
      <c r="G19" s="6">
        <v>2</v>
      </c>
      <c r="H19" s="7">
        <v>0.16666666666666666</v>
      </c>
      <c r="I19" s="6">
        <v>0</v>
      </c>
      <c r="J19" s="7"/>
      <c r="K19" s="6">
        <f>VLOOKUP(A19,ゲーム2!$A$1:$H$21,3,0)+VLOOKUP(A19,ゲーム2!$A$1:$H$21,8,0)</f>
        <v>7</v>
      </c>
      <c r="L19" s="6"/>
      <c r="M19" s="87">
        <f>VLOOKUP(A19,ゲーム2!$A$12:$G$21,7,0)</f>
        <v>0</v>
      </c>
    </row>
    <row r="20" spans="1:13">
      <c r="A20" s="6" t="s">
        <v>39</v>
      </c>
      <c r="B20" s="6">
        <v>2</v>
      </c>
      <c r="C20" s="6">
        <v>0</v>
      </c>
      <c r="D20" s="6">
        <v>5</v>
      </c>
      <c r="E20" s="6">
        <f t="shared" si="0"/>
        <v>0</v>
      </c>
      <c r="F20" s="74"/>
      <c r="G20" s="6">
        <v>0</v>
      </c>
      <c r="H20" s="7"/>
      <c r="I20" s="6">
        <v>0</v>
      </c>
      <c r="J20" s="7"/>
      <c r="K20" s="6">
        <f>VLOOKUP(A20,ゲーム2!$A$1:$H$21,3,0)+VLOOKUP(A20,ゲーム2!$A$1:$H$21,8,0)</f>
        <v>12</v>
      </c>
      <c r="L20" s="6">
        <f>VLOOKUP(A20,ゲーム2!$A$1:$E$11,5,0)</f>
        <v>3</v>
      </c>
      <c r="M20" s="87"/>
    </row>
    <row r="21" spans="1:13">
      <c r="A21" s="6" t="s">
        <v>35</v>
      </c>
      <c r="B21" s="6">
        <v>2</v>
      </c>
      <c r="C21" s="6">
        <v>0</v>
      </c>
      <c r="D21" s="6">
        <v>3</v>
      </c>
      <c r="E21" s="6">
        <f t="shared" si="0"/>
        <v>0</v>
      </c>
      <c r="F21" s="41"/>
      <c r="G21" s="6">
        <v>0</v>
      </c>
      <c r="H21" s="7"/>
      <c r="I21" s="6">
        <v>0</v>
      </c>
      <c r="J21" s="7"/>
      <c r="K21" s="6">
        <f>VLOOKUP(A21,ゲーム2!$A$1:$H$21,3,0)+VLOOKUP(A21,ゲーム2!$A$1:$H$21,8,0)</f>
        <v>0</v>
      </c>
      <c r="L21" s="6"/>
      <c r="M21" s="87">
        <f>VLOOKUP(A21,ゲーム2!$A$12:$G$21,7,0)</f>
        <v>0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D3B4-FCE6-2545-BCDB-064CB7CC82F6}">
  <dimension ref="A1:N21"/>
  <sheetViews>
    <sheetView tabSelected="1" zoomScale="57" zoomScaleNormal="55" workbookViewId="0">
      <selection activeCell="M5" sqref="M5"/>
    </sheetView>
  </sheetViews>
  <sheetFormatPr defaultRowHeight="18"/>
  <cols>
    <col min="2" max="2" width="13.5" customWidth="1"/>
    <col min="8" max="8" width="9" customWidth="1"/>
    <col min="9" max="9" width="12" customWidth="1"/>
    <col min="10" max="10" width="11.75" customWidth="1"/>
  </cols>
  <sheetData>
    <row r="1" spans="1:14">
      <c r="A1" s="5" t="s">
        <v>46</v>
      </c>
      <c r="B1" s="5" t="s">
        <v>27</v>
      </c>
      <c r="C1" s="5" t="s">
        <v>26</v>
      </c>
      <c r="D1" s="5" t="s">
        <v>50</v>
      </c>
      <c r="E1" s="5" t="s">
        <v>47</v>
      </c>
      <c r="F1" s="5" t="s">
        <v>48</v>
      </c>
      <c r="G1" s="5" t="s">
        <v>60</v>
      </c>
      <c r="H1" s="5" t="s">
        <v>129</v>
      </c>
      <c r="I1" s="5" t="s">
        <v>165</v>
      </c>
      <c r="J1" s="5" t="s">
        <v>166</v>
      </c>
      <c r="L1" s="5"/>
      <c r="M1" s="5" t="s">
        <v>161</v>
      </c>
      <c r="N1" s="5" t="s">
        <v>162</v>
      </c>
    </row>
    <row r="2" spans="1:14">
      <c r="A2" s="6" t="s">
        <v>43</v>
      </c>
      <c r="B2" s="6">
        <v>1</v>
      </c>
      <c r="C2" s="6">
        <v>30</v>
      </c>
      <c r="D2" s="6">
        <v>8</v>
      </c>
      <c r="E2" s="6">
        <v>10</v>
      </c>
      <c r="F2" s="72"/>
      <c r="G2" s="42"/>
      <c r="H2" s="6">
        <f>VLOOKUP(A2,ゲーム3!$A$1:$K$21,3,0)+VLOOKUP(A2,ゲーム3!$A$1:$K$21,11,0)</f>
        <v>37</v>
      </c>
      <c r="I2" s="6"/>
      <c r="J2" s="87">
        <f>VLOOKUP(A2,ゲーム3!$A$12:$H$21,8,0)</f>
        <v>0.43333333333333335</v>
      </c>
      <c r="L2" s="5" t="s">
        <v>57</v>
      </c>
      <c r="M2" s="8">
        <f>AVERAGE(E2:E11)</f>
        <v>8</v>
      </c>
      <c r="N2" s="7">
        <f>AVERAGE(G12:G21)</f>
        <v>0.35416666666666663</v>
      </c>
    </row>
    <row r="3" spans="1:14">
      <c r="A3" s="6" t="s">
        <v>36</v>
      </c>
      <c r="B3" s="6">
        <v>1</v>
      </c>
      <c r="C3" s="6">
        <v>10</v>
      </c>
      <c r="D3" s="6">
        <v>2</v>
      </c>
      <c r="E3" s="6">
        <v>10</v>
      </c>
      <c r="F3" s="73"/>
      <c r="G3" s="74"/>
      <c r="H3" s="6">
        <f>VLOOKUP(A3,ゲーム3!$A$1:$K$21,3,0)+VLOOKUP(A3,ゲーム3!$A$1:$K$21,11,0)</f>
        <v>42</v>
      </c>
      <c r="I3" s="6">
        <f>VLOOKUP(A3,ゲーム3!$A$1:$E$11,5,0)</f>
        <v>10</v>
      </c>
      <c r="J3" s="87"/>
      <c r="L3" s="5" t="s">
        <v>58</v>
      </c>
      <c r="M3" s="8">
        <f>MEDIAN(E2:E11)</f>
        <v>10</v>
      </c>
      <c r="N3" s="7">
        <f>MEDIAN(G12:G21)</f>
        <v>0.16666666666666666</v>
      </c>
    </row>
    <row r="4" spans="1:14">
      <c r="A4" s="6" t="s">
        <v>28</v>
      </c>
      <c r="B4" s="6">
        <v>1</v>
      </c>
      <c r="C4" s="6">
        <v>0</v>
      </c>
      <c r="D4" s="6">
        <v>4</v>
      </c>
      <c r="E4" s="6">
        <v>10</v>
      </c>
      <c r="F4" s="73"/>
      <c r="G4" s="74"/>
      <c r="H4" s="6">
        <f>VLOOKUP(A4,ゲーム3!$A$1:$K$21,3,0)+VLOOKUP(A4,ゲーム3!$A$1:$K$21,11,0)</f>
        <v>49</v>
      </c>
      <c r="I4" s="6"/>
      <c r="J4" s="87">
        <f>VLOOKUP(A4,ゲーム3!$A$12:$H$21,8,0)</f>
        <v>0.4</v>
      </c>
      <c r="L4" s="5" t="s">
        <v>61</v>
      </c>
      <c r="M4" s="8">
        <f>_xlfn.VAR.P(E2:E11)</f>
        <v>16</v>
      </c>
      <c r="N4" s="9">
        <f>_xlfn.VAR.P(G12:G21)</f>
        <v>0.16970486111111113</v>
      </c>
    </row>
    <row r="5" spans="1:14">
      <c r="A5" s="6" t="s">
        <v>32</v>
      </c>
      <c r="B5" s="6">
        <v>1</v>
      </c>
      <c r="C5" s="6">
        <v>30</v>
      </c>
      <c r="D5" s="6">
        <v>3</v>
      </c>
      <c r="E5" s="6">
        <v>10</v>
      </c>
      <c r="F5" s="73"/>
      <c r="G5" s="74"/>
      <c r="H5" s="6">
        <f>VLOOKUP(A5,ゲーム3!$A$1:$K$21,3,0)+VLOOKUP(A5,ゲーム3!$A$1:$K$21,11,0)</f>
        <v>15</v>
      </c>
      <c r="I5" s="6">
        <f>VLOOKUP(A5,ゲーム3!$A$1:$E$11,5,0)</f>
        <v>10</v>
      </c>
      <c r="J5" s="87"/>
      <c r="L5" s="5" t="s">
        <v>59</v>
      </c>
      <c r="M5" s="8">
        <f>SQRT(M4)</f>
        <v>4</v>
      </c>
      <c r="N5" s="7">
        <f>SQRT(N4)</f>
        <v>0.41195249861010813</v>
      </c>
    </row>
    <row r="6" spans="1:14">
      <c r="A6" s="6" t="s">
        <v>8</v>
      </c>
      <c r="B6" s="6">
        <v>1</v>
      </c>
      <c r="C6" s="6">
        <v>10</v>
      </c>
      <c r="D6" s="6">
        <v>6</v>
      </c>
      <c r="E6" s="6">
        <v>0</v>
      </c>
      <c r="F6" s="73"/>
      <c r="G6" s="74"/>
      <c r="H6" s="6">
        <f>VLOOKUP(A6,ゲーム3!$A$1:$K$21,3,0)+VLOOKUP(A6,ゲーム3!$A$1:$K$21,11,0)</f>
        <v>34</v>
      </c>
      <c r="I6" s="6"/>
      <c r="J6" s="87">
        <f>VLOOKUP(A6,ゲーム3!$A$12:$H$21,8,0)</f>
        <v>0</v>
      </c>
    </row>
    <row r="7" spans="1:14">
      <c r="A7" s="6" t="s">
        <v>40</v>
      </c>
      <c r="B7" s="6">
        <v>1</v>
      </c>
      <c r="C7" s="6">
        <v>0</v>
      </c>
      <c r="D7" s="6">
        <v>7</v>
      </c>
      <c r="E7" s="6">
        <v>10</v>
      </c>
      <c r="F7" s="73"/>
      <c r="G7" s="74"/>
      <c r="H7" s="6">
        <f>VLOOKUP(A7,ゲーム3!$A$1:$K$21,3,0)+VLOOKUP(A7,ゲーム3!$A$1:$K$21,11,0)</f>
        <v>30</v>
      </c>
      <c r="I7" s="6">
        <f>VLOOKUP(A7,ゲーム3!$A$1:$E$11,5,0)</f>
        <v>0</v>
      </c>
      <c r="J7" s="87"/>
    </row>
    <row r="8" spans="1:14">
      <c r="A8" s="6" t="s">
        <v>31</v>
      </c>
      <c r="B8" s="6">
        <v>1</v>
      </c>
      <c r="C8" s="6">
        <v>10</v>
      </c>
      <c r="D8" s="6">
        <v>5</v>
      </c>
      <c r="E8" s="6">
        <v>0</v>
      </c>
      <c r="F8" s="73"/>
      <c r="G8" s="74"/>
      <c r="H8" s="6">
        <f>VLOOKUP(A8,ゲーム3!$A$1:$K$21,3,0)+VLOOKUP(A8,ゲーム3!$A$1:$K$21,11,0)</f>
        <v>10</v>
      </c>
      <c r="I8" s="6">
        <f>VLOOKUP(A8,ゲーム3!$A$1:$E$11,5,0)</f>
        <v>0</v>
      </c>
      <c r="J8" s="87"/>
    </row>
    <row r="9" spans="1:14">
      <c r="A9" s="6" t="s">
        <v>42</v>
      </c>
      <c r="B9" s="6">
        <v>1</v>
      </c>
      <c r="C9" s="6">
        <v>15</v>
      </c>
      <c r="D9" s="6">
        <v>10</v>
      </c>
      <c r="E9" s="6">
        <v>10</v>
      </c>
      <c r="F9" s="73"/>
      <c r="G9" s="74"/>
      <c r="H9" s="6">
        <f>VLOOKUP(A9,ゲーム3!$A$1:$K$21,3,0)+VLOOKUP(A9,ゲーム3!$A$1:$K$21,11,0)</f>
        <v>3</v>
      </c>
      <c r="I9" s="6"/>
      <c r="J9" s="87">
        <f>VLOOKUP(A9,ゲーム3!$A$12:$H$21,8,0)</f>
        <v>0</v>
      </c>
    </row>
    <row r="10" spans="1:14">
      <c r="A10" s="6" t="s">
        <v>39</v>
      </c>
      <c r="B10" s="6">
        <v>1</v>
      </c>
      <c r="C10" s="6">
        <v>0</v>
      </c>
      <c r="D10" s="6">
        <v>9</v>
      </c>
      <c r="E10" s="6">
        <v>10</v>
      </c>
      <c r="F10" s="73"/>
      <c r="G10" s="74"/>
      <c r="H10" s="6">
        <f>VLOOKUP(A10,ゲーム3!$A$1:$K$21,3,0)+VLOOKUP(A10,ゲーム3!$A$1:$K$21,11,0)</f>
        <v>12</v>
      </c>
      <c r="I10" s="6"/>
      <c r="J10" s="87">
        <f>VLOOKUP(A10,ゲーム3!$A$12:$H$21,8,0)</f>
        <v>0</v>
      </c>
    </row>
    <row r="11" spans="1:14">
      <c r="A11" s="6" t="s">
        <v>35</v>
      </c>
      <c r="B11" s="6">
        <v>1</v>
      </c>
      <c r="C11" s="6">
        <v>0</v>
      </c>
      <c r="D11" s="6">
        <v>1</v>
      </c>
      <c r="E11" s="6">
        <v>10</v>
      </c>
      <c r="F11" s="67"/>
      <c r="G11" s="41"/>
      <c r="H11" s="6">
        <f>VLOOKUP(A11,ゲーム3!$A$1:$K$21,3,0)+VLOOKUP(A11,ゲーム3!$A$1:$K$21,11,0)</f>
        <v>0</v>
      </c>
      <c r="I11" s="6"/>
      <c r="J11" s="87">
        <f>VLOOKUP(A11,ゲーム3!$A$12:$H$21,8,0)</f>
        <v>0</v>
      </c>
    </row>
    <row r="12" spans="1:14">
      <c r="A12" s="6" t="s">
        <v>1</v>
      </c>
      <c r="B12" s="6">
        <v>2</v>
      </c>
      <c r="C12" s="6">
        <v>30</v>
      </c>
      <c r="D12" s="6">
        <v>1</v>
      </c>
      <c r="E12" s="35">
        <f>VLOOKUP(D12,$D$1:$E$11,2,0)</f>
        <v>10</v>
      </c>
      <c r="F12" s="6">
        <v>0</v>
      </c>
      <c r="G12" s="7">
        <v>0</v>
      </c>
      <c r="H12" s="6">
        <f>VLOOKUP(A12,ゲーム3!$A$1:$K$21,3,0)+VLOOKUP(A12,ゲーム3!$A$1:$K$21,11,0)</f>
        <v>35</v>
      </c>
      <c r="I12" s="6">
        <f>VLOOKUP(A12,ゲーム3!$A$1:$E$11,5,0)</f>
        <v>10</v>
      </c>
      <c r="J12" s="87"/>
    </row>
    <row r="13" spans="1:14">
      <c r="A13" s="6" t="s">
        <v>30</v>
      </c>
      <c r="B13" s="6">
        <v>2</v>
      </c>
      <c r="C13" s="6">
        <v>30</v>
      </c>
      <c r="D13" s="6">
        <v>4</v>
      </c>
      <c r="E13" s="35">
        <f t="shared" ref="E13:E21" si="0">VLOOKUP(D13,$D$1:$E$11,2,0)</f>
        <v>10</v>
      </c>
      <c r="F13" s="6">
        <v>0</v>
      </c>
      <c r="G13" s="7">
        <v>0</v>
      </c>
      <c r="H13" s="6">
        <f>VLOOKUP(A13,ゲーム3!$A$1:$K$21,3,0)+VLOOKUP(A13,ゲーム3!$A$1:$K$21,11,0)</f>
        <v>33</v>
      </c>
      <c r="I13" s="6">
        <f>VLOOKUP(A13,ゲーム3!$A$1:$E$11,5,0)</f>
        <v>10</v>
      </c>
      <c r="J13" s="87"/>
    </row>
    <row r="14" spans="1:14">
      <c r="A14" s="6" t="s">
        <v>33</v>
      </c>
      <c r="B14" s="6">
        <v>2</v>
      </c>
      <c r="C14" s="6">
        <v>30</v>
      </c>
      <c r="D14" s="6">
        <v>7</v>
      </c>
      <c r="E14" s="35">
        <f t="shared" si="0"/>
        <v>10</v>
      </c>
      <c r="F14" s="6">
        <v>0</v>
      </c>
      <c r="G14" s="7">
        <v>0</v>
      </c>
      <c r="H14" s="6">
        <f>VLOOKUP(A14,ゲーム3!$A$1:$K$21,3,0)+VLOOKUP(A14,ゲーム3!$A$1:$K$21,11,0)</f>
        <v>25</v>
      </c>
      <c r="I14" s="6">
        <f>VLOOKUP(A14,ゲーム3!$A$1:$E$11,5,0)</f>
        <v>0</v>
      </c>
      <c r="J14" s="87"/>
    </row>
    <row r="15" spans="1:14">
      <c r="A15" s="6" t="s">
        <v>44</v>
      </c>
      <c r="B15" s="6">
        <v>2</v>
      </c>
      <c r="C15" s="6">
        <v>30</v>
      </c>
      <c r="D15" s="6">
        <v>9</v>
      </c>
      <c r="E15" s="35">
        <f t="shared" si="0"/>
        <v>10</v>
      </c>
      <c r="F15" s="6">
        <v>0</v>
      </c>
      <c r="G15" s="7">
        <v>0</v>
      </c>
      <c r="H15" s="6">
        <f>VLOOKUP(A15,ゲーム3!$A$1:$K$21,3,0)+VLOOKUP(A15,ゲーム3!$A$1:$K$21,11,0)</f>
        <v>25</v>
      </c>
      <c r="I15" s="6">
        <f>VLOOKUP(A15,ゲーム3!$A$1:$E$11,5,0)</f>
        <v>0</v>
      </c>
      <c r="J15" s="87"/>
    </row>
    <row r="16" spans="1:14">
      <c r="A16" s="6" t="s">
        <v>41</v>
      </c>
      <c r="B16" s="6">
        <v>2</v>
      </c>
      <c r="C16" s="6">
        <v>20</v>
      </c>
      <c r="D16" s="6">
        <v>2</v>
      </c>
      <c r="E16" s="35">
        <f t="shared" si="0"/>
        <v>10</v>
      </c>
      <c r="F16" s="6">
        <v>10</v>
      </c>
      <c r="G16" s="7">
        <v>0.33333333333333331</v>
      </c>
      <c r="H16" s="6">
        <f>VLOOKUP(A16,ゲーム3!$A$1:$K$21,3,0)+VLOOKUP(A16,ゲーム3!$A$1:$K$21,11,0)</f>
        <v>32</v>
      </c>
      <c r="I16" s="6"/>
      <c r="J16" s="87">
        <f>VLOOKUP(A16,ゲーム3!$A$12:$H$21,8,0)</f>
        <v>0.13333333333333333</v>
      </c>
    </row>
    <row r="17" spans="1:10">
      <c r="A17" s="6" t="s">
        <v>38</v>
      </c>
      <c r="B17" s="6">
        <v>2</v>
      </c>
      <c r="C17" s="6">
        <v>0</v>
      </c>
      <c r="D17" s="6">
        <v>3</v>
      </c>
      <c r="E17" s="35">
        <f t="shared" si="0"/>
        <v>10</v>
      </c>
      <c r="F17" s="6">
        <v>30</v>
      </c>
      <c r="G17" s="7">
        <v>1</v>
      </c>
      <c r="H17" s="6">
        <f>VLOOKUP(A17,ゲーム3!$A$1:$K$21,3,0)+VLOOKUP(A17,ゲーム3!$A$1:$K$21,11,0)</f>
        <v>50</v>
      </c>
      <c r="I17" s="6"/>
      <c r="J17" s="87">
        <f>VLOOKUP(A17,ゲーム3!$A$12:$H$21,8,0)</f>
        <v>0.5</v>
      </c>
    </row>
    <row r="18" spans="1:10">
      <c r="A18" s="6" t="s">
        <v>45</v>
      </c>
      <c r="B18" s="6">
        <v>2</v>
      </c>
      <c r="C18" s="6">
        <v>15</v>
      </c>
      <c r="D18" s="6">
        <v>10</v>
      </c>
      <c r="E18" s="35">
        <f t="shared" si="0"/>
        <v>10</v>
      </c>
      <c r="F18" s="6">
        <v>15</v>
      </c>
      <c r="G18" s="7">
        <v>0.5</v>
      </c>
      <c r="H18" s="6">
        <f>VLOOKUP(A18,ゲーム3!$A$1:$K$21,3,0)+VLOOKUP(A18,ゲーム3!$A$1:$K$21,11,0)</f>
        <v>34</v>
      </c>
      <c r="I18" s="6"/>
      <c r="J18" s="87">
        <f>VLOOKUP(A18,ゲーム3!$A$12:$H$21,8,0)</f>
        <v>0.5</v>
      </c>
    </row>
    <row r="19" spans="1:10">
      <c r="A19" s="6" t="s">
        <v>37</v>
      </c>
      <c r="B19" s="6">
        <v>2</v>
      </c>
      <c r="C19" s="6">
        <v>0</v>
      </c>
      <c r="D19" s="6">
        <v>8</v>
      </c>
      <c r="E19" s="35">
        <f t="shared" si="0"/>
        <v>10</v>
      </c>
      <c r="F19" s="6">
        <v>30</v>
      </c>
      <c r="G19" s="7">
        <v>1</v>
      </c>
      <c r="H19" s="6">
        <f>VLOOKUP(A19,ゲーム3!$A$1:$K$21,3,0)+VLOOKUP(A19,ゲーム3!$A$1:$K$21,11,0)</f>
        <v>39</v>
      </c>
      <c r="I19" s="6">
        <f>VLOOKUP(A19,ゲーム3!$A$1:$E$11,5,0)</f>
        <v>5</v>
      </c>
      <c r="J19" s="87"/>
    </row>
    <row r="20" spans="1:10">
      <c r="A20" s="6" t="s">
        <v>34</v>
      </c>
      <c r="B20" s="6">
        <v>2</v>
      </c>
      <c r="C20" s="6">
        <v>0</v>
      </c>
      <c r="D20" s="6">
        <v>6</v>
      </c>
      <c r="E20" s="35">
        <f t="shared" si="0"/>
        <v>0</v>
      </c>
      <c r="F20" s="6">
        <v>0</v>
      </c>
      <c r="G20" s="7"/>
      <c r="H20" s="6">
        <f>VLOOKUP(A20,ゲーム3!$A$1:$K$21,3,0)+VLOOKUP(A20,ゲーム3!$A$1:$K$21,11,0)</f>
        <v>38</v>
      </c>
      <c r="I20" s="6">
        <f>VLOOKUP(A20,ゲーム3!$A$1:$E$11,5,0)</f>
        <v>4</v>
      </c>
      <c r="J20" s="87"/>
    </row>
    <row r="21" spans="1:10">
      <c r="A21" s="6" t="s">
        <v>29</v>
      </c>
      <c r="B21" s="6">
        <v>2</v>
      </c>
      <c r="C21" s="6">
        <v>0</v>
      </c>
      <c r="D21" s="6">
        <v>5</v>
      </c>
      <c r="E21" s="6">
        <f t="shared" si="0"/>
        <v>0</v>
      </c>
      <c r="F21" s="6">
        <v>0</v>
      </c>
      <c r="G21" s="7"/>
      <c r="H21" s="6">
        <f>VLOOKUP(A21,ゲーム3!$A$1:$K$21,3,0)+VLOOKUP(A21,ゲーム3!$A$1:$K$21,11,0)</f>
        <v>17</v>
      </c>
      <c r="I21" s="6"/>
      <c r="J21" s="87">
        <f>VLOOKUP(A21,ゲーム3!$A$12:$H$21,8,0)</f>
        <v>0.16666666666666666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4E39-368D-42C0-8218-1A2F66D955B7}">
  <dimension ref="A1:AF23"/>
  <sheetViews>
    <sheetView topLeftCell="H1" zoomScale="59" zoomScaleNormal="65" workbookViewId="0">
      <selection activeCell="Z20" activeCellId="5" sqref="Z2 Z7 Z10 Z12:Z13 Z16:Z18 Z20:Z21"/>
    </sheetView>
  </sheetViews>
  <sheetFormatPr defaultRowHeight="18"/>
  <cols>
    <col min="1" max="2" width="7.83203125" customWidth="1"/>
    <col min="3" max="3" width="12.25" customWidth="1"/>
    <col min="4" max="4" width="11.75" customWidth="1"/>
    <col min="5" max="5" width="8.33203125" style="3" customWidth="1"/>
    <col min="7" max="7" width="11.75" customWidth="1"/>
    <col min="8" max="8" width="5.9140625" customWidth="1"/>
    <col min="9" max="9" width="8.83203125" customWidth="1"/>
    <col min="10" max="10" width="9.83203125" customWidth="1"/>
    <col min="13" max="13" width="11.25" customWidth="1"/>
    <col min="14" max="14" width="4.6640625" customWidth="1"/>
    <col min="19" max="19" width="11.5" customWidth="1"/>
    <col min="20" max="20" width="5.9140625" customWidth="1"/>
    <col min="22" max="22" width="7.4140625" customWidth="1"/>
    <col min="24" max="24" width="9.08203125" customWidth="1"/>
    <col min="25" max="25" width="9.83203125" customWidth="1"/>
    <col min="27" max="27" width="11.5" customWidth="1"/>
    <col min="28" max="28" width="5.9140625" customWidth="1"/>
  </cols>
  <sheetData>
    <row r="1" spans="1:32">
      <c r="A1" s="45" t="s">
        <v>23</v>
      </c>
      <c r="B1" s="45" t="s">
        <v>46</v>
      </c>
      <c r="C1" s="45" t="s">
        <v>22</v>
      </c>
      <c r="D1" s="45" t="s">
        <v>24</v>
      </c>
      <c r="E1" s="46" t="s">
        <v>56</v>
      </c>
      <c r="F1" s="45" t="s">
        <v>25</v>
      </c>
      <c r="G1" s="45" t="s">
        <v>27</v>
      </c>
      <c r="H1" s="45" t="s">
        <v>26</v>
      </c>
      <c r="I1" s="47" t="s">
        <v>50</v>
      </c>
      <c r="J1" s="45" t="s">
        <v>47</v>
      </c>
      <c r="K1" s="45" t="s">
        <v>48</v>
      </c>
      <c r="L1" s="48" t="s">
        <v>128</v>
      </c>
      <c r="M1" s="45" t="s">
        <v>27</v>
      </c>
      <c r="N1" s="45" t="s">
        <v>26</v>
      </c>
      <c r="O1" s="45" t="s">
        <v>50</v>
      </c>
      <c r="P1" s="45" t="s">
        <v>47</v>
      </c>
      <c r="Q1" s="45" t="s">
        <v>48</v>
      </c>
      <c r="R1" s="48" t="s">
        <v>129</v>
      </c>
      <c r="S1" s="45" t="s">
        <v>27</v>
      </c>
      <c r="T1" s="45" t="s">
        <v>26</v>
      </c>
      <c r="U1" s="45" t="s">
        <v>50</v>
      </c>
      <c r="V1" s="45" t="s">
        <v>47</v>
      </c>
      <c r="W1" s="45" t="s">
        <v>48</v>
      </c>
      <c r="X1" s="45" t="s">
        <v>52</v>
      </c>
      <c r="Y1" s="45" t="s">
        <v>53</v>
      </c>
      <c r="Z1" s="48" t="s">
        <v>129</v>
      </c>
      <c r="AA1" s="45" t="s">
        <v>27</v>
      </c>
      <c r="AB1" s="45" t="s">
        <v>26</v>
      </c>
      <c r="AC1" s="45" t="s">
        <v>50</v>
      </c>
      <c r="AD1" s="45" t="s">
        <v>47</v>
      </c>
      <c r="AE1" s="45" t="s">
        <v>48</v>
      </c>
      <c r="AF1" s="48" t="s">
        <v>129</v>
      </c>
    </row>
    <row r="2" spans="1:32">
      <c r="A2">
        <v>18</v>
      </c>
      <c r="B2" t="s">
        <v>43</v>
      </c>
      <c r="C2" t="s">
        <v>19</v>
      </c>
      <c r="D2" s="1">
        <v>45834.32657853009</v>
      </c>
      <c r="E2" s="3">
        <f t="shared" ref="E2:E21" si="0">20*F2</f>
        <v>1340</v>
      </c>
      <c r="F2">
        <f t="shared" ref="F2:F21" si="1">SUM(H2,N2,T2,AB2)</f>
        <v>67</v>
      </c>
      <c r="G2">
        <v>1</v>
      </c>
      <c r="H2">
        <v>10</v>
      </c>
      <c r="I2" s="2">
        <v>2</v>
      </c>
      <c r="J2">
        <v>0</v>
      </c>
      <c r="K2">
        <v>0</v>
      </c>
      <c r="L2">
        <f>H2</f>
        <v>10</v>
      </c>
      <c r="M2">
        <v>2</v>
      </c>
      <c r="N2">
        <v>10</v>
      </c>
      <c r="O2">
        <v>5</v>
      </c>
      <c r="P2">
        <v>5</v>
      </c>
      <c r="Q2">
        <v>5</v>
      </c>
      <c r="R2">
        <f>L2+N2</f>
        <v>20</v>
      </c>
      <c r="S2">
        <v>2</v>
      </c>
      <c r="T2">
        <v>17</v>
      </c>
      <c r="U2">
        <v>8</v>
      </c>
      <c r="V2">
        <v>10</v>
      </c>
      <c r="W2">
        <v>13</v>
      </c>
      <c r="X2">
        <v>10</v>
      </c>
      <c r="Y2">
        <v>12</v>
      </c>
      <c r="Z2">
        <f>R2+T2</f>
        <v>37</v>
      </c>
      <c r="AA2">
        <v>1</v>
      </c>
      <c r="AB2">
        <v>30</v>
      </c>
      <c r="AC2">
        <v>8</v>
      </c>
      <c r="AD2">
        <v>10</v>
      </c>
      <c r="AE2">
        <v>30</v>
      </c>
      <c r="AF2">
        <f>Z2+AB2</f>
        <v>67</v>
      </c>
    </row>
    <row r="3" spans="1:32">
      <c r="A3">
        <v>1</v>
      </c>
      <c r="B3" t="s">
        <v>1</v>
      </c>
      <c r="C3" t="s">
        <v>0</v>
      </c>
      <c r="D3" s="1">
        <v>45834.326556481479</v>
      </c>
      <c r="E3" s="3">
        <f t="shared" si="0"/>
        <v>1300</v>
      </c>
      <c r="F3">
        <f t="shared" si="1"/>
        <v>65</v>
      </c>
      <c r="G3">
        <v>1</v>
      </c>
      <c r="H3">
        <v>10</v>
      </c>
      <c r="I3" s="2">
        <v>10</v>
      </c>
      <c r="J3">
        <v>0</v>
      </c>
      <c r="K3">
        <v>0</v>
      </c>
      <c r="L3">
        <f t="shared" ref="L3:L21" si="2">H3</f>
        <v>10</v>
      </c>
      <c r="M3">
        <v>1</v>
      </c>
      <c r="N3">
        <v>10</v>
      </c>
      <c r="O3">
        <v>10</v>
      </c>
      <c r="P3">
        <v>0</v>
      </c>
      <c r="Q3">
        <v>0</v>
      </c>
      <c r="R3">
        <f t="shared" ref="R3:R21" si="3">L3+N3</f>
        <v>20</v>
      </c>
      <c r="S3">
        <v>1</v>
      </c>
      <c r="T3">
        <v>15</v>
      </c>
      <c r="U3">
        <v>6</v>
      </c>
      <c r="V3">
        <v>10</v>
      </c>
      <c r="W3">
        <v>15</v>
      </c>
      <c r="X3">
        <v>10</v>
      </c>
      <c r="Y3">
        <v>15</v>
      </c>
      <c r="Z3">
        <f t="shared" ref="Z3:Z20" si="4">R3+T3</f>
        <v>35</v>
      </c>
      <c r="AA3">
        <v>2</v>
      </c>
      <c r="AB3">
        <v>30</v>
      </c>
      <c r="AC3">
        <v>1</v>
      </c>
      <c r="AD3">
        <v>10</v>
      </c>
      <c r="AE3">
        <v>0</v>
      </c>
      <c r="AF3">
        <f t="shared" ref="AF3:AF21" si="5">Z3+AB3</f>
        <v>65</v>
      </c>
    </row>
    <row r="4" spans="1:32">
      <c r="A4">
        <v>4</v>
      </c>
      <c r="B4" t="s">
        <v>30</v>
      </c>
      <c r="C4" t="s">
        <v>4</v>
      </c>
      <c r="D4" s="1">
        <v>45834.326562731483</v>
      </c>
      <c r="E4" s="3">
        <f t="shared" si="0"/>
        <v>1260</v>
      </c>
      <c r="F4">
        <f t="shared" si="1"/>
        <v>63</v>
      </c>
      <c r="G4">
        <v>1</v>
      </c>
      <c r="H4">
        <v>15</v>
      </c>
      <c r="I4" s="2">
        <v>1</v>
      </c>
      <c r="J4">
        <v>10</v>
      </c>
      <c r="K4">
        <v>15</v>
      </c>
      <c r="L4">
        <f t="shared" si="2"/>
        <v>15</v>
      </c>
      <c r="M4">
        <v>1</v>
      </c>
      <c r="N4">
        <v>5</v>
      </c>
      <c r="O4">
        <v>4</v>
      </c>
      <c r="P4">
        <v>10</v>
      </c>
      <c r="Q4">
        <v>5</v>
      </c>
      <c r="R4">
        <f t="shared" si="3"/>
        <v>20</v>
      </c>
      <c r="S4">
        <v>1</v>
      </c>
      <c r="T4">
        <v>13</v>
      </c>
      <c r="U4">
        <v>8</v>
      </c>
      <c r="V4">
        <v>10</v>
      </c>
      <c r="W4">
        <v>13</v>
      </c>
      <c r="X4">
        <v>10</v>
      </c>
      <c r="Y4">
        <v>12</v>
      </c>
      <c r="Z4">
        <f t="shared" si="4"/>
        <v>33</v>
      </c>
      <c r="AA4">
        <v>2</v>
      </c>
      <c r="AB4">
        <v>30</v>
      </c>
      <c r="AC4">
        <v>4</v>
      </c>
      <c r="AD4">
        <v>10</v>
      </c>
      <c r="AE4">
        <v>0</v>
      </c>
      <c r="AF4">
        <f t="shared" si="5"/>
        <v>63</v>
      </c>
    </row>
    <row r="5" spans="1:32">
      <c r="A5">
        <v>8</v>
      </c>
      <c r="B5" t="s">
        <v>33</v>
      </c>
      <c r="C5" t="s">
        <v>9</v>
      </c>
      <c r="D5" s="1">
        <v>45834.32656296296</v>
      </c>
      <c r="E5" s="3">
        <f t="shared" si="0"/>
        <v>1100</v>
      </c>
      <c r="F5">
        <f t="shared" si="1"/>
        <v>55</v>
      </c>
      <c r="G5">
        <v>2</v>
      </c>
      <c r="H5">
        <v>15</v>
      </c>
      <c r="I5" s="2">
        <v>8</v>
      </c>
      <c r="J5">
        <v>5</v>
      </c>
      <c r="K5">
        <v>0</v>
      </c>
      <c r="L5">
        <f t="shared" si="2"/>
        <v>15</v>
      </c>
      <c r="M5">
        <v>1</v>
      </c>
      <c r="N5">
        <v>0</v>
      </c>
      <c r="O5">
        <v>1</v>
      </c>
      <c r="P5">
        <v>10</v>
      </c>
      <c r="Q5">
        <v>0</v>
      </c>
      <c r="R5">
        <f t="shared" si="3"/>
        <v>15</v>
      </c>
      <c r="S5">
        <v>1</v>
      </c>
      <c r="T5">
        <v>10</v>
      </c>
      <c r="U5">
        <v>2</v>
      </c>
      <c r="V5">
        <v>0</v>
      </c>
      <c r="W5">
        <v>0</v>
      </c>
      <c r="X5">
        <v>5</v>
      </c>
      <c r="Y5">
        <v>0</v>
      </c>
      <c r="Z5">
        <f t="shared" si="4"/>
        <v>25</v>
      </c>
      <c r="AA5">
        <v>2</v>
      </c>
      <c r="AB5">
        <v>30</v>
      </c>
      <c r="AC5">
        <v>7</v>
      </c>
      <c r="AD5">
        <v>10</v>
      </c>
      <c r="AE5">
        <v>0</v>
      </c>
      <c r="AF5">
        <f t="shared" si="5"/>
        <v>55</v>
      </c>
    </row>
    <row r="6" spans="1:32">
      <c r="A6">
        <v>19</v>
      </c>
      <c r="B6" t="s">
        <v>44</v>
      </c>
      <c r="C6" t="s">
        <v>20</v>
      </c>
      <c r="D6" s="1">
        <v>45834.326580868059</v>
      </c>
      <c r="E6" s="3">
        <f t="shared" si="0"/>
        <v>1100</v>
      </c>
      <c r="F6">
        <f t="shared" si="1"/>
        <v>55</v>
      </c>
      <c r="G6">
        <v>1</v>
      </c>
      <c r="H6">
        <v>5</v>
      </c>
      <c r="I6" s="2">
        <v>8</v>
      </c>
      <c r="J6">
        <v>5</v>
      </c>
      <c r="K6">
        <v>0</v>
      </c>
      <c r="L6">
        <f t="shared" si="2"/>
        <v>5</v>
      </c>
      <c r="M6">
        <v>1</v>
      </c>
      <c r="N6">
        <v>10</v>
      </c>
      <c r="O6">
        <v>9</v>
      </c>
      <c r="P6">
        <v>0</v>
      </c>
      <c r="Q6">
        <v>0</v>
      </c>
      <c r="R6">
        <f t="shared" si="3"/>
        <v>15</v>
      </c>
      <c r="S6">
        <v>1</v>
      </c>
      <c r="T6">
        <v>10</v>
      </c>
      <c r="U6">
        <v>3</v>
      </c>
      <c r="V6">
        <v>0</v>
      </c>
      <c r="W6">
        <v>0</v>
      </c>
      <c r="X6">
        <v>5</v>
      </c>
      <c r="Y6">
        <v>0</v>
      </c>
      <c r="Z6">
        <f t="shared" si="4"/>
        <v>25</v>
      </c>
      <c r="AA6">
        <v>2</v>
      </c>
      <c r="AB6">
        <v>30</v>
      </c>
      <c r="AC6">
        <v>9</v>
      </c>
      <c r="AD6">
        <v>10</v>
      </c>
      <c r="AE6">
        <v>0</v>
      </c>
      <c r="AF6">
        <f t="shared" si="5"/>
        <v>55</v>
      </c>
    </row>
    <row r="7" spans="1:32">
      <c r="A7">
        <v>11</v>
      </c>
      <c r="B7" t="s">
        <v>36</v>
      </c>
      <c r="C7" t="s">
        <v>12</v>
      </c>
      <c r="D7" s="1">
        <v>45834.326563865739</v>
      </c>
      <c r="E7" s="3">
        <f t="shared" si="0"/>
        <v>1040</v>
      </c>
      <c r="F7">
        <f t="shared" si="1"/>
        <v>52</v>
      </c>
      <c r="G7">
        <v>2</v>
      </c>
      <c r="H7">
        <v>30</v>
      </c>
      <c r="I7" s="2">
        <v>6</v>
      </c>
      <c r="J7">
        <v>10</v>
      </c>
      <c r="K7">
        <v>0</v>
      </c>
      <c r="L7">
        <f t="shared" si="2"/>
        <v>30</v>
      </c>
      <c r="M7">
        <v>2</v>
      </c>
      <c r="N7">
        <v>0</v>
      </c>
      <c r="O7">
        <v>10</v>
      </c>
      <c r="P7">
        <v>0</v>
      </c>
      <c r="Q7">
        <v>0</v>
      </c>
      <c r="R7">
        <f t="shared" si="3"/>
        <v>30</v>
      </c>
      <c r="S7">
        <v>1</v>
      </c>
      <c r="T7">
        <v>12</v>
      </c>
      <c r="U7">
        <v>9</v>
      </c>
      <c r="V7">
        <v>10</v>
      </c>
      <c r="W7">
        <v>12</v>
      </c>
      <c r="X7">
        <v>8</v>
      </c>
      <c r="Y7">
        <v>10</v>
      </c>
      <c r="Z7">
        <f t="shared" si="4"/>
        <v>42</v>
      </c>
      <c r="AA7">
        <v>1</v>
      </c>
      <c r="AB7">
        <v>10</v>
      </c>
      <c r="AC7">
        <v>2</v>
      </c>
      <c r="AD7">
        <v>10</v>
      </c>
      <c r="AE7">
        <v>10</v>
      </c>
      <c r="AF7">
        <f t="shared" si="5"/>
        <v>52</v>
      </c>
    </row>
    <row r="8" spans="1:32">
      <c r="A8">
        <v>16</v>
      </c>
      <c r="B8" t="s">
        <v>41</v>
      </c>
      <c r="C8" t="s">
        <v>17</v>
      </c>
      <c r="D8" s="1">
        <v>45834.326567453703</v>
      </c>
      <c r="E8" s="3">
        <f t="shared" si="0"/>
        <v>1040</v>
      </c>
      <c r="F8">
        <f t="shared" si="1"/>
        <v>52</v>
      </c>
      <c r="G8">
        <v>2</v>
      </c>
      <c r="H8">
        <v>9</v>
      </c>
      <c r="I8" s="2">
        <v>3</v>
      </c>
      <c r="J8">
        <v>3</v>
      </c>
      <c r="K8">
        <v>0</v>
      </c>
      <c r="L8">
        <f t="shared" si="2"/>
        <v>9</v>
      </c>
      <c r="M8">
        <v>1</v>
      </c>
      <c r="N8">
        <v>10</v>
      </c>
      <c r="O8">
        <v>7</v>
      </c>
      <c r="P8">
        <v>0</v>
      </c>
      <c r="Q8">
        <v>0</v>
      </c>
      <c r="R8">
        <f t="shared" si="3"/>
        <v>19</v>
      </c>
      <c r="S8">
        <v>2</v>
      </c>
      <c r="T8">
        <v>13</v>
      </c>
      <c r="U8">
        <v>7</v>
      </c>
      <c r="V8">
        <v>5</v>
      </c>
      <c r="W8">
        <v>2</v>
      </c>
      <c r="X8">
        <v>10</v>
      </c>
      <c r="Y8">
        <v>15</v>
      </c>
      <c r="Z8">
        <f t="shared" si="4"/>
        <v>32</v>
      </c>
      <c r="AA8">
        <v>2</v>
      </c>
      <c r="AB8">
        <v>20</v>
      </c>
      <c r="AC8">
        <v>2</v>
      </c>
      <c r="AD8">
        <v>10</v>
      </c>
      <c r="AE8">
        <v>10</v>
      </c>
      <c r="AF8">
        <f t="shared" si="5"/>
        <v>52</v>
      </c>
    </row>
    <row r="9" spans="1:32">
      <c r="A9">
        <v>13</v>
      </c>
      <c r="B9" t="s">
        <v>38</v>
      </c>
      <c r="C9" t="s">
        <v>14</v>
      </c>
      <c r="D9" s="1">
        <v>45834.326564340277</v>
      </c>
      <c r="E9" s="3">
        <f t="shared" si="0"/>
        <v>1000</v>
      </c>
      <c r="F9">
        <f t="shared" si="1"/>
        <v>50</v>
      </c>
      <c r="G9">
        <v>1</v>
      </c>
      <c r="H9">
        <v>10</v>
      </c>
      <c r="I9" s="2">
        <v>9</v>
      </c>
      <c r="J9">
        <v>0</v>
      </c>
      <c r="K9">
        <v>0</v>
      </c>
      <c r="L9">
        <f t="shared" si="2"/>
        <v>10</v>
      </c>
      <c r="M9">
        <v>2</v>
      </c>
      <c r="N9">
        <v>25</v>
      </c>
      <c r="O9">
        <v>4</v>
      </c>
      <c r="P9">
        <v>10</v>
      </c>
      <c r="Q9">
        <v>5</v>
      </c>
      <c r="R9">
        <f t="shared" si="3"/>
        <v>35</v>
      </c>
      <c r="S9">
        <v>2</v>
      </c>
      <c r="T9">
        <v>15</v>
      </c>
      <c r="U9">
        <v>6</v>
      </c>
      <c r="V9">
        <v>10</v>
      </c>
      <c r="W9">
        <v>15</v>
      </c>
      <c r="X9">
        <v>10</v>
      </c>
      <c r="Y9">
        <v>15</v>
      </c>
      <c r="Z9">
        <f t="shared" si="4"/>
        <v>50</v>
      </c>
      <c r="AA9">
        <v>2</v>
      </c>
      <c r="AB9">
        <v>0</v>
      </c>
      <c r="AC9">
        <v>3</v>
      </c>
      <c r="AD9">
        <v>10</v>
      </c>
      <c r="AE9">
        <v>30</v>
      </c>
      <c r="AF9">
        <f t="shared" si="5"/>
        <v>50</v>
      </c>
    </row>
    <row r="10" spans="1:32">
      <c r="A10">
        <v>2</v>
      </c>
      <c r="B10" t="s">
        <v>28</v>
      </c>
      <c r="C10" t="s">
        <v>2</v>
      </c>
      <c r="D10" s="1">
        <v>45834.326554594911</v>
      </c>
      <c r="E10" s="3">
        <f t="shared" si="0"/>
        <v>980</v>
      </c>
      <c r="F10">
        <f t="shared" si="1"/>
        <v>49</v>
      </c>
      <c r="G10">
        <v>2</v>
      </c>
      <c r="H10">
        <v>21</v>
      </c>
      <c r="I10" s="2">
        <v>4</v>
      </c>
      <c r="J10">
        <v>7</v>
      </c>
      <c r="K10">
        <v>0</v>
      </c>
      <c r="L10">
        <f t="shared" si="2"/>
        <v>21</v>
      </c>
      <c r="M10">
        <v>1</v>
      </c>
      <c r="N10">
        <v>10</v>
      </c>
      <c r="O10">
        <v>5</v>
      </c>
      <c r="P10">
        <v>5</v>
      </c>
      <c r="Q10">
        <v>5</v>
      </c>
      <c r="R10">
        <f t="shared" si="3"/>
        <v>31</v>
      </c>
      <c r="S10">
        <v>2</v>
      </c>
      <c r="T10">
        <v>18</v>
      </c>
      <c r="U10">
        <v>9</v>
      </c>
      <c r="V10">
        <v>10</v>
      </c>
      <c r="W10">
        <v>12</v>
      </c>
      <c r="X10">
        <v>8</v>
      </c>
      <c r="Y10">
        <v>10</v>
      </c>
      <c r="Z10">
        <f t="shared" si="4"/>
        <v>49</v>
      </c>
      <c r="AA10">
        <v>1</v>
      </c>
      <c r="AB10">
        <v>0</v>
      </c>
      <c r="AC10">
        <v>4</v>
      </c>
      <c r="AD10">
        <v>10</v>
      </c>
      <c r="AE10">
        <v>0</v>
      </c>
      <c r="AF10">
        <f t="shared" si="5"/>
        <v>49</v>
      </c>
    </row>
    <row r="11" spans="1:32">
      <c r="A11">
        <v>20</v>
      </c>
      <c r="B11" t="s">
        <v>45</v>
      </c>
      <c r="C11" t="s">
        <v>21</v>
      </c>
      <c r="D11" s="1">
        <v>45834.326601597226</v>
      </c>
      <c r="E11" s="3">
        <f t="shared" si="0"/>
        <v>980</v>
      </c>
      <c r="F11">
        <f t="shared" si="1"/>
        <v>49</v>
      </c>
      <c r="G11">
        <v>2</v>
      </c>
      <c r="H11">
        <v>15</v>
      </c>
      <c r="I11" s="2">
        <v>1</v>
      </c>
      <c r="J11">
        <v>10</v>
      </c>
      <c r="K11">
        <v>15</v>
      </c>
      <c r="L11">
        <f t="shared" si="2"/>
        <v>15</v>
      </c>
      <c r="M11">
        <v>2</v>
      </c>
      <c r="N11">
        <v>4</v>
      </c>
      <c r="O11">
        <v>2</v>
      </c>
      <c r="P11">
        <v>3</v>
      </c>
      <c r="Q11">
        <v>5</v>
      </c>
      <c r="R11">
        <f t="shared" si="3"/>
        <v>19</v>
      </c>
      <c r="S11">
        <v>2</v>
      </c>
      <c r="T11">
        <v>15</v>
      </c>
      <c r="U11">
        <v>1</v>
      </c>
      <c r="V11">
        <v>10</v>
      </c>
      <c r="W11">
        <v>15</v>
      </c>
      <c r="X11">
        <v>10</v>
      </c>
      <c r="Y11">
        <v>15</v>
      </c>
      <c r="Z11">
        <f t="shared" si="4"/>
        <v>34</v>
      </c>
      <c r="AA11">
        <v>2</v>
      </c>
      <c r="AB11">
        <v>15</v>
      </c>
      <c r="AC11">
        <v>10</v>
      </c>
      <c r="AD11">
        <v>10</v>
      </c>
      <c r="AE11">
        <v>15</v>
      </c>
      <c r="AF11">
        <f t="shared" si="5"/>
        <v>49</v>
      </c>
    </row>
    <row r="12" spans="1:32">
      <c r="A12">
        <v>6</v>
      </c>
      <c r="B12" t="s">
        <v>32</v>
      </c>
      <c r="C12" t="s">
        <v>6</v>
      </c>
      <c r="D12" s="1">
        <v>45834.326562638889</v>
      </c>
      <c r="E12" s="3">
        <f t="shared" si="0"/>
        <v>900</v>
      </c>
      <c r="F12">
        <f t="shared" si="1"/>
        <v>45</v>
      </c>
      <c r="G12">
        <v>1</v>
      </c>
      <c r="H12">
        <v>0</v>
      </c>
      <c r="I12" s="2">
        <v>6</v>
      </c>
      <c r="J12">
        <v>10</v>
      </c>
      <c r="K12">
        <v>0</v>
      </c>
      <c r="L12">
        <f t="shared" si="2"/>
        <v>0</v>
      </c>
      <c r="M12">
        <v>1</v>
      </c>
      <c r="N12">
        <v>0</v>
      </c>
      <c r="O12">
        <v>3</v>
      </c>
      <c r="P12">
        <v>10</v>
      </c>
      <c r="Q12">
        <v>0</v>
      </c>
      <c r="R12">
        <f t="shared" si="3"/>
        <v>0</v>
      </c>
      <c r="S12">
        <v>1</v>
      </c>
      <c r="T12">
        <v>15</v>
      </c>
      <c r="U12">
        <v>1</v>
      </c>
      <c r="V12">
        <v>10</v>
      </c>
      <c r="W12">
        <v>15</v>
      </c>
      <c r="X12">
        <v>10</v>
      </c>
      <c r="Y12">
        <v>15</v>
      </c>
      <c r="Z12">
        <f t="shared" si="4"/>
        <v>15</v>
      </c>
      <c r="AA12">
        <v>1</v>
      </c>
      <c r="AB12">
        <v>30</v>
      </c>
      <c r="AC12">
        <v>3</v>
      </c>
      <c r="AD12">
        <v>10</v>
      </c>
      <c r="AE12">
        <v>30</v>
      </c>
      <c r="AF12">
        <f t="shared" si="5"/>
        <v>45</v>
      </c>
    </row>
    <row r="13" spans="1:32">
      <c r="A13">
        <v>7</v>
      </c>
      <c r="B13" t="s">
        <v>8</v>
      </c>
      <c r="C13" t="s">
        <v>7</v>
      </c>
      <c r="D13" s="1">
        <v>45834.326562858798</v>
      </c>
      <c r="E13" s="3">
        <f t="shared" si="0"/>
        <v>880</v>
      </c>
      <c r="F13">
        <f t="shared" si="1"/>
        <v>44</v>
      </c>
      <c r="G13">
        <v>2</v>
      </c>
      <c r="H13">
        <v>24</v>
      </c>
      <c r="I13" s="2">
        <v>7</v>
      </c>
      <c r="J13">
        <v>8</v>
      </c>
      <c r="K13">
        <v>0</v>
      </c>
      <c r="L13">
        <f t="shared" si="2"/>
        <v>24</v>
      </c>
      <c r="M13">
        <v>1</v>
      </c>
      <c r="N13">
        <v>10</v>
      </c>
      <c r="O13">
        <v>8</v>
      </c>
      <c r="P13">
        <v>0</v>
      </c>
      <c r="Q13">
        <v>0</v>
      </c>
      <c r="R13">
        <f t="shared" si="3"/>
        <v>34</v>
      </c>
      <c r="S13">
        <v>2</v>
      </c>
      <c r="T13">
        <v>0</v>
      </c>
      <c r="U13">
        <v>2</v>
      </c>
      <c r="V13">
        <v>0</v>
      </c>
      <c r="W13">
        <v>0</v>
      </c>
      <c r="X13">
        <v>5</v>
      </c>
      <c r="Y13">
        <v>0</v>
      </c>
      <c r="Z13">
        <f t="shared" si="4"/>
        <v>34</v>
      </c>
      <c r="AA13">
        <v>1</v>
      </c>
      <c r="AB13">
        <v>10</v>
      </c>
      <c r="AC13">
        <v>6</v>
      </c>
      <c r="AD13">
        <v>0</v>
      </c>
      <c r="AE13">
        <v>0</v>
      </c>
      <c r="AF13">
        <f t="shared" si="5"/>
        <v>44</v>
      </c>
    </row>
    <row r="14" spans="1:32">
      <c r="A14">
        <v>12</v>
      </c>
      <c r="B14" t="s">
        <v>37</v>
      </c>
      <c r="C14" t="s">
        <v>13</v>
      </c>
      <c r="D14" s="1">
        <v>45834.326564976851</v>
      </c>
      <c r="E14" s="3">
        <f t="shared" si="0"/>
        <v>780</v>
      </c>
      <c r="F14">
        <f t="shared" si="1"/>
        <v>39</v>
      </c>
      <c r="G14">
        <v>1</v>
      </c>
      <c r="H14">
        <v>2</v>
      </c>
      <c r="I14" s="2">
        <v>7</v>
      </c>
      <c r="J14">
        <v>8</v>
      </c>
      <c r="K14">
        <v>0</v>
      </c>
      <c r="L14">
        <f t="shared" si="2"/>
        <v>2</v>
      </c>
      <c r="M14">
        <v>2</v>
      </c>
      <c r="N14">
        <v>30</v>
      </c>
      <c r="O14">
        <v>3</v>
      </c>
      <c r="P14">
        <v>10</v>
      </c>
      <c r="Q14">
        <v>0</v>
      </c>
      <c r="R14">
        <f t="shared" si="3"/>
        <v>32</v>
      </c>
      <c r="S14">
        <v>1</v>
      </c>
      <c r="T14">
        <v>7</v>
      </c>
      <c r="U14">
        <v>7</v>
      </c>
      <c r="V14">
        <v>5</v>
      </c>
      <c r="W14">
        <v>2</v>
      </c>
      <c r="X14">
        <v>10</v>
      </c>
      <c r="Y14">
        <v>15</v>
      </c>
      <c r="Z14">
        <f t="shared" si="4"/>
        <v>39</v>
      </c>
      <c r="AA14">
        <v>2</v>
      </c>
      <c r="AB14">
        <v>0</v>
      </c>
      <c r="AC14">
        <v>8</v>
      </c>
      <c r="AD14">
        <v>10</v>
      </c>
      <c r="AE14">
        <v>30</v>
      </c>
      <c r="AF14">
        <f t="shared" si="5"/>
        <v>39</v>
      </c>
    </row>
    <row r="15" spans="1:32">
      <c r="A15">
        <v>9</v>
      </c>
      <c r="B15" t="s">
        <v>34</v>
      </c>
      <c r="C15" t="s">
        <v>10</v>
      </c>
      <c r="D15" s="1">
        <v>45834.326563414354</v>
      </c>
      <c r="E15" s="3">
        <f t="shared" si="0"/>
        <v>760</v>
      </c>
      <c r="F15">
        <f t="shared" si="1"/>
        <v>38</v>
      </c>
      <c r="G15">
        <v>2</v>
      </c>
      <c r="H15">
        <v>0</v>
      </c>
      <c r="I15" s="2">
        <v>5</v>
      </c>
      <c r="J15">
        <v>0</v>
      </c>
      <c r="K15">
        <v>0</v>
      </c>
      <c r="L15">
        <f t="shared" si="2"/>
        <v>0</v>
      </c>
      <c r="M15">
        <v>2</v>
      </c>
      <c r="N15">
        <v>30</v>
      </c>
      <c r="O15">
        <v>1</v>
      </c>
      <c r="P15">
        <v>10</v>
      </c>
      <c r="Q15">
        <v>0</v>
      </c>
      <c r="R15">
        <f t="shared" si="3"/>
        <v>30</v>
      </c>
      <c r="S15">
        <v>1</v>
      </c>
      <c r="T15">
        <v>8</v>
      </c>
      <c r="U15">
        <v>10</v>
      </c>
      <c r="V15">
        <v>4</v>
      </c>
      <c r="W15">
        <v>2</v>
      </c>
      <c r="X15">
        <v>0</v>
      </c>
      <c r="Y15">
        <v>0</v>
      </c>
      <c r="Z15">
        <f t="shared" si="4"/>
        <v>38</v>
      </c>
      <c r="AA15">
        <v>2</v>
      </c>
      <c r="AB15">
        <v>0</v>
      </c>
      <c r="AC15">
        <v>6</v>
      </c>
      <c r="AD15">
        <v>0</v>
      </c>
      <c r="AE15">
        <v>0</v>
      </c>
      <c r="AF15">
        <f t="shared" si="5"/>
        <v>38</v>
      </c>
    </row>
    <row r="16" spans="1:32">
      <c r="A16">
        <v>15</v>
      </c>
      <c r="B16" t="s">
        <v>40</v>
      </c>
      <c r="C16" t="s">
        <v>16</v>
      </c>
      <c r="D16" s="1">
        <v>45834.326565312498</v>
      </c>
      <c r="E16" s="3">
        <f t="shared" si="0"/>
        <v>600</v>
      </c>
      <c r="F16">
        <f t="shared" si="1"/>
        <v>30</v>
      </c>
      <c r="G16">
        <v>1</v>
      </c>
      <c r="H16">
        <v>10</v>
      </c>
      <c r="I16" s="2">
        <v>5</v>
      </c>
      <c r="J16">
        <v>0</v>
      </c>
      <c r="K16">
        <v>0</v>
      </c>
      <c r="L16">
        <f t="shared" si="2"/>
        <v>10</v>
      </c>
      <c r="M16">
        <v>1</v>
      </c>
      <c r="N16">
        <v>10</v>
      </c>
      <c r="O16">
        <v>6</v>
      </c>
      <c r="P16">
        <v>0</v>
      </c>
      <c r="Q16">
        <v>0</v>
      </c>
      <c r="R16">
        <f t="shared" si="3"/>
        <v>20</v>
      </c>
      <c r="S16">
        <v>1</v>
      </c>
      <c r="T16">
        <v>10</v>
      </c>
      <c r="U16">
        <v>5</v>
      </c>
      <c r="V16">
        <v>0</v>
      </c>
      <c r="W16">
        <v>0</v>
      </c>
      <c r="X16">
        <v>0</v>
      </c>
      <c r="Y16">
        <v>0</v>
      </c>
      <c r="Z16">
        <f t="shared" si="4"/>
        <v>30</v>
      </c>
      <c r="AA16">
        <v>1</v>
      </c>
      <c r="AB16">
        <v>0</v>
      </c>
      <c r="AC16">
        <v>7</v>
      </c>
      <c r="AD16">
        <v>10</v>
      </c>
      <c r="AE16">
        <v>0</v>
      </c>
      <c r="AF16">
        <f t="shared" si="5"/>
        <v>30</v>
      </c>
    </row>
    <row r="17" spans="1:32">
      <c r="A17">
        <v>5</v>
      </c>
      <c r="B17" t="s">
        <v>31</v>
      </c>
      <c r="C17" t="s">
        <v>5</v>
      </c>
      <c r="D17" s="1">
        <v>45834.32656199074</v>
      </c>
      <c r="E17" s="3">
        <f t="shared" si="0"/>
        <v>400</v>
      </c>
      <c r="F17">
        <f t="shared" si="1"/>
        <v>20</v>
      </c>
      <c r="G17">
        <v>2</v>
      </c>
      <c r="H17">
        <v>0</v>
      </c>
      <c r="I17" s="2">
        <v>10</v>
      </c>
      <c r="J17">
        <v>0</v>
      </c>
      <c r="K17">
        <v>0</v>
      </c>
      <c r="L17">
        <f t="shared" si="2"/>
        <v>0</v>
      </c>
      <c r="M17">
        <v>2</v>
      </c>
      <c r="N17">
        <v>0</v>
      </c>
      <c r="O17">
        <v>9</v>
      </c>
      <c r="P17">
        <v>0</v>
      </c>
      <c r="Q17">
        <v>0</v>
      </c>
      <c r="R17">
        <f t="shared" si="3"/>
        <v>0</v>
      </c>
      <c r="S17">
        <v>1</v>
      </c>
      <c r="T17">
        <v>10</v>
      </c>
      <c r="U17">
        <v>4</v>
      </c>
      <c r="V17">
        <v>0</v>
      </c>
      <c r="W17">
        <v>0</v>
      </c>
      <c r="X17">
        <v>0</v>
      </c>
      <c r="Y17">
        <v>0</v>
      </c>
      <c r="Z17">
        <f t="shared" si="4"/>
        <v>10</v>
      </c>
      <c r="AA17">
        <v>1</v>
      </c>
      <c r="AB17">
        <v>10</v>
      </c>
      <c r="AC17">
        <v>5</v>
      </c>
      <c r="AD17">
        <v>0</v>
      </c>
      <c r="AE17">
        <v>0</v>
      </c>
      <c r="AF17">
        <f t="shared" si="5"/>
        <v>20</v>
      </c>
    </row>
    <row r="18" spans="1:32">
      <c r="A18">
        <v>17</v>
      </c>
      <c r="B18" t="s">
        <v>42</v>
      </c>
      <c r="C18" t="s">
        <v>18</v>
      </c>
      <c r="D18" s="1">
        <v>45834.326572141203</v>
      </c>
      <c r="E18" s="3">
        <f t="shared" si="0"/>
        <v>360</v>
      </c>
      <c r="F18">
        <f t="shared" si="1"/>
        <v>18</v>
      </c>
      <c r="G18">
        <v>1</v>
      </c>
      <c r="H18">
        <v>3</v>
      </c>
      <c r="I18" s="2">
        <v>4</v>
      </c>
      <c r="J18">
        <v>7</v>
      </c>
      <c r="K18">
        <v>0</v>
      </c>
      <c r="L18">
        <f t="shared" si="2"/>
        <v>3</v>
      </c>
      <c r="M18">
        <v>2</v>
      </c>
      <c r="N18">
        <v>0</v>
      </c>
      <c r="O18">
        <v>7</v>
      </c>
      <c r="P18">
        <v>0</v>
      </c>
      <c r="Q18">
        <v>0</v>
      </c>
      <c r="R18">
        <f t="shared" si="3"/>
        <v>3</v>
      </c>
      <c r="S18">
        <v>2</v>
      </c>
      <c r="T18">
        <v>0</v>
      </c>
      <c r="U18">
        <v>4</v>
      </c>
      <c r="V18">
        <v>0</v>
      </c>
      <c r="W18">
        <v>0</v>
      </c>
      <c r="X18">
        <v>0</v>
      </c>
      <c r="Y18">
        <v>0</v>
      </c>
      <c r="Z18">
        <f t="shared" si="4"/>
        <v>3</v>
      </c>
      <c r="AA18">
        <v>1</v>
      </c>
      <c r="AB18">
        <v>15</v>
      </c>
      <c r="AC18">
        <v>10</v>
      </c>
      <c r="AD18">
        <v>10</v>
      </c>
      <c r="AE18">
        <v>15</v>
      </c>
      <c r="AF18">
        <f t="shared" si="5"/>
        <v>18</v>
      </c>
    </row>
    <row r="19" spans="1:32">
      <c r="A19">
        <v>3</v>
      </c>
      <c r="B19" t="s">
        <v>29</v>
      </c>
      <c r="C19" t="s">
        <v>3</v>
      </c>
      <c r="D19" s="1">
        <v>45834.326556250002</v>
      </c>
      <c r="E19" s="3">
        <f t="shared" si="0"/>
        <v>340</v>
      </c>
      <c r="F19">
        <f t="shared" si="1"/>
        <v>17</v>
      </c>
      <c r="G19">
        <v>1</v>
      </c>
      <c r="H19">
        <v>7</v>
      </c>
      <c r="I19" s="2">
        <v>3</v>
      </c>
      <c r="J19">
        <v>3</v>
      </c>
      <c r="K19">
        <v>0</v>
      </c>
      <c r="L19">
        <f t="shared" si="2"/>
        <v>7</v>
      </c>
      <c r="M19">
        <v>2</v>
      </c>
      <c r="N19">
        <v>0</v>
      </c>
      <c r="O19">
        <v>6</v>
      </c>
      <c r="P19">
        <v>0</v>
      </c>
      <c r="Q19">
        <v>0</v>
      </c>
      <c r="R19">
        <f t="shared" si="3"/>
        <v>7</v>
      </c>
      <c r="S19">
        <v>2</v>
      </c>
      <c r="T19">
        <v>10</v>
      </c>
      <c r="U19">
        <v>10</v>
      </c>
      <c r="V19">
        <v>4</v>
      </c>
      <c r="W19">
        <v>2</v>
      </c>
      <c r="X19">
        <v>0</v>
      </c>
      <c r="Y19">
        <v>0</v>
      </c>
      <c r="Z19">
        <f t="shared" si="4"/>
        <v>17</v>
      </c>
      <c r="AA19">
        <v>2</v>
      </c>
      <c r="AB19">
        <v>0</v>
      </c>
      <c r="AC19">
        <v>5</v>
      </c>
      <c r="AD19">
        <v>0</v>
      </c>
      <c r="AE19">
        <v>0</v>
      </c>
      <c r="AF19">
        <f t="shared" si="5"/>
        <v>17</v>
      </c>
    </row>
    <row r="20" spans="1:32">
      <c r="A20">
        <v>14</v>
      </c>
      <c r="B20" t="s">
        <v>39</v>
      </c>
      <c r="C20" t="s">
        <v>15</v>
      </c>
      <c r="D20" s="1">
        <v>45834.326566979165</v>
      </c>
      <c r="E20" s="3">
        <f t="shared" si="0"/>
        <v>240</v>
      </c>
      <c r="F20">
        <f t="shared" si="1"/>
        <v>12</v>
      </c>
      <c r="G20">
        <v>2</v>
      </c>
      <c r="H20">
        <v>0</v>
      </c>
      <c r="I20" s="2">
        <v>9</v>
      </c>
      <c r="J20">
        <v>0</v>
      </c>
      <c r="K20">
        <v>0</v>
      </c>
      <c r="L20">
        <f t="shared" si="2"/>
        <v>0</v>
      </c>
      <c r="M20">
        <v>1</v>
      </c>
      <c r="N20">
        <v>12</v>
      </c>
      <c r="O20">
        <v>2</v>
      </c>
      <c r="P20">
        <v>3</v>
      </c>
      <c r="Q20">
        <v>5</v>
      </c>
      <c r="R20">
        <f t="shared" si="3"/>
        <v>12</v>
      </c>
      <c r="S20">
        <v>2</v>
      </c>
      <c r="T20">
        <v>0</v>
      </c>
      <c r="U20">
        <v>5</v>
      </c>
      <c r="V20">
        <v>0</v>
      </c>
      <c r="W20">
        <v>0</v>
      </c>
      <c r="X20">
        <v>0</v>
      </c>
      <c r="Y20">
        <v>0</v>
      </c>
      <c r="Z20">
        <f t="shared" si="4"/>
        <v>12</v>
      </c>
      <c r="AA20">
        <v>1</v>
      </c>
      <c r="AB20">
        <v>0</v>
      </c>
      <c r="AC20">
        <v>9</v>
      </c>
      <c r="AD20">
        <v>10</v>
      </c>
      <c r="AE20">
        <v>0</v>
      </c>
      <c r="AF20">
        <f t="shared" si="5"/>
        <v>12</v>
      </c>
    </row>
    <row r="21" spans="1:32">
      <c r="A21">
        <v>10</v>
      </c>
      <c r="B21" t="s">
        <v>35</v>
      </c>
      <c r="C21" t="s">
        <v>11</v>
      </c>
      <c r="D21" s="1">
        <v>45834.32656361111</v>
      </c>
      <c r="E21" s="3">
        <f t="shared" si="0"/>
        <v>0</v>
      </c>
      <c r="F21">
        <f t="shared" si="1"/>
        <v>0</v>
      </c>
      <c r="G21">
        <v>2</v>
      </c>
      <c r="H21">
        <v>0</v>
      </c>
      <c r="I21" s="2">
        <v>2</v>
      </c>
      <c r="J21">
        <v>0</v>
      </c>
      <c r="K21">
        <v>0</v>
      </c>
      <c r="L21">
        <f t="shared" si="2"/>
        <v>0</v>
      </c>
      <c r="M21">
        <v>2</v>
      </c>
      <c r="N21">
        <v>0</v>
      </c>
      <c r="O21">
        <v>8</v>
      </c>
      <c r="P21">
        <v>0</v>
      </c>
      <c r="Q21">
        <v>0</v>
      </c>
      <c r="R21">
        <f t="shared" si="3"/>
        <v>0</v>
      </c>
      <c r="S21">
        <v>2</v>
      </c>
      <c r="T21">
        <v>0</v>
      </c>
      <c r="U21">
        <v>3</v>
      </c>
      <c r="V21">
        <v>0</v>
      </c>
      <c r="W21">
        <v>0</v>
      </c>
      <c r="X21">
        <v>5</v>
      </c>
      <c r="Y21">
        <v>0</v>
      </c>
      <c r="Z21">
        <f>R21+T21</f>
        <v>0</v>
      </c>
      <c r="AA21">
        <v>1</v>
      </c>
      <c r="AB21">
        <v>0</v>
      </c>
      <c r="AC21">
        <v>1</v>
      </c>
      <c r="AD21">
        <v>10</v>
      </c>
      <c r="AE21">
        <v>0</v>
      </c>
      <c r="AF21">
        <f t="shared" si="5"/>
        <v>0</v>
      </c>
    </row>
    <row r="22" spans="1:32">
      <c r="G22" s="79" t="s">
        <v>49</v>
      </c>
      <c r="H22" s="79"/>
      <c r="I22" s="79"/>
      <c r="J22" s="79"/>
      <c r="K22" s="79"/>
      <c r="L22" s="4"/>
      <c r="M22" s="79" t="s">
        <v>51</v>
      </c>
      <c r="N22" s="79"/>
      <c r="O22" s="79"/>
      <c r="P22" s="79"/>
      <c r="Q22" s="79"/>
      <c r="R22" s="4"/>
      <c r="S22" s="79" t="s">
        <v>54</v>
      </c>
      <c r="T22" s="79"/>
      <c r="U22" s="79"/>
      <c r="V22" s="79"/>
      <c r="W22" s="79"/>
      <c r="X22" s="79"/>
      <c r="Y22" s="79"/>
      <c r="Z22" s="4"/>
      <c r="AA22" s="79" t="s">
        <v>55</v>
      </c>
      <c r="AB22" s="79"/>
      <c r="AC22" s="79"/>
      <c r="AD22" s="79"/>
      <c r="AE22" s="79"/>
      <c r="AF22" s="4"/>
    </row>
    <row r="23" spans="1:32">
      <c r="F23" s="3"/>
    </row>
  </sheetData>
  <autoFilter ref="A1:AF22" xr:uid="{82824E39-368D-42C0-8218-1A2F66D955B7}"/>
  <mergeCells count="4">
    <mergeCell ref="G22:K22"/>
    <mergeCell ref="M22:Q22"/>
    <mergeCell ref="S22:Y22"/>
    <mergeCell ref="AA22:AE22"/>
  </mergeCells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6473-E298-4CFA-B1D9-898BA4EB77F3}">
  <dimension ref="A1:G21"/>
  <sheetViews>
    <sheetView zoomScale="52" workbookViewId="0">
      <selection activeCell="M11" sqref="M11"/>
    </sheetView>
  </sheetViews>
  <sheetFormatPr defaultRowHeight="18"/>
  <cols>
    <col min="1" max="1" width="5.4140625" customWidth="1"/>
    <col min="5" max="5" width="0" hidden="1" customWidth="1"/>
    <col min="6" max="6" width="8.4140625" customWidth="1"/>
  </cols>
  <sheetData>
    <row r="1" spans="1:7">
      <c r="A1" s="43" t="s">
        <v>110</v>
      </c>
      <c r="B1" s="38" t="s">
        <v>46</v>
      </c>
      <c r="C1" s="5" t="s">
        <v>25</v>
      </c>
      <c r="D1" s="25" t="s">
        <v>56</v>
      </c>
      <c r="E1" s="5" t="s">
        <v>63</v>
      </c>
      <c r="F1" s="5" t="s">
        <v>64</v>
      </c>
      <c r="G1" s="5" t="s">
        <v>65</v>
      </c>
    </row>
    <row r="2" spans="1:7">
      <c r="A2" s="34">
        <f t="shared" ref="A2:A21" si="0">RANK(C2,$C$2:$C$21,0)</f>
        <v>1</v>
      </c>
      <c r="B2" s="39" t="s">
        <v>43</v>
      </c>
      <c r="C2" s="6">
        <v>67</v>
      </c>
      <c r="D2" s="26">
        <f>20*C2</f>
        <v>1340</v>
      </c>
      <c r="E2" s="26">
        <f>D2</f>
        <v>1340</v>
      </c>
      <c r="F2" s="27">
        <f>(6000/$E$6)*D2</f>
        <v>1318.032786885246</v>
      </c>
      <c r="G2" s="24">
        <f>F2</f>
        <v>1318.032786885246</v>
      </c>
    </row>
    <row r="3" spans="1:7">
      <c r="A3" s="34">
        <f t="shared" si="0"/>
        <v>2</v>
      </c>
      <c r="B3" s="39" t="s">
        <v>1</v>
      </c>
      <c r="C3" s="6">
        <v>65</v>
      </c>
      <c r="D3" s="26">
        <f t="shared" ref="D3:D9" si="1">20*C3</f>
        <v>1300</v>
      </c>
      <c r="E3" s="26">
        <f>E2+D3</f>
        <v>2640</v>
      </c>
      <c r="F3" s="27">
        <f>(6000/$E$6)*D3</f>
        <v>1278.688524590164</v>
      </c>
      <c r="G3" s="24">
        <f>F3+G2</f>
        <v>2596.7213114754099</v>
      </c>
    </row>
    <row r="4" spans="1:7">
      <c r="A4" s="34">
        <f t="shared" si="0"/>
        <v>3</v>
      </c>
      <c r="B4" s="39" t="s">
        <v>30</v>
      </c>
      <c r="C4" s="6">
        <v>63</v>
      </c>
      <c r="D4" s="26">
        <f t="shared" si="1"/>
        <v>1260</v>
      </c>
      <c r="E4" s="26">
        <f>E3+D4</f>
        <v>3900</v>
      </c>
      <c r="F4" s="27">
        <f t="shared" ref="F4:F6" si="2">(6000/$E$6)*D4</f>
        <v>1239.344262295082</v>
      </c>
      <c r="G4" s="24">
        <f t="shared" ref="G4:G6" si="3">F4+G3</f>
        <v>3836.0655737704919</v>
      </c>
    </row>
    <row r="5" spans="1:7">
      <c r="A5" s="34">
        <f t="shared" si="0"/>
        <v>4</v>
      </c>
      <c r="B5" s="39" t="s">
        <v>33</v>
      </c>
      <c r="C5" s="6">
        <v>55</v>
      </c>
      <c r="D5" s="26">
        <f t="shared" si="1"/>
        <v>1100</v>
      </c>
      <c r="E5" s="26">
        <f t="shared" ref="E5:E8" si="4">E4+D5</f>
        <v>5000</v>
      </c>
      <c r="F5" s="27">
        <f>(6000/$E$6)*D5</f>
        <v>1081.967213114754</v>
      </c>
      <c r="G5" s="24">
        <f t="shared" si="3"/>
        <v>4918.0327868852455</v>
      </c>
    </row>
    <row r="6" spans="1:7" ht="18.5" thickBot="1">
      <c r="A6" s="34">
        <f t="shared" si="0"/>
        <v>4</v>
      </c>
      <c r="B6" s="40" t="s">
        <v>44</v>
      </c>
      <c r="C6" s="29">
        <v>55</v>
      </c>
      <c r="D6" s="30">
        <f t="shared" si="1"/>
        <v>1100</v>
      </c>
      <c r="E6" s="31">
        <f t="shared" si="4"/>
        <v>6100</v>
      </c>
      <c r="F6" s="32">
        <f t="shared" si="2"/>
        <v>1081.967213114754</v>
      </c>
      <c r="G6" s="33">
        <f t="shared" si="3"/>
        <v>6000</v>
      </c>
    </row>
    <row r="7" spans="1:7" ht="18.5" thickTop="1">
      <c r="A7" s="34">
        <f t="shared" si="0"/>
        <v>6</v>
      </c>
      <c r="B7" s="41" t="s">
        <v>36</v>
      </c>
      <c r="C7" s="18">
        <v>52</v>
      </c>
      <c r="D7" s="28">
        <f t="shared" si="1"/>
        <v>1040</v>
      </c>
      <c r="E7" s="28">
        <f t="shared" si="4"/>
        <v>7140</v>
      </c>
      <c r="F7" s="18"/>
      <c r="G7" s="18"/>
    </row>
    <row r="8" spans="1:7">
      <c r="A8" s="34">
        <f t="shared" si="0"/>
        <v>6</v>
      </c>
      <c r="B8" s="39" t="s">
        <v>41</v>
      </c>
      <c r="C8" s="6">
        <v>52</v>
      </c>
      <c r="D8" s="26">
        <f t="shared" si="1"/>
        <v>1040</v>
      </c>
      <c r="E8" s="26">
        <f t="shared" si="4"/>
        <v>8180</v>
      </c>
      <c r="F8" s="6"/>
      <c r="G8" s="6"/>
    </row>
    <row r="9" spans="1:7">
      <c r="A9" s="34">
        <f t="shared" si="0"/>
        <v>8</v>
      </c>
      <c r="B9" s="42" t="s">
        <v>38</v>
      </c>
      <c r="C9" s="35">
        <v>50</v>
      </c>
      <c r="D9" s="36">
        <f t="shared" si="1"/>
        <v>1000</v>
      </c>
      <c r="E9" s="36">
        <f>E8+D9</f>
        <v>9180</v>
      </c>
      <c r="F9" s="35"/>
      <c r="G9" s="35"/>
    </row>
    <row r="10" spans="1:7">
      <c r="A10" s="34">
        <f t="shared" si="0"/>
        <v>9</v>
      </c>
      <c r="B10" s="37" t="s">
        <v>28</v>
      </c>
      <c r="C10" s="34">
        <v>49</v>
      </c>
      <c r="D10" s="34"/>
      <c r="E10" s="34"/>
      <c r="F10" s="34"/>
      <c r="G10" s="34"/>
    </row>
    <row r="11" spans="1:7">
      <c r="A11" s="34">
        <f t="shared" si="0"/>
        <v>9</v>
      </c>
      <c r="B11" s="37" t="s">
        <v>45</v>
      </c>
      <c r="C11" s="34">
        <v>49</v>
      </c>
      <c r="D11" s="34"/>
      <c r="E11" s="34"/>
      <c r="F11" s="34"/>
      <c r="G11" s="34"/>
    </row>
    <row r="12" spans="1:7">
      <c r="A12" s="34">
        <f t="shared" si="0"/>
        <v>11</v>
      </c>
      <c r="B12" s="37" t="s">
        <v>32</v>
      </c>
      <c r="C12" s="34">
        <v>45</v>
      </c>
      <c r="D12" s="34"/>
      <c r="E12" s="34"/>
      <c r="F12" s="34"/>
      <c r="G12" s="34"/>
    </row>
    <row r="13" spans="1:7">
      <c r="A13" s="34">
        <f t="shared" si="0"/>
        <v>12</v>
      </c>
      <c r="B13" s="37" t="s">
        <v>8</v>
      </c>
      <c r="C13" s="34">
        <v>44</v>
      </c>
      <c r="D13" s="34"/>
      <c r="E13" s="34"/>
      <c r="F13" s="34"/>
      <c r="G13" s="34"/>
    </row>
    <row r="14" spans="1:7">
      <c r="A14" s="34">
        <f t="shared" si="0"/>
        <v>13</v>
      </c>
      <c r="B14" s="37" t="s">
        <v>37</v>
      </c>
      <c r="C14" s="34">
        <v>39</v>
      </c>
      <c r="D14" s="34"/>
      <c r="E14" s="34"/>
      <c r="F14" s="34"/>
      <c r="G14" s="34"/>
    </row>
    <row r="15" spans="1:7">
      <c r="A15" s="34">
        <f t="shared" si="0"/>
        <v>14</v>
      </c>
      <c r="B15" s="37" t="s">
        <v>34</v>
      </c>
      <c r="C15" s="34">
        <v>38</v>
      </c>
      <c r="D15" s="34"/>
      <c r="E15" s="34"/>
      <c r="F15" s="34"/>
      <c r="G15" s="34"/>
    </row>
    <row r="16" spans="1:7">
      <c r="A16" s="34">
        <f t="shared" si="0"/>
        <v>15</v>
      </c>
      <c r="B16" s="37" t="s">
        <v>40</v>
      </c>
      <c r="C16" s="34">
        <v>30</v>
      </c>
      <c r="D16" s="34"/>
      <c r="E16" s="34"/>
      <c r="F16" s="34"/>
      <c r="G16" s="34"/>
    </row>
    <row r="17" spans="1:7">
      <c r="A17" s="34">
        <f t="shared" si="0"/>
        <v>16</v>
      </c>
      <c r="B17" s="37" t="s">
        <v>31</v>
      </c>
      <c r="C17" s="34">
        <v>20</v>
      </c>
      <c r="D17" s="34"/>
      <c r="E17" s="34"/>
      <c r="F17" s="34"/>
      <c r="G17" s="34"/>
    </row>
    <row r="18" spans="1:7">
      <c r="A18" s="34">
        <f t="shared" si="0"/>
        <v>17</v>
      </c>
      <c r="B18" s="37" t="s">
        <v>42</v>
      </c>
      <c r="C18" s="34">
        <v>18</v>
      </c>
      <c r="D18" s="34"/>
      <c r="E18" s="34"/>
      <c r="F18" s="34"/>
      <c r="G18" s="34"/>
    </row>
    <row r="19" spans="1:7">
      <c r="A19" s="34">
        <f t="shared" si="0"/>
        <v>18</v>
      </c>
      <c r="B19" s="37" t="s">
        <v>29</v>
      </c>
      <c r="C19" s="34">
        <v>17</v>
      </c>
      <c r="D19" s="34"/>
      <c r="E19" s="34"/>
      <c r="F19" s="34"/>
      <c r="G19" s="34"/>
    </row>
    <row r="20" spans="1:7">
      <c r="A20" s="34">
        <f t="shared" si="0"/>
        <v>19</v>
      </c>
      <c r="B20" s="37" t="s">
        <v>39</v>
      </c>
      <c r="C20" s="34">
        <v>12</v>
      </c>
      <c r="D20" s="34"/>
      <c r="E20" s="34"/>
      <c r="F20" s="34"/>
      <c r="G20" s="34"/>
    </row>
    <row r="21" spans="1:7">
      <c r="A21" s="34">
        <f t="shared" si="0"/>
        <v>20</v>
      </c>
      <c r="B21" s="37" t="s">
        <v>35</v>
      </c>
      <c r="C21" s="34">
        <v>0</v>
      </c>
      <c r="D21" s="34"/>
      <c r="E21" s="34"/>
      <c r="F21" s="34"/>
      <c r="G21" s="34"/>
    </row>
  </sheetData>
  <phoneticPr fontId="18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16B6-A697-497A-9254-C9A8D4059A64}">
  <dimension ref="A1:Z13"/>
  <sheetViews>
    <sheetView topLeftCell="A19" zoomScale="45" workbookViewId="0">
      <selection activeCell="L49" sqref="L49"/>
    </sheetView>
  </sheetViews>
  <sheetFormatPr defaultRowHeight="18"/>
  <cols>
    <col min="10" max="10" width="9.9140625" customWidth="1"/>
    <col min="11" max="11" width="9.83203125" customWidth="1"/>
    <col min="14" max="14" width="10.08203125" customWidth="1"/>
    <col min="17" max="19" width="9.33203125" customWidth="1"/>
    <col min="20" max="23" width="9.58203125" customWidth="1"/>
  </cols>
  <sheetData>
    <row r="1" spans="1:26">
      <c r="A1" s="80" t="s">
        <v>66</v>
      </c>
      <c r="B1" s="80"/>
      <c r="D1" s="80" t="s">
        <v>67</v>
      </c>
      <c r="E1" s="80"/>
      <c r="G1" s="80" t="s">
        <v>68</v>
      </c>
      <c r="H1" s="80"/>
      <c r="J1" s="80" t="s">
        <v>68</v>
      </c>
      <c r="K1" s="80"/>
      <c r="M1" s="80" t="s">
        <v>68</v>
      </c>
      <c r="N1" s="80"/>
      <c r="P1" s="80" t="s">
        <v>68</v>
      </c>
      <c r="Q1" s="80"/>
      <c r="R1" s="4"/>
      <c r="S1" s="80" t="s">
        <v>68</v>
      </c>
      <c r="T1" s="80"/>
      <c r="U1" s="4"/>
      <c r="V1" s="80" t="s">
        <v>68</v>
      </c>
      <c r="W1" s="80"/>
      <c r="Y1" s="80" t="s">
        <v>69</v>
      </c>
      <c r="Z1" s="80"/>
    </row>
    <row r="2" spans="1:26">
      <c r="A2" s="5" t="s">
        <v>47</v>
      </c>
      <c r="B2" s="5" t="s">
        <v>60</v>
      </c>
      <c r="D2" s="5" t="s">
        <v>47</v>
      </c>
      <c r="E2" s="5" t="s">
        <v>60</v>
      </c>
      <c r="G2" s="5" t="s">
        <v>47</v>
      </c>
      <c r="H2" s="5" t="s">
        <v>60</v>
      </c>
      <c r="J2" s="5" t="s">
        <v>52</v>
      </c>
      <c r="K2" s="5" t="s">
        <v>62</v>
      </c>
      <c r="M2" s="5" t="s">
        <v>130</v>
      </c>
      <c r="N2" s="5" t="s">
        <v>131</v>
      </c>
      <c r="P2" s="5" t="s">
        <v>130</v>
      </c>
      <c r="Q2" s="5" t="s">
        <v>132</v>
      </c>
      <c r="S2" s="5" t="s">
        <v>72</v>
      </c>
      <c r="T2" s="5" t="s">
        <v>131</v>
      </c>
      <c r="V2" s="5" t="s">
        <v>72</v>
      </c>
      <c r="W2" s="5" t="s">
        <v>132</v>
      </c>
      <c r="Y2" s="5" t="s">
        <v>47</v>
      </c>
      <c r="Z2" s="5" t="s">
        <v>60</v>
      </c>
    </row>
    <row r="3" spans="1:26">
      <c r="A3" s="6">
        <v>10</v>
      </c>
      <c r="B3" s="12">
        <v>0.5</v>
      </c>
      <c r="D3" s="6">
        <v>10</v>
      </c>
      <c r="E3" s="7">
        <v>0.16666666666666666</v>
      </c>
      <c r="G3" s="6">
        <v>10</v>
      </c>
      <c r="H3" s="7">
        <v>0.5</v>
      </c>
      <c r="J3" s="6">
        <v>10</v>
      </c>
      <c r="K3" s="7">
        <v>0.5</v>
      </c>
      <c r="M3" s="6">
        <v>10</v>
      </c>
      <c r="N3" s="6">
        <v>10</v>
      </c>
      <c r="P3" s="6">
        <v>10</v>
      </c>
      <c r="Q3" s="7">
        <v>0.5</v>
      </c>
      <c r="R3" s="13"/>
      <c r="S3" s="7">
        <v>0.5</v>
      </c>
      <c r="T3" s="6">
        <v>10</v>
      </c>
      <c r="V3" s="7">
        <v>0.5</v>
      </c>
      <c r="W3" s="7">
        <v>0.5</v>
      </c>
      <c r="Y3" s="6">
        <v>10</v>
      </c>
      <c r="Z3" s="7">
        <v>1</v>
      </c>
    </row>
    <row r="4" spans="1:26">
      <c r="A4" s="6">
        <v>5</v>
      </c>
      <c r="B4" s="12">
        <v>0</v>
      </c>
      <c r="D4" s="6">
        <v>10</v>
      </c>
      <c r="E4" s="7">
        <v>0</v>
      </c>
      <c r="G4" s="6">
        <v>10</v>
      </c>
      <c r="H4" s="7">
        <v>0.43333333333333335</v>
      </c>
      <c r="J4" s="6">
        <v>10</v>
      </c>
      <c r="K4" s="7">
        <v>0.4</v>
      </c>
      <c r="M4" s="6">
        <v>10</v>
      </c>
      <c r="N4" s="6">
        <v>10</v>
      </c>
      <c r="P4" s="6">
        <v>10</v>
      </c>
      <c r="Q4" s="7">
        <v>0.4</v>
      </c>
      <c r="R4" s="13"/>
      <c r="S4" s="7">
        <v>0.43333333333333335</v>
      </c>
      <c r="T4" s="6">
        <v>10</v>
      </c>
      <c r="V4" s="7">
        <v>0.43333333333333335</v>
      </c>
      <c r="W4" s="7">
        <v>0.4</v>
      </c>
      <c r="Y4" s="6">
        <v>10</v>
      </c>
      <c r="Z4" s="7">
        <v>0.33333333333333331</v>
      </c>
    </row>
    <row r="5" spans="1:26">
      <c r="A5" s="6">
        <v>10</v>
      </c>
      <c r="B5" s="12">
        <v>0</v>
      </c>
      <c r="D5" s="6">
        <v>5</v>
      </c>
      <c r="E5" s="7">
        <v>0.33333333333333331</v>
      </c>
      <c r="G5" s="6">
        <v>10</v>
      </c>
      <c r="H5" s="7">
        <v>0.4</v>
      </c>
      <c r="J5" s="6">
        <v>5</v>
      </c>
      <c r="K5" s="7">
        <v>0</v>
      </c>
      <c r="M5" s="6">
        <v>0</v>
      </c>
      <c r="N5" s="6">
        <v>5</v>
      </c>
      <c r="P5" s="6">
        <v>0</v>
      </c>
      <c r="Q5" s="7">
        <v>0</v>
      </c>
      <c r="R5" s="13"/>
      <c r="S5" s="7">
        <v>0.4</v>
      </c>
      <c r="T5" s="6">
        <v>8</v>
      </c>
      <c r="V5" s="7">
        <v>0.4</v>
      </c>
      <c r="W5" s="7">
        <v>0.41666666666666669</v>
      </c>
      <c r="Y5" s="6">
        <v>10</v>
      </c>
      <c r="Z5" s="7">
        <v>0</v>
      </c>
    </row>
    <row r="6" spans="1:26">
      <c r="A6" s="6">
        <v>8</v>
      </c>
      <c r="B6" s="12">
        <v>0</v>
      </c>
      <c r="D6" s="6">
        <v>10</v>
      </c>
      <c r="E6" s="7">
        <v>0</v>
      </c>
      <c r="G6" s="6">
        <v>10</v>
      </c>
      <c r="H6" s="7">
        <v>0.5</v>
      </c>
      <c r="J6" s="6">
        <v>5</v>
      </c>
      <c r="K6" s="7">
        <v>0</v>
      </c>
      <c r="M6" s="6">
        <v>0</v>
      </c>
      <c r="N6" s="6">
        <v>5</v>
      </c>
      <c r="P6" s="6">
        <v>0</v>
      </c>
      <c r="Q6" s="7">
        <v>0</v>
      </c>
      <c r="R6" s="13"/>
      <c r="S6" s="7">
        <v>0.5</v>
      </c>
      <c r="T6" s="6">
        <v>10</v>
      </c>
      <c r="V6" s="7">
        <v>0.5</v>
      </c>
      <c r="W6" s="7">
        <v>0.5</v>
      </c>
      <c r="Y6" s="6">
        <v>10</v>
      </c>
      <c r="Z6" s="7">
        <v>1</v>
      </c>
    </row>
    <row r="7" spans="1:26">
      <c r="A7" s="6">
        <v>7</v>
      </c>
      <c r="B7" s="12">
        <v>0</v>
      </c>
      <c r="D7" s="6">
        <v>3</v>
      </c>
      <c r="E7" s="7">
        <v>0.55555555555555558</v>
      </c>
      <c r="G7" s="6">
        <v>5</v>
      </c>
      <c r="H7" s="7">
        <v>0.13333333333333333</v>
      </c>
      <c r="J7" s="6">
        <v>8</v>
      </c>
      <c r="K7" s="7">
        <v>0.41666666666666669</v>
      </c>
      <c r="M7" s="6">
        <v>10</v>
      </c>
      <c r="N7" s="6">
        <v>8</v>
      </c>
      <c r="P7" s="6">
        <v>10</v>
      </c>
      <c r="Q7" s="7">
        <v>0.41666666666666669</v>
      </c>
      <c r="R7" s="13"/>
      <c r="S7" s="7">
        <v>0.13333333333333333</v>
      </c>
      <c r="T7" s="6">
        <v>10</v>
      </c>
      <c r="V7" s="7">
        <v>0.13333333333333333</v>
      </c>
      <c r="W7" s="7">
        <v>0.5</v>
      </c>
      <c r="Y7" s="6">
        <v>10</v>
      </c>
      <c r="Z7" s="7">
        <v>0</v>
      </c>
    </row>
    <row r="8" spans="1:26">
      <c r="A8" s="6">
        <v>3</v>
      </c>
      <c r="B8" s="12">
        <v>0</v>
      </c>
      <c r="D8" t="s">
        <v>70</v>
      </c>
      <c r="E8">
        <f>CORREL(D2:D7,E2:E7)</f>
        <v>-0.94833983316712367</v>
      </c>
      <c r="G8" s="6">
        <v>4</v>
      </c>
      <c r="H8" s="7">
        <v>0.16666666666666666</v>
      </c>
      <c r="J8" s="6">
        <v>10</v>
      </c>
      <c r="K8" s="7">
        <v>0.5</v>
      </c>
      <c r="M8" s="6">
        <v>10</v>
      </c>
      <c r="N8" s="6">
        <v>10</v>
      </c>
      <c r="P8" s="6">
        <v>10</v>
      </c>
      <c r="Q8" s="7">
        <v>0.5</v>
      </c>
      <c r="R8" s="13"/>
      <c r="S8" s="7">
        <v>0.16666666666666666</v>
      </c>
      <c r="T8" s="6">
        <v>0</v>
      </c>
      <c r="V8" t="s">
        <v>70</v>
      </c>
      <c r="W8">
        <f>CORREL(V3:V7,W3:W7)</f>
        <v>-0.14855072463768121</v>
      </c>
      <c r="Y8" s="6">
        <v>10</v>
      </c>
      <c r="Z8" s="7">
        <v>0.5</v>
      </c>
    </row>
    <row r="9" spans="1:26">
      <c r="A9" t="s">
        <v>70</v>
      </c>
      <c r="B9">
        <f>CORREL(A2:A8,B2:B8)</f>
        <v>0.49806492501269028</v>
      </c>
      <c r="E9" s="13"/>
      <c r="G9" t="s">
        <v>70</v>
      </c>
      <c r="H9">
        <f>CORREL(G2:G8,H2:H8)</f>
        <v>0.95660497081873397</v>
      </c>
      <c r="J9" s="6">
        <v>10</v>
      </c>
      <c r="K9" s="7">
        <v>0.5</v>
      </c>
      <c r="M9" s="6">
        <v>5</v>
      </c>
      <c r="N9" s="6">
        <v>10</v>
      </c>
      <c r="P9" s="6">
        <v>5</v>
      </c>
      <c r="Q9" s="7">
        <v>0.5</v>
      </c>
      <c r="R9" s="13"/>
      <c r="S9" t="s">
        <v>70</v>
      </c>
      <c r="T9">
        <f>CORREL(S3:S8,T3:T8)</f>
        <v>0.54809861148527639</v>
      </c>
      <c r="Y9" s="6">
        <v>10</v>
      </c>
      <c r="Z9" s="7">
        <v>0</v>
      </c>
    </row>
    <row r="10" spans="1:26">
      <c r="B10" s="13"/>
      <c r="E10" s="13"/>
      <c r="H10" s="49"/>
      <c r="J10" t="s">
        <v>70</v>
      </c>
      <c r="K10">
        <f>CORREL(J2:J9,K2:K9)</f>
        <v>0.9641460550808828</v>
      </c>
      <c r="M10" s="6">
        <v>4</v>
      </c>
      <c r="N10" s="6">
        <v>0</v>
      </c>
      <c r="P10" s="6">
        <v>4</v>
      </c>
      <c r="Q10" s="7">
        <v>0</v>
      </c>
      <c r="R10" s="13"/>
      <c r="Y10" s="6">
        <v>10</v>
      </c>
      <c r="Z10" s="7">
        <v>0</v>
      </c>
    </row>
    <row r="11" spans="1:26">
      <c r="B11" s="13"/>
      <c r="E11" s="13"/>
      <c r="H11" s="49"/>
      <c r="K11" s="13"/>
      <c r="M11" s="6">
        <v>0</v>
      </c>
      <c r="N11" s="6">
        <v>0</v>
      </c>
      <c r="P11" t="s">
        <v>70</v>
      </c>
      <c r="Q11">
        <f>CORREL(P3:P10,Q3:Q10)</f>
        <v>0.8494202938112263</v>
      </c>
      <c r="Y11" t="s">
        <v>70</v>
      </c>
      <c r="Z11" s="4" t="s">
        <v>71</v>
      </c>
    </row>
    <row r="12" spans="1:26">
      <c r="B12" s="13"/>
      <c r="E12" s="13"/>
      <c r="H12" s="49"/>
      <c r="K12" s="13"/>
      <c r="M12" s="6">
        <v>0</v>
      </c>
      <c r="N12" s="6">
        <v>0</v>
      </c>
      <c r="S12" s="13"/>
      <c r="Z12" s="13"/>
    </row>
    <row r="13" spans="1:26">
      <c r="B13" s="13"/>
      <c r="H13" s="49"/>
      <c r="K13" s="13"/>
      <c r="M13" t="s">
        <v>70</v>
      </c>
      <c r="N13">
        <f>CORREL(M3:M12,N3:N12)</f>
        <v>0.77187340032998841</v>
      </c>
      <c r="Z13" s="13"/>
    </row>
  </sheetData>
  <mergeCells count="9">
    <mergeCell ref="Y1:Z1"/>
    <mergeCell ref="A1:B1"/>
    <mergeCell ref="G1:H1"/>
    <mergeCell ref="D1:E1"/>
    <mergeCell ref="J1:K1"/>
    <mergeCell ref="M1:N1"/>
    <mergeCell ref="P1:Q1"/>
    <mergeCell ref="S1:T1"/>
    <mergeCell ref="V1:W1"/>
  </mergeCells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A2D4-4616-4254-866D-366082C012E5}">
  <dimension ref="A1:N186"/>
  <sheetViews>
    <sheetView topLeftCell="A6" zoomScale="62" zoomScaleNormal="62" workbookViewId="0">
      <selection activeCell="E6" sqref="E6"/>
    </sheetView>
  </sheetViews>
  <sheetFormatPr defaultRowHeight="18"/>
  <cols>
    <col min="6" max="6" width="20.5" customWidth="1"/>
    <col min="7" max="7" width="15.25" customWidth="1"/>
    <col min="10" max="10" width="17.9140625" customWidth="1"/>
    <col min="12" max="12" width="16.1640625" customWidth="1"/>
  </cols>
  <sheetData>
    <row r="1" spans="1:11">
      <c r="A1" s="5" t="s">
        <v>134</v>
      </c>
      <c r="B1" s="5" t="s">
        <v>47</v>
      </c>
      <c r="F1" t="s">
        <v>126</v>
      </c>
    </row>
    <row r="2" spans="1:11">
      <c r="A2" s="6">
        <v>1</v>
      </c>
      <c r="B2" s="6">
        <v>0</v>
      </c>
    </row>
    <row r="3" spans="1:11">
      <c r="A3" s="6">
        <v>1</v>
      </c>
      <c r="B3" s="6">
        <v>0</v>
      </c>
      <c r="F3" t="s">
        <v>74</v>
      </c>
    </row>
    <row r="4" spans="1:11" ht="18.5" thickBot="1">
      <c r="A4" s="6">
        <v>1</v>
      </c>
      <c r="B4" s="6">
        <v>0</v>
      </c>
    </row>
    <row r="5" spans="1:11">
      <c r="A5" s="6">
        <v>1</v>
      </c>
      <c r="B5" s="6">
        <v>0</v>
      </c>
      <c r="F5" s="50" t="s">
        <v>112</v>
      </c>
      <c r="G5" s="50"/>
    </row>
    <row r="6" spans="1:11">
      <c r="A6" s="6">
        <v>1</v>
      </c>
      <c r="B6" s="6">
        <v>0</v>
      </c>
      <c r="F6" t="s">
        <v>113</v>
      </c>
      <c r="G6">
        <v>0.32605018759726995</v>
      </c>
    </row>
    <row r="7" spans="1:11">
      <c r="A7" s="6">
        <v>1</v>
      </c>
      <c r="B7" s="6">
        <v>3</v>
      </c>
      <c r="F7" t="s">
        <v>114</v>
      </c>
      <c r="G7">
        <v>0.10630872483221492</v>
      </c>
    </row>
    <row r="8" spans="1:11">
      <c r="A8" s="6">
        <v>1</v>
      </c>
      <c r="B8" s="6">
        <v>5</v>
      </c>
      <c r="F8" t="s">
        <v>115</v>
      </c>
      <c r="G8">
        <v>8.2790533380431103E-2</v>
      </c>
    </row>
    <row r="9" spans="1:11">
      <c r="A9" s="6">
        <v>1</v>
      </c>
      <c r="B9" s="6">
        <v>10</v>
      </c>
      <c r="F9" t="s">
        <v>116</v>
      </c>
      <c r="G9">
        <v>4.3901204874965378</v>
      </c>
    </row>
    <row r="10" spans="1:11" ht="18.5" thickBot="1">
      <c r="A10" s="6">
        <v>1</v>
      </c>
      <c r="B10" s="6">
        <v>10</v>
      </c>
      <c r="F10" s="14" t="s">
        <v>108</v>
      </c>
      <c r="G10" s="14">
        <v>40</v>
      </c>
    </row>
    <row r="11" spans="1:11">
      <c r="A11" s="6">
        <v>1</v>
      </c>
      <c r="B11" s="6">
        <v>10</v>
      </c>
    </row>
    <row r="12" spans="1:11" ht="18.5" thickBot="1">
      <c r="A12" s="6">
        <v>2</v>
      </c>
      <c r="B12" s="6">
        <v>0</v>
      </c>
      <c r="F12" t="s">
        <v>80</v>
      </c>
    </row>
    <row r="13" spans="1:11">
      <c r="A13" s="6">
        <v>2</v>
      </c>
      <c r="B13" s="6">
        <v>0</v>
      </c>
      <c r="F13" s="15"/>
      <c r="G13" s="15" t="s">
        <v>83</v>
      </c>
      <c r="H13" s="15" t="s">
        <v>82</v>
      </c>
      <c r="I13" s="15" t="s">
        <v>79</v>
      </c>
      <c r="J13" s="15" t="s">
        <v>84</v>
      </c>
      <c r="K13" s="15" t="s">
        <v>120</v>
      </c>
    </row>
    <row r="14" spans="1:11">
      <c r="A14" s="6">
        <v>2</v>
      </c>
      <c r="B14" s="6">
        <v>0</v>
      </c>
      <c r="F14" t="s">
        <v>117</v>
      </c>
      <c r="G14">
        <v>1</v>
      </c>
      <c r="H14">
        <v>87.120000000000118</v>
      </c>
      <c r="I14">
        <v>87.120000000000118</v>
      </c>
      <c r="J14">
        <v>4.5202763592670534</v>
      </c>
      <c r="K14">
        <v>4.0051324022361993E-2</v>
      </c>
    </row>
    <row r="15" spans="1:11">
      <c r="A15" s="6">
        <v>2</v>
      </c>
      <c r="B15" s="6">
        <v>0</v>
      </c>
      <c r="F15" t="s">
        <v>118</v>
      </c>
      <c r="G15">
        <v>38</v>
      </c>
      <c r="H15">
        <v>732.37999999999988</v>
      </c>
      <c r="I15">
        <v>19.27315789473684</v>
      </c>
    </row>
    <row r="16" spans="1:11" ht="18.5" thickBot="1">
      <c r="A16" s="6">
        <v>2</v>
      </c>
      <c r="B16" s="6">
        <v>3</v>
      </c>
      <c r="F16" s="14" t="s">
        <v>77</v>
      </c>
      <c r="G16" s="14">
        <v>39</v>
      </c>
      <c r="H16" s="14">
        <v>819.5</v>
      </c>
      <c r="I16" s="14"/>
      <c r="J16" s="14"/>
      <c r="K16" s="14"/>
    </row>
    <row r="17" spans="1:14" ht="18.5" thickBot="1">
      <c r="A17" s="6">
        <v>2</v>
      </c>
      <c r="B17" s="6">
        <v>5</v>
      </c>
    </row>
    <row r="18" spans="1:14">
      <c r="A18" s="6">
        <v>2</v>
      </c>
      <c r="B18" s="6">
        <v>7</v>
      </c>
      <c r="F18" s="15"/>
      <c r="G18" s="15" t="s">
        <v>121</v>
      </c>
      <c r="H18" s="15" t="s">
        <v>116</v>
      </c>
      <c r="I18" s="15" t="s">
        <v>109</v>
      </c>
      <c r="J18" s="15" t="s">
        <v>85</v>
      </c>
      <c r="K18" s="15" t="s">
        <v>122</v>
      </c>
      <c r="L18" s="15" t="s">
        <v>123</v>
      </c>
      <c r="M18" s="15" t="s">
        <v>124</v>
      </c>
      <c r="N18" s="15" t="s">
        <v>125</v>
      </c>
    </row>
    <row r="19" spans="1:14">
      <c r="A19" s="6">
        <v>2</v>
      </c>
      <c r="B19" s="6">
        <v>8</v>
      </c>
      <c r="F19" t="s">
        <v>119</v>
      </c>
      <c r="G19">
        <v>1.9499999999999993</v>
      </c>
      <c r="H19">
        <v>1.7002863535918078</v>
      </c>
      <c r="I19">
        <v>1.1468656417083383</v>
      </c>
      <c r="J19">
        <v>0.25860729445693087</v>
      </c>
      <c r="K19">
        <v>-1.492049771190421</v>
      </c>
      <c r="L19">
        <v>5.3920497711904201</v>
      </c>
      <c r="M19">
        <v>-1.492049771190421</v>
      </c>
      <c r="N19">
        <v>5.3920497711904201</v>
      </c>
    </row>
    <row r="20" spans="1:14" ht="18.5" thickBot="1">
      <c r="A20" s="6">
        <v>2</v>
      </c>
      <c r="B20" s="6">
        <v>10</v>
      </c>
      <c r="F20" s="14" t="s">
        <v>111</v>
      </c>
      <c r="G20" s="14">
        <v>1.3200000000000003</v>
      </c>
      <c r="H20" s="14">
        <v>0.62085679338695876</v>
      </c>
      <c r="I20" s="14">
        <v>2.1260941557859212</v>
      </c>
      <c r="J20" s="51">
        <v>4.0051324022361993E-2</v>
      </c>
      <c r="K20" s="14">
        <v>6.3141130842341076E-2</v>
      </c>
      <c r="L20" s="14">
        <v>2.5768588691576593</v>
      </c>
      <c r="M20" s="14">
        <v>6.3141130842341076E-2</v>
      </c>
      <c r="N20" s="14">
        <v>2.5768588691576593</v>
      </c>
    </row>
    <row r="21" spans="1:14">
      <c r="A21" s="6">
        <v>2</v>
      </c>
      <c r="B21" s="6">
        <v>10</v>
      </c>
    </row>
    <row r="22" spans="1:14">
      <c r="A22" s="6">
        <v>3</v>
      </c>
      <c r="B22" s="6">
        <v>0</v>
      </c>
    </row>
    <row r="23" spans="1:14">
      <c r="A23" s="6">
        <v>3</v>
      </c>
      <c r="B23" s="6">
        <v>0</v>
      </c>
    </row>
    <row r="24" spans="1:14">
      <c r="A24" s="6">
        <v>3</v>
      </c>
      <c r="B24" s="6">
        <v>0</v>
      </c>
    </row>
    <row r="25" spans="1:14">
      <c r="A25" s="6">
        <v>3</v>
      </c>
      <c r="B25" s="6">
        <v>0</v>
      </c>
    </row>
    <row r="26" spans="1:14">
      <c r="A26" s="6">
        <v>3</v>
      </c>
      <c r="B26" s="6">
        <v>4</v>
      </c>
      <c r="F26" s="4"/>
      <c r="G26" s="4"/>
      <c r="H26" s="4"/>
      <c r="I26" s="4"/>
      <c r="K26" s="4"/>
      <c r="L26" s="4"/>
    </row>
    <row r="27" spans="1:14">
      <c r="A27" s="6">
        <v>3</v>
      </c>
      <c r="B27" s="6">
        <v>5</v>
      </c>
    </row>
    <row r="28" spans="1:14">
      <c r="A28" s="6">
        <v>3</v>
      </c>
      <c r="B28" s="6">
        <v>10</v>
      </c>
    </row>
    <row r="29" spans="1:14">
      <c r="A29" s="6">
        <v>3</v>
      </c>
      <c r="B29" s="6">
        <v>10</v>
      </c>
    </row>
    <row r="30" spans="1:14">
      <c r="A30" s="6">
        <v>3</v>
      </c>
      <c r="B30" s="6">
        <v>10</v>
      </c>
    </row>
    <row r="31" spans="1:14">
      <c r="A31" s="6">
        <v>3</v>
      </c>
      <c r="B31" s="6">
        <v>10</v>
      </c>
    </row>
    <row r="32" spans="1:14">
      <c r="A32" s="6">
        <v>4</v>
      </c>
      <c r="B32" s="6">
        <v>0</v>
      </c>
    </row>
    <row r="33" spans="1:2">
      <c r="A33" s="6">
        <v>4</v>
      </c>
      <c r="B33" s="6">
        <v>0</v>
      </c>
    </row>
    <row r="34" spans="1:2">
      <c r="A34" s="6">
        <v>4</v>
      </c>
      <c r="B34" s="6">
        <v>10</v>
      </c>
    </row>
    <row r="35" spans="1:2">
      <c r="A35" s="6">
        <v>4</v>
      </c>
      <c r="B35" s="6">
        <v>10</v>
      </c>
    </row>
    <row r="36" spans="1:2">
      <c r="A36" s="6">
        <v>4</v>
      </c>
      <c r="B36" s="6">
        <v>10</v>
      </c>
    </row>
    <row r="37" spans="1:2">
      <c r="A37" s="6">
        <v>4</v>
      </c>
      <c r="B37" s="6">
        <v>10</v>
      </c>
    </row>
    <row r="38" spans="1:2">
      <c r="A38" s="6">
        <v>4</v>
      </c>
      <c r="B38" s="6">
        <v>10</v>
      </c>
    </row>
    <row r="39" spans="1:2">
      <c r="A39" s="6">
        <v>4</v>
      </c>
      <c r="B39" s="6">
        <v>10</v>
      </c>
    </row>
    <row r="40" spans="1:2">
      <c r="A40" s="6">
        <v>4</v>
      </c>
      <c r="B40" s="6">
        <v>10</v>
      </c>
    </row>
    <row r="41" spans="1:2">
      <c r="A41" s="6">
        <v>4</v>
      </c>
      <c r="B41" s="6">
        <v>10</v>
      </c>
    </row>
    <row r="85" spans="1:7">
      <c r="A85" s="44"/>
      <c r="B85" s="44"/>
      <c r="C85" s="44"/>
      <c r="D85" s="44"/>
      <c r="E85" s="44"/>
    </row>
    <row r="93" spans="1:7">
      <c r="A93" s="4"/>
      <c r="B93" s="4"/>
      <c r="C93" s="4"/>
      <c r="D93" s="4"/>
      <c r="E93" s="4"/>
      <c r="F93" s="4"/>
      <c r="G93" s="4"/>
    </row>
    <row r="98" spans="1:7">
      <c r="A98" s="4"/>
      <c r="B98" s="4"/>
      <c r="C98" s="4"/>
      <c r="D98" s="4"/>
      <c r="E98" s="4"/>
      <c r="F98" s="4"/>
      <c r="G98" s="4"/>
    </row>
    <row r="106" spans="1:7">
      <c r="A106" s="4"/>
      <c r="B106" s="4"/>
      <c r="C106" s="4"/>
      <c r="D106" s="4"/>
      <c r="E106" s="4"/>
    </row>
    <row r="186" spans="1:2" ht="18.5" thickBot="1">
      <c r="A186" s="14"/>
      <c r="B186" s="14"/>
    </row>
  </sheetData>
  <sortState xmlns:xlrd2="http://schemas.microsoft.com/office/spreadsheetml/2017/richdata2" ref="L28:L66">
    <sortCondition ref="L27"/>
  </sortState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7D1D-CFC9-4A2C-829A-36C611869C93}">
  <dimension ref="A1:M41"/>
  <sheetViews>
    <sheetView topLeftCell="B9" zoomScale="85" workbookViewId="0">
      <selection activeCell="H29" sqref="H29"/>
    </sheetView>
  </sheetViews>
  <sheetFormatPr defaultRowHeight="18"/>
  <sheetData>
    <row r="1" spans="1:10">
      <c r="A1" s="17" t="s">
        <v>134</v>
      </c>
      <c r="B1" s="17" t="s">
        <v>142</v>
      </c>
      <c r="C1" s="17" t="s">
        <v>143</v>
      </c>
    </row>
    <row r="2" spans="1:10">
      <c r="A2" s="6">
        <v>1</v>
      </c>
      <c r="B2" s="6">
        <v>24</v>
      </c>
      <c r="C2" s="6">
        <v>0</v>
      </c>
      <c r="E2" t="s">
        <v>74</v>
      </c>
    </row>
    <row r="3" spans="1:10" ht="18.5" thickBot="1">
      <c r="A3" s="6">
        <v>1</v>
      </c>
      <c r="B3" s="6">
        <v>21</v>
      </c>
      <c r="C3" s="6">
        <v>5</v>
      </c>
    </row>
    <row r="4" spans="1:10">
      <c r="A4" s="6">
        <v>1</v>
      </c>
      <c r="B4" s="6">
        <v>15</v>
      </c>
      <c r="C4" s="6">
        <v>10</v>
      </c>
      <c r="E4" s="50" t="s">
        <v>112</v>
      </c>
      <c r="F4" s="50"/>
    </row>
    <row r="5" spans="1:10">
      <c r="A5" s="6">
        <v>1</v>
      </c>
      <c r="B5" s="6">
        <v>15</v>
      </c>
      <c r="C5" s="6">
        <v>10</v>
      </c>
      <c r="E5" t="s">
        <v>113</v>
      </c>
      <c r="F5">
        <v>0.33356583821148256</v>
      </c>
    </row>
    <row r="6" spans="1:10">
      <c r="A6" s="6">
        <v>1</v>
      </c>
      <c r="B6" s="6">
        <v>10</v>
      </c>
      <c r="C6" s="6">
        <v>0</v>
      </c>
      <c r="E6" t="s">
        <v>114</v>
      </c>
      <c r="F6">
        <v>0.11126616842172897</v>
      </c>
    </row>
    <row r="7" spans="1:10">
      <c r="A7" s="6">
        <v>1</v>
      </c>
      <c r="B7" s="6">
        <v>10</v>
      </c>
      <c r="C7" s="6">
        <v>0</v>
      </c>
      <c r="E7" t="s">
        <v>115</v>
      </c>
      <c r="F7">
        <v>6.3226501849930533E-2</v>
      </c>
    </row>
    <row r="8" spans="1:10">
      <c r="A8" s="6">
        <v>1</v>
      </c>
      <c r="B8" s="6">
        <v>9</v>
      </c>
      <c r="C8" s="6">
        <v>0</v>
      </c>
      <c r="E8" t="s">
        <v>116</v>
      </c>
      <c r="F8">
        <v>4.4366939693643968</v>
      </c>
    </row>
    <row r="9" spans="1:10" ht="18.5" thickBot="1">
      <c r="A9" s="6">
        <v>1</v>
      </c>
      <c r="B9" s="6">
        <v>5</v>
      </c>
      <c r="C9" s="6">
        <v>0</v>
      </c>
      <c r="E9" s="14" t="s">
        <v>108</v>
      </c>
      <c r="F9" s="14">
        <v>40</v>
      </c>
    </row>
    <row r="10" spans="1:10">
      <c r="A10" s="6">
        <v>1</v>
      </c>
      <c r="B10" s="6">
        <v>0</v>
      </c>
      <c r="C10" s="6">
        <v>10</v>
      </c>
    </row>
    <row r="11" spans="1:10" ht="18.5" thickBot="1">
      <c r="A11" s="6">
        <v>1</v>
      </c>
      <c r="B11" s="6">
        <v>0</v>
      </c>
      <c r="C11" s="6">
        <v>3</v>
      </c>
      <c r="E11" t="s">
        <v>80</v>
      </c>
    </row>
    <row r="12" spans="1:10">
      <c r="A12" s="6">
        <v>2</v>
      </c>
      <c r="B12" s="6">
        <v>0</v>
      </c>
      <c r="C12" s="6">
        <v>10</v>
      </c>
      <c r="E12" s="15"/>
      <c r="F12" s="15" t="s">
        <v>83</v>
      </c>
      <c r="G12" s="15" t="s">
        <v>82</v>
      </c>
      <c r="H12" s="15" t="s">
        <v>79</v>
      </c>
      <c r="I12" s="15" t="s">
        <v>84</v>
      </c>
      <c r="J12" s="15" t="s">
        <v>120</v>
      </c>
    </row>
    <row r="13" spans="1:10">
      <c r="A13" s="6">
        <v>2</v>
      </c>
      <c r="B13" s="6">
        <v>0</v>
      </c>
      <c r="C13" s="6">
        <v>10</v>
      </c>
      <c r="E13" t="s">
        <v>117</v>
      </c>
      <c r="F13">
        <v>2</v>
      </c>
      <c r="G13">
        <v>91.182625021606896</v>
      </c>
      <c r="H13">
        <v>45.591312510803448</v>
      </c>
      <c r="I13">
        <v>2.3161311549786547</v>
      </c>
      <c r="J13">
        <v>0.11279158188044261</v>
      </c>
    </row>
    <row r="14" spans="1:10">
      <c r="A14" s="6">
        <v>2</v>
      </c>
      <c r="B14" s="6">
        <v>0</v>
      </c>
      <c r="C14" s="6">
        <v>8</v>
      </c>
      <c r="E14" t="s">
        <v>118</v>
      </c>
      <c r="F14">
        <v>37</v>
      </c>
      <c r="G14">
        <v>728.3173749783931</v>
      </c>
      <c r="H14">
        <v>19.684253377794409</v>
      </c>
    </row>
    <row r="15" spans="1:10" ht="18.5" thickBot="1">
      <c r="A15" s="6">
        <v>2</v>
      </c>
      <c r="B15" s="6">
        <v>0</v>
      </c>
      <c r="C15" s="6">
        <v>7</v>
      </c>
      <c r="E15" s="14" t="s">
        <v>77</v>
      </c>
      <c r="F15" s="14">
        <v>39</v>
      </c>
      <c r="G15" s="14">
        <v>819.5</v>
      </c>
      <c r="H15" s="14"/>
      <c r="I15" s="14"/>
      <c r="J15" s="14"/>
    </row>
    <row r="16" spans="1:10" ht="18.5" thickBot="1">
      <c r="A16" s="6">
        <v>2</v>
      </c>
      <c r="B16" s="6">
        <v>0</v>
      </c>
      <c r="C16" s="6">
        <v>5</v>
      </c>
    </row>
    <row r="17" spans="1:13">
      <c r="A17" s="6">
        <v>2</v>
      </c>
      <c r="B17" s="6">
        <v>0</v>
      </c>
      <c r="C17" s="6">
        <v>3</v>
      </c>
      <c r="E17" s="15"/>
      <c r="F17" s="15" t="s">
        <v>121</v>
      </c>
      <c r="G17" s="15" t="s">
        <v>116</v>
      </c>
      <c r="H17" s="15" t="s">
        <v>109</v>
      </c>
      <c r="I17" s="15" t="s">
        <v>85</v>
      </c>
      <c r="J17" s="15" t="s">
        <v>122</v>
      </c>
      <c r="K17" s="15" t="s">
        <v>123</v>
      </c>
      <c r="L17" s="15" t="s">
        <v>124</v>
      </c>
      <c r="M17" s="15" t="s">
        <v>125</v>
      </c>
    </row>
    <row r="18" spans="1:13">
      <c r="A18" s="6">
        <v>2</v>
      </c>
      <c r="B18" s="6">
        <v>0</v>
      </c>
      <c r="C18" s="6">
        <v>0</v>
      </c>
      <c r="E18" t="s">
        <v>119</v>
      </c>
      <c r="F18">
        <v>1.9682777653777546</v>
      </c>
      <c r="G18">
        <v>1.7187951236233028</v>
      </c>
      <c r="H18">
        <v>1.1451497262969483</v>
      </c>
      <c r="I18">
        <v>0.25950061224189408</v>
      </c>
      <c r="J18">
        <v>-1.5143319595989708</v>
      </c>
      <c r="K18">
        <v>5.4508874903544804</v>
      </c>
      <c r="L18">
        <v>-1.5143319595989708</v>
      </c>
      <c r="M18">
        <v>5.4508874903544804</v>
      </c>
    </row>
    <row r="19" spans="1:13">
      <c r="A19" s="6">
        <v>2</v>
      </c>
      <c r="B19" s="6">
        <v>0</v>
      </c>
      <c r="C19" s="6">
        <v>0</v>
      </c>
      <c r="E19" t="s">
        <v>133</v>
      </c>
      <c r="F19">
        <v>1.1761278753836779</v>
      </c>
      <c r="G19">
        <v>0.70283489504257857</v>
      </c>
      <c r="H19">
        <v>1.6734056371979462</v>
      </c>
      <c r="I19">
        <v>0.10268280523441801</v>
      </c>
      <c r="J19">
        <v>-0.24795089170545115</v>
      </c>
      <c r="K19">
        <v>2.600206642472807</v>
      </c>
      <c r="L19">
        <v>-0.24795089170545115</v>
      </c>
      <c r="M19">
        <v>2.600206642472807</v>
      </c>
    </row>
    <row r="20" spans="1:13" ht="18.5" thickBot="1">
      <c r="A20" s="6">
        <v>2</v>
      </c>
      <c r="B20" s="6">
        <v>0</v>
      </c>
      <c r="C20" s="6">
        <v>0</v>
      </c>
      <c r="E20" s="14" t="s">
        <v>127</v>
      </c>
      <c r="F20" s="14">
        <v>2.6111093396791657E-2</v>
      </c>
      <c r="G20" s="14">
        <v>5.7475288782030537E-2</v>
      </c>
      <c r="H20" s="14">
        <v>0.45430121274928165</v>
      </c>
      <c r="I20" s="14">
        <v>0.65226605635235813</v>
      </c>
      <c r="J20" s="14">
        <v>-9.0344903543780233E-2</v>
      </c>
      <c r="K20" s="14">
        <v>0.14256709033736353</v>
      </c>
      <c r="L20" s="14">
        <v>-9.0344903543780233E-2</v>
      </c>
      <c r="M20" s="14">
        <v>0.14256709033736353</v>
      </c>
    </row>
    <row r="21" spans="1:13">
      <c r="A21" s="6">
        <v>2</v>
      </c>
      <c r="B21" s="6">
        <v>0</v>
      </c>
      <c r="C21" s="6">
        <v>0</v>
      </c>
    </row>
    <row r="22" spans="1:13">
      <c r="A22" s="6">
        <v>3</v>
      </c>
      <c r="B22" s="6">
        <v>32</v>
      </c>
      <c r="C22" s="6">
        <v>5</v>
      </c>
    </row>
    <row r="23" spans="1:13">
      <c r="A23" s="6">
        <v>3</v>
      </c>
      <c r="B23" s="6">
        <v>30</v>
      </c>
      <c r="C23" s="6">
        <v>10</v>
      </c>
    </row>
    <row r="24" spans="1:13">
      <c r="A24" s="6">
        <v>3</v>
      </c>
      <c r="B24" s="6">
        <v>30</v>
      </c>
      <c r="C24" s="6">
        <v>4</v>
      </c>
    </row>
    <row r="25" spans="1:13">
      <c r="A25" s="6">
        <v>3</v>
      </c>
      <c r="B25" s="6">
        <v>20</v>
      </c>
      <c r="C25" s="6">
        <v>10</v>
      </c>
    </row>
    <row r="26" spans="1:13">
      <c r="A26" s="6">
        <v>3</v>
      </c>
      <c r="B26" s="6">
        <v>20</v>
      </c>
      <c r="C26" s="6">
        <v>10</v>
      </c>
      <c r="E26" s="4"/>
      <c r="F26" s="4"/>
      <c r="G26" s="4"/>
    </row>
    <row r="27" spans="1:13">
      <c r="A27" s="6">
        <v>3</v>
      </c>
      <c r="B27" s="6">
        <v>20</v>
      </c>
      <c r="C27" s="6">
        <v>0</v>
      </c>
    </row>
    <row r="28" spans="1:13">
      <c r="A28" s="6">
        <v>3</v>
      </c>
      <c r="B28" s="6">
        <v>15</v>
      </c>
      <c r="C28" s="6">
        <v>0</v>
      </c>
    </row>
    <row r="29" spans="1:13">
      <c r="A29" s="6">
        <v>3</v>
      </c>
      <c r="B29" s="6">
        <v>15</v>
      </c>
      <c r="C29" s="6">
        <v>0</v>
      </c>
    </row>
    <row r="30" spans="1:13">
      <c r="A30" s="6">
        <v>3</v>
      </c>
      <c r="B30" s="6">
        <v>0</v>
      </c>
      <c r="C30" s="6">
        <v>10</v>
      </c>
    </row>
    <row r="31" spans="1:13">
      <c r="A31" s="6">
        <v>3</v>
      </c>
      <c r="B31" s="6">
        <v>0</v>
      </c>
      <c r="C31" s="6">
        <v>0</v>
      </c>
    </row>
    <row r="32" spans="1:13">
      <c r="A32" s="6">
        <v>4</v>
      </c>
      <c r="B32" s="6">
        <v>49</v>
      </c>
      <c r="C32" s="6">
        <v>10</v>
      </c>
    </row>
    <row r="33" spans="1:3">
      <c r="A33" s="6">
        <v>4</v>
      </c>
      <c r="B33" s="6">
        <v>42</v>
      </c>
      <c r="C33" s="6">
        <v>10</v>
      </c>
    </row>
    <row r="34" spans="1:3">
      <c r="A34" s="6">
        <v>4</v>
      </c>
      <c r="B34" s="6">
        <v>37</v>
      </c>
      <c r="C34" s="6">
        <v>10</v>
      </c>
    </row>
    <row r="35" spans="1:3">
      <c r="A35" s="6">
        <v>4</v>
      </c>
      <c r="B35" s="6">
        <v>34</v>
      </c>
      <c r="C35" s="6">
        <v>0</v>
      </c>
    </row>
    <row r="36" spans="1:3">
      <c r="A36" s="6">
        <v>4</v>
      </c>
      <c r="B36" s="6">
        <v>30</v>
      </c>
      <c r="C36" s="6">
        <v>10</v>
      </c>
    </row>
    <row r="37" spans="1:3">
      <c r="A37" s="6">
        <v>4</v>
      </c>
      <c r="B37" s="6">
        <v>15</v>
      </c>
      <c r="C37" s="6">
        <v>10</v>
      </c>
    </row>
    <row r="38" spans="1:3">
      <c r="A38" s="6">
        <v>4</v>
      </c>
      <c r="B38" s="6">
        <v>12</v>
      </c>
      <c r="C38" s="6">
        <v>10</v>
      </c>
    </row>
    <row r="39" spans="1:3">
      <c r="A39" s="6">
        <v>4</v>
      </c>
      <c r="B39" s="6">
        <v>10</v>
      </c>
      <c r="C39" s="6">
        <v>0</v>
      </c>
    </row>
    <row r="40" spans="1:3">
      <c r="A40" s="6">
        <v>4</v>
      </c>
      <c r="B40" s="6">
        <v>3</v>
      </c>
      <c r="C40" s="6">
        <v>10</v>
      </c>
    </row>
    <row r="41" spans="1:3">
      <c r="A41" s="6">
        <v>4</v>
      </c>
      <c r="B41" s="6">
        <v>0</v>
      </c>
      <c r="C41" s="6">
        <v>10</v>
      </c>
    </row>
  </sheetData>
  <sortState xmlns:xlrd2="http://schemas.microsoft.com/office/spreadsheetml/2017/richdata2" ref="A2:C41">
    <sortCondition ref="A2:A41"/>
    <sortCondition descending="1" ref="B2:B41"/>
    <sortCondition descending="1" ref="C2:C41"/>
  </sortState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BA75-A2F8-4170-8159-BE766D75C2F9}">
  <dimension ref="A1:L51"/>
  <sheetViews>
    <sheetView topLeftCell="A4" zoomScale="63" zoomScaleNormal="74" workbookViewId="0">
      <selection activeCell="O32" sqref="O32"/>
    </sheetView>
  </sheetViews>
  <sheetFormatPr defaultRowHeight="18"/>
  <cols>
    <col min="8" max="8" width="16.08203125" customWidth="1"/>
  </cols>
  <sheetData>
    <row r="1" spans="1:9">
      <c r="A1" s="5" t="s">
        <v>134</v>
      </c>
      <c r="B1" s="5" t="s">
        <v>60</v>
      </c>
    </row>
    <row r="2" spans="1:9">
      <c r="A2" s="6">
        <v>2</v>
      </c>
      <c r="B2" s="12">
        <v>0.5</v>
      </c>
    </row>
    <row r="3" spans="1:9">
      <c r="A3" s="6">
        <v>2</v>
      </c>
      <c r="B3" s="12">
        <v>0</v>
      </c>
      <c r="D3" t="s">
        <v>74</v>
      </c>
    </row>
    <row r="4" spans="1:9" ht="18.5" thickBot="1">
      <c r="A4" s="6">
        <v>2</v>
      </c>
      <c r="B4" s="12">
        <v>0</v>
      </c>
    </row>
    <row r="5" spans="1:9">
      <c r="A5" s="6">
        <v>2</v>
      </c>
      <c r="B5" s="12">
        <v>0</v>
      </c>
      <c r="D5" s="50" t="s">
        <v>112</v>
      </c>
      <c r="E5" s="50"/>
    </row>
    <row r="6" spans="1:9">
      <c r="A6" s="6">
        <v>2</v>
      </c>
      <c r="B6" s="12">
        <v>0</v>
      </c>
      <c r="D6" t="s">
        <v>113</v>
      </c>
      <c r="E6">
        <v>0.2745462373103531</v>
      </c>
    </row>
    <row r="7" spans="1:9">
      <c r="A7" s="6">
        <v>2</v>
      </c>
      <c r="B7" s="12">
        <v>0</v>
      </c>
      <c r="D7" t="s">
        <v>114</v>
      </c>
      <c r="E7">
        <v>7.5375636421272707E-2</v>
      </c>
    </row>
    <row r="8" spans="1:9">
      <c r="A8" s="6">
        <v>1</v>
      </c>
      <c r="B8" s="7">
        <v>0.16666666666666666</v>
      </c>
      <c r="D8" t="s">
        <v>115</v>
      </c>
      <c r="E8">
        <v>3.5174577135241088E-2</v>
      </c>
    </row>
    <row r="9" spans="1:9">
      <c r="A9" s="6">
        <v>1</v>
      </c>
      <c r="B9" s="7">
        <v>0</v>
      </c>
      <c r="D9" t="s">
        <v>116</v>
      </c>
      <c r="E9">
        <v>0.30077975965361359</v>
      </c>
    </row>
    <row r="10" spans="1:9" ht="18.5" thickBot="1">
      <c r="A10" s="6">
        <v>1</v>
      </c>
      <c r="B10" s="7">
        <v>0.33333333333333331</v>
      </c>
      <c r="D10" s="14" t="s">
        <v>108</v>
      </c>
      <c r="E10" s="14">
        <v>25</v>
      </c>
    </row>
    <row r="11" spans="1:9">
      <c r="A11" s="6">
        <v>1</v>
      </c>
      <c r="B11" s="7">
        <v>0</v>
      </c>
    </row>
    <row r="12" spans="1:9" ht="18.5" thickBot="1">
      <c r="A12" s="6">
        <v>1</v>
      </c>
      <c r="B12" s="7">
        <v>0.55555555555555558</v>
      </c>
      <c r="D12" t="s">
        <v>80</v>
      </c>
    </row>
    <row r="13" spans="1:9">
      <c r="A13" s="6">
        <v>3</v>
      </c>
      <c r="B13" s="7">
        <v>0.5</v>
      </c>
      <c r="D13" s="15"/>
      <c r="E13" s="15" t="s">
        <v>83</v>
      </c>
      <c r="F13" s="15" t="s">
        <v>82</v>
      </c>
      <c r="G13" s="15" t="s">
        <v>79</v>
      </c>
      <c r="H13" s="15" t="s">
        <v>84</v>
      </c>
      <c r="I13" s="15" t="s">
        <v>120</v>
      </c>
    </row>
    <row r="14" spans="1:9">
      <c r="A14" s="6">
        <v>3</v>
      </c>
      <c r="B14" s="7">
        <v>0.43333333333333335</v>
      </c>
      <c r="D14" t="s">
        <v>117</v>
      </c>
      <c r="E14">
        <v>1</v>
      </c>
      <c r="F14">
        <v>0.16962533220243214</v>
      </c>
      <c r="G14">
        <v>0.16962533220243214</v>
      </c>
      <c r="H14">
        <v>1.8749664252619074</v>
      </c>
      <c r="I14">
        <v>0.18413083090547958</v>
      </c>
    </row>
    <row r="15" spans="1:9">
      <c r="A15" s="6">
        <v>3</v>
      </c>
      <c r="B15" s="7">
        <v>0.4</v>
      </c>
      <c r="D15" t="s">
        <v>118</v>
      </c>
      <c r="E15">
        <v>23</v>
      </c>
      <c r="F15">
        <v>2.0807746677975683</v>
      </c>
      <c r="G15">
        <v>9.0468463817285572E-2</v>
      </c>
    </row>
    <row r="16" spans="1:9" ht="18.5" thickBot="1">
      <c r="A16" s="6">
        <v>3</v>
      </c>
      <c r="B16" s="7">
        <v>0.5</v>
      </c>
      <c r="D16" s="14" t="s">
        <v>77</v>
      </c>
      <c r="E16" s="14">
        <v>24</v>
      </c>
      <c r="F16" s="14">
        <v>2.2504000000000004</v>
      </c>
      <c r="G16" s="14"/>
      <c r="H16" s="14"/>
      <c r="I16" s="14"/>
    </row>
    <row r="17" spans="1:12" ht="18.5" thickBot="1">
      <c r="A17" s="6">
        <v>3</v>
      </c>
      <c r="B17" s="7">
        <v>0.13333333333333333</v>
      </c>
    </row>
    <row r="18" spans="1:12">
      <c r="A18" s="6">
        <v>3</v>
      </c>
      <c r="B18" s="7">
        <v>0.16666666666666666</v>
      </c>
      <c r="D18" s="15"/>
      <c r="E18" s="15" t="s">
        <v>121</v>
      </c>
      <c r="F18" s="15" t="s">
        <v>116</v>
      </c>
      <c r="G18" s="15" t="s">
        <v>109</v>
      </c>
      <c r="H18" s="15" t="s">
        <v>85</v>
      </c>
      <c r="I18" s="15" t="s">
        <v>122</v>
      </c>
      <c r="J18" s="15" t="s">
        <v>123</v>
      </c>
      <c r="K18" s="15" t="s">
        <v>124</v>
      </c>
      <c r="L18" s="15" t="s">
        <v>125</v>
      </c>
    </row>
    <row r="19" spans="1:12">
      <c r="A19" s="6">
        <v>4</v>
      </c>
      <c r="B19" s="7">
        <v>1</v>
      </c>
      <c r="D19" t="s">
        <v>119</v>
      </c>
      <c r="E19">
        <v>6.403731976251037E-2</v>
      </c>
      <c r="F19">
        <v>0.15583986473956166</v>
      </c>
      <c r="G19">
        <v>0.41091744958537424</v>
      </c>
      <c r="H19">
        <v>0.68493644293544143</v>
      </c>
      <c r="I19">
        <v>-0.25834200243765909</v>
      </c>
      <c r="J19">
        <v>0.38641664196267983</v>
      </c>
      <c r="K19">
        <v>-0.25834200243765909</v>
      </c>
      <c r="L19">
        <v>0.38641664196267983</v>
      </c>
    </row>
    <row r="20" spans="1:12" ht="18.5" thickBot="1">
      <c r="A20" s="6">
        <v>4</v>
      </c>
      <c r="B20" s="7">
        <v>0.33333333333333331</v>
      </c>
      <c r="D20" s="14" t="s">
        <v>133</v>
      </c>
      <c r="E20" s="14">
        <v>7.3452078032230764E-2</v>
      </c>
      <c r="F20" s="14">
        <v>5.3642293654249433E-2</v>
      </c>
      <c r="G20" s="14">
        <v>1.3692941339470863</v>
      </c>
      <c r="H20" s="14">
        <v>0.18413083090548021</v>
      </c>
      <c r="I20" s="14">
        <v>-3.7515460975965781E-2</v>
      </c>
      <c r="J20" s="14">
        <v>0.18441961704042731</v>
      </c>
      <c r="K20" s="14">
        <v>-3.7515460975965781E-2</v>
      </c>
      <c r="L20" s="14">
        <v>0.18441961704042731</v>
      </c>
    </row>
    <row r="21" spans="1:12">
      <c r="A21" s="6">
        <v>4</v>
      </c>
      <c r="B21" s="7">
        <v>0</v>
      </c>
    </row>
    <row r="22" spans="1:12">
      <c r="A22" s="6">
        <v>4</v>
      </c>
      <c r="B22" s="7">
        <v>1</v>
      </c>
    </row>
    <row r="23" spans="1:12">
      <c r="A23" s="6">
        <v>4</v>
      </c>
      <c r="B23" s="7">
        <v>0</v>
      </c>
    </row>
    <row r="24" spans="1:12">
      <c r="A24" s="6">
        <v>4</v>
      </c>
      <c r="B24" s="7">
        <v>0.5</v>
      </c>
    </row>
    <row r="25" spans="1:12">
      <c r="A25" s="6">
        <v>4</v>
      </c>
      <c r="B25" s="7">
        <v>0</v>
      </c>
    </row>
    <row r="26" spans="1:12">
      <c r="A26" s="6">
        <v>4</v>
      </c>
      <c r="B26" s="7">
        <v>0</v>
      </c>
      <c r="D26" s="4"/>
      <c r="E26" s="4"/>
      <c r="F26" s="4"/>
    </row>
    <row r="27" spans="1:12">
      <c r="B27" s="13"/>
    </row>
    <row r="28" spans="1:12">
      <c r="B28" s="13"/>
    </row>
    <row r="29" spans="1:12">
      <c r="B29" s="13"/>
    </row>
    <row r="30" spans="1:12">
      <c r="B30" s="52"/>
    </row>
    <row r="31" spans="1:12">
      <c r="B31" s="52"/>
    </row>
    <row r="32" spans="1:1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2"/>
    </row>
    <row r="40" spans="2:2">
      <c r="B40" s="52"/>
    </row>
    <row r="41" spans="2:2">
      <c r="B41" s="52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  <row r="50" spans="2:2">
      <c r="B50" s="13"/>
    </row>
    <row r="51" spans="2:2">
      <c r="B51" s="13"/>
    </row>
  </sheetData>
  <sortState xmlns:xlrd2="http://schemas.microsoft.com/office/spreadsheetml/2017/richdata2" ref="I27:I75">
    <sortCondition ref="I26"/>
  </sortState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368E-A8A5-4ACA-99F7-F9BED0260F03}">
  <dimension ref="A2:L75"/>
  <sheetViews>
    <sheetView topLeftCell="C59" zoomScale="70" zoomScaleNormal="70" workbookViewId="0">
      <selection activeCell="Q59" sqref="Q59"/>
    </sheetView>
  </sheetViews>
  <sheetFormatPr defaultRowHeight="18"/>
  <cols>
    <col min="6" max="6" width="11.5" customWidth="1"/>
    <col min="7" max="7" width="16.75" customWidth="1"/>
    <col min="10" max="10" width="16.58203125" customWidth="1"/>
  </cols>
  <sheetData>
    <row r="2" spans="1:12">
      <c r="A2" t="s">
        <v>89</v>
      </c>
    </row>
    <row r="3" spans="1:12">
      <c r="A3" s="17" t="s">
        <v>66</v>
      </c>
      <c r="B3" s="17" t="s">
        <v>51</v>
      </c>
      <c r="C3" s="17" t="s">
        <v>54</v>
      </c>
      <c r="D3" s="17" t="s">
        <v>55</v>
      </c>
      <c r="F3" t="s">
        <v>73</v>
      </c>
    </row>
    <row r="4" spans="1:12">
      <c r="A4" s="6">
        <v>0</v>
      </c>
      <c r="B4" s="6">
        <v>0</v>
      </c>
      <c r="C4" s="6">
        <v>10</v>
      </c>
      <c r="D4" s="6">
        <v>10</v>
      </c>
    </row>
    <row r="5" spans="1:12" ht="18.5" thickBot="1">
      <c r="A5" s="6">
        <v>0</v>
      </c>
      <c r="B5" s="6">
        <v>10</v>
      </c>
      <c r="C5" s="6">
        <v>10</v>
      </c>
      <c r="D5" s="6">
        <v>10</v>
      </c>
      <c r="F5" t="s">
        <v>74</v>
      </c>
    </row>
    <row r="6" spans="1:12">
      <c r="A6" s="6">
        <v>10</v>
      </c>
      <c r="B6" s="6">
        <v>10</v>
      </c>
      <c r="C6" s="6">
        <v>0</v>
      </c>
      <c r="D6" s="6">
        <v>10</v>
      </c>
      <c r="F6" s="15" t="s">
        <v>75</v>
      </c>
      <c r="G6" s="15" t="s">
        <v>76</v>
      </c>
      <c r="H6" s="15" t="s">
        <v>77</v>
      </c>
      <c r="I6" s="15" t="s">
        <v>78</v>
      </c>
      <c r="J6" s="15" t="s">
        <v>79</v>
      </c>
    </row>
    <row r="7" spans="1:12">
      <c r="A7" s="6">
        <v>5</v>
      </c>
      <c r="B7" s="6">
        <v>0</v>
      </c>
      <c r="C7" s="6">
        <v>0</v>
      </c>
      <c r="D7" s="6">
        <v>10</v>
      </c>
      <c r="F7" t="s">
        <v>49</v>
      </c>
      <c r="G7">
        <v>10</v>
      </c>
      <c r="H7">
        <v>43</v>
      </c>
      <c r="I7">
        <v>4.3</v>
      </c>
      <c r="J7" s="55">
        <v>18.011111111111109</v>
      </c>
    </row>
    <row r="8" spans="1:12">
      <c r="A8" s="6">
        <v>0</v>
      </c>
      <c r="B8" s="6">
        <v>0</v>
      </c>
      <c r="C8" s="6">
        <v>10</v>
      </c>
      <c r="D8" s="6">
        <v>0</v>
      </c>
      <c r="F8" t="s">
        <v>51</v>
      </c>
      <c r="G8">
        <v>10</v>
      </c>
      <c r="H8">
        <v>38</v>
      </c>
      <c r="I8">
        <v>3.8</v>
      </c>
      <c r="J8" s="55">
        <v>21.066666666666666</v>
      </c>
    </row>
    <row r="9" spans="1:12">
      <c r="A9" s="6">
        <v>10</v>
      </c>
      <c r="B9" s="6">
        <v>5</v>
      </c>
      <c r="C9" s="6">
        <v>10</v>
      </c>
      <c r="D9" s="6">
        <v>10</v>
      </c>
      <c r="F9" t="s">
        <v>54</v>
      </c>
      <c r="G9">
        <v>10</v>
      </c>
      <c r="H9">
        <v>49</v>
      </c>
      <c r="I9">
        <v>4.9000000000000004</v>
      </c>
      <c r="J9" s="55">
        <v>22.322222222222223</v>
      </c>
    </row>
    <row r="10" spans="1:12" ht="18.5" thickBot="1">
      <c r="A10" s="6">
        <v>8</v>
      </c>
      <c r="B10" s="6">
        <v>10</v>
      </c>
      <c r="C10" s="6">
        <v>5</v>
      </c>
      <c r="D10" s="6">
        <v>0</v>
      </c>
      <c r="F10" s="14" t="s">
        <v>55</v>
      </c>
      <c r="G10" s="14">
        <v>10</v>
      </c>
      <c r="H10" s="14">
        <v>80</v>
      </c>
      <c r="I10" s="14">
        <v>8</v>
      </c>
      <c r="J10" s="63">
        <v>17.777777777777779</v>
      </c>
    </row>
    <row r="11" spans="1:12">
      <c r="A11" s="6">
        <v>0</v>
      </c>
      <c r="B11" s="6">
        <v>0</v>
      </c>
      <c r="C11" s="6">
        <v>4</v>
      </c>
      <c r="D11" s="6">
        <v>10</v>
      </c>
    </row>
    <row r="12" spans="1:12">
      <c r="A12" s="6">
        <v>7</v>
      </c>
      <c r="B12" s="6">
        <v>0</v>
      </c>
      <c r="C12" s="6">
        <v>0</v>
      </c>
      <c r="D12" s="6">
        <v>10</v>
      </c>
    </row>
    <row r="13" spans="1:12" ht="18.5" thickBot="1">
      <c r="A13" s="6">
        <v>3</v>
      </c>
      <c r="B13" s="6">
        <v>3</v>
      </c>
      <c r="C13" s="6">
        <v>0</v>
      </c>
      <c r="D13" s="6">
        <v>10</v>
      </c>
      <c r="F13" t="s">
        <v>80</v>
      </c>
    </row>
    <row r="14" spans="1:12">
      <c r="F14" s="15" t="s">
        <v>81</v>
      </c>
      <c r="G14" s="15" t="s">
        <v>82</v>
      </c>
      <c r="H14" s="15" t="s">
        <v>83</v>
      </c>
      <c r="I14" s="15" t="s">
        <v>79</v>
      </c>
      <c r="J14" s="15" t="s">
        <v>84</v>
      </c>
      <c r="K14" s="15" t="s">
        <v>85</v>
      </c>
      <c r="L14" s="15" t="s">
        <v>86</v>
      </c>
    </row>
    <row r="15" spans="1:12">
      <c r="F15" t="s">
        <v>87</v>
      </c>
      <c r="G15">
        <v>106.90000000000009</v>
      </c>
      <c r="H15">
        <v>3</v>
      </c>
      <c r="I15">
        <v>35.633333333333361</v>
      </c>
      <c r="J15" s="55">
        <v>1.8001683974179079</v>
      </c>
      <c r="K15" s="55">
        <v>0.164609196313068</v>
      </c>
      <c r="L15" s="55">
        <v>2.8662655509401795</v>
      </c>
    </row>
    <row r="16" spans="1:12">
      <c r="F16" t="s">
        <v>88</v>
      </c>
      <c r="G16">
        <v>712.59999999999991</v>
      </c>
      <c r="H16">
        <v>36</v>
      </c>
      <c r="I16">
        <v>19.794444444444441</v>
      </c>
    </row>
    <row r="18" spans="1:12" ht="18.5" thickBot="1">
      <c r="F18" s="14" t="s">
        <v>77</v>
      </c>
      <c r="G18" s="14">
        <v>819.5</v>
      </c>
      <c r="H18" s="14">
        <v>39</v>
      </c>
      <c r="I18" s="14"/>
      <c r="J18" s="14"/>
      <c r="K18" s="14"/>
      <c r="L18" s="14"/>
    </row>
    <row r="20" spans="1:12">
      <c r="A20" t="s">
        <v>72</v>
      </c>
    </row>
    <row r="21" spans="1:12">
      <c r="A21" s="16" t="s">
        <v>66</v>
      </c>
      <c r="B21" s="16" t="s">
        <v>51</v>
      </c>
      <c r="C21" s="16" t="s">
        <v>54</v>
      </c>
      <c r="D21" s="16" t="s">
        <v>55</v>
      </c>
      <c r="F21" t="s">
        <v>73</v>
      </c>
    </row>
    <row r="22" spans="1:12">
      <c r="A22" s="12">
        <v>0.5</v>
      </c>
      <c r="B22" s="7">
        <v>0.16666666666666666</v>
      </c>
      <c r="C22" s="7">
        <v>0.5</v>
      </c>
      <c r="D22" s="7">
        <v>1</v>
      </c>
    </row>
    <row r="23" spans="1:12" ht="18.5" thickBot="1">
      <c r="A23" s="12">
        <v>0</v>
      </c>
      <c r="B23" s="7">
        <v>0</v>
      </c>
      <c r="C23" s="7">
        <v>0.43333333333333335</v>
      </c>
      <c r="D23" s="7">
        <v>0.33333333333333331</v>
      </c>
      <c r="F23" t="s">
        <v>74</v>
      </c>
    </row>
    <row r="24" spans="1:12">
      <c r="A24" s="12">
        <v>0</v>
      </c>
      <c r="B24" s="7">
        <v>0.33333333333333331</v>
      </c>
      <c r="C24" s="7">
        <v>0.4</v>
      </c>
      <c r="D24" s="7">
        <v>0</v>
      </c>
      <c r="F24" s="15" t="s">
        <v>75</v>
      </c>
      <c r="G24" s="15" t="s">
        <v>76</v>
      </c>
      <c r="H24" s="15" t="s">
        <v>77</v>
      </c>
      <c r="I24" s="15" t="s">
        <v>78</v>
      </c>
      <c r="J24" s="15" t="s">
        <v>79</v>
      </c>
    </row>
    <row r="25" spans="1:12">
      <c r="A25" s="12">
        <v>0</v>
      </c>
      <c r="B25" s="7">
        <v>0</v>
      </c>
      <c r="C25" s="7">
        <v>0.5</v>
      </c>
      <c r="D25" s="7">
        <v>1</v>
      </c>
      <c r="F25" t="s">
        <v>49</v>
      </c>
      <c r="G25">
        <v>6</v>
      </c>
      <c r="H25" s="55">
        <v>0.5</v>
      </c>
      <c r="I25" s="55">
        <v>8.3333333333333329E-2</v>
      </c>
      <c r="J25" s="61">
        <v>4.1666666666666671E-2</v>
      </c>
    </row>
    <row r="26" spans="1:12">
      <c r="A26" s="12">
        <v>0</v>
      </c>
      <c r="B26" s="7">
        <v>0.55555555555555558</v>
      </c>
      <c r="C26" s="7">
        <v>0.13333333333333333</v>
      </c>
      <c r="D26" s="7">
        <v>0</v>
      </c>
      <c r="F26" t="s">
        <v>51</v>
      </c>
      <c r="G26">
        <v>5</v>
      </c>
      <c r="H26" s="55">
        <v>1.0555555555555556</v>
      </c>
      <c r="I26" s="55">
        <v>0.21111111111111111</v>
      </c>
      <c r="J26" s="61">
        <v>5.6172839506172849E-2</v>
      </c>
    </row>
    <row r="27" spans="1:12">
      <c r="A27" s="12">
        <v>0</v>
      </c>
      <c r="B27" s="7"/>
      <c r="C27" s="7">
        <v>0.16666666666666666</v>
      </c>
      <c r="D27" s="7">
        <v>0.5</v>
      </c>
      <c r="F27" t="s">
        <v>54</v>
      </c>
      <c r="G27">
        <v>6</v>
      </c>
      <c r="H27" s="55">
        <v>2.1333333333333333</v>
      </c>
      <c r="I27" s="55">
        <v>0.35555555555555557</v>
      </c>
      <c r="J27" s="61">
        <v>2.6962962962962987E-2</v>
      </c>
    </row>
    <row r="28" spans="1:12" ht="18.5" thickBot="1">
      <c r="A28" s="12"/>
      <c r="B28" s="7"/>
      <c r="C28" s="7"/>
      <c r="D28" s="7">
        <v>0</v>
      </c>
      <c r="F28" s="14" t="s">
        <v>55</v>
      </c>
      <c r="G28" s="14">
        <v>8</v>
      </c>
      <c r="H28" s="63">
        <v>2.833333333333333</v>
      </c>
      <c r="I28" s="63">
        <v>0.35416666666666663</v>
      </c>
      <c r="J28" s="62">
        <v>0.19394841269841273</v>
      </c>
    </row>
    <row r="29" spans="1:12">
      <c r="A29" s="12"/>
      <c r="B29" s="7"/>
      <c r="C29" s="7"/>
      <c r="D29" s="7">
        <v>0</v>
      </c>
    </row>
    <row r="30" spans="1:12">
      <c r="A30" s="52"/>
      <c r="B30" s="13"/>
      <c r="C30" s="13"/>
      <c r="D30" s="13"/>
    </row>
    <row r="31" spans="1:12" ht="18.5" thickBot="1">
      <c r="A31" s="52"/>
      <c r="B31" s="13"/>
      <c r="C31" s="13"/>
      <c r="D31" s="13"/>
      <c r="F31" t="s">
        <v>80</v>
      </c>
    </row>
    <row r="32" spans="1:12">
      <c r="A32" s="52"/>
      <c r="C32" s="13"/>
      <c r="D32" s="13"/>
      <c r="F32" s="15" t="s">
        <v>81</v>
      </c>
      <c r="G32" s="15" t="s">
        <v>82</v>
      </c>
      <c r="H32" s="15" t="s">
        <v>83</v>
      </c>
      <c r="I32" s="15" t="s">
        <v>79</v>
      </c>
      <c r="J32" s="15" t="s">
        <v>84</v>
      </c>
      <c r="K32" s="15" t="s">
        <v>85</v>
      </c>
      <c r="L32" s="15" t="s">
        <v>86</v>
      </c>
    </row>
    <row r="33" spans="1:12">
      <c r="A33" s="52"/>
      <c r="B33" s="13"/>
      <c r="C33" s="13"/>
      <c r="D33" s="13"/>
      <c r="F33" t="s">
        <v>87</v>
      </c>
      <c r="G33" s="55">
        <v>0.32492160493827216</v>
      </c>
      <c r="H33">
        <v>3</v>
      </c>
      <c r="I33" s="55">
        <v>0.10830720164609071</v>
      </c>
      <c r="J33" s="55">
        <v>1.1812395508571725</v>
      </c>
      <c r="K33" s="55">
        <v>0.34073734123756133</v>
      </c>
      <c r="L33" s="55">
        <v>3.0724669863968779</v>
      </c>
    </row>
    <row r="34" spans="1:12">
      <c r="A34" s="52"/>
      <c r="D34" s="13"/>
      <c r="F34" t="s">
        <v>88</v>
      </c>
      <c r="G34" s="55">
        <v>1.9254783950617282</v>
      </c>
      <c r="H34">
        <v>21</v>
      </c>
      <c r="I34">
        <v>9.1689447383891814E-2</v>
      </c>
    </row>
    <row r="35" spans="1:12">
      <c r="A35" s="52"/>
      <c r="D35" s="13"/>
    </row>
    <row r="36" spans="1:12" ht="18.5" thickBot="1">
      <c r="B36" s="13"/>
      <c r="C36" s="13"/>
      <c r="D36" s="13"/>
      <c r="F36" s="14" t="s">
        <v>77</v>
      </c>
      <c r="G36" s="14">
        <v>2.2504000000000004</v>
      </c>
      <c r="H36" s="14">
        <v>24</v>
      </c>
      <c r="I36" s="14"/>
      <c r="J36" s="14"/>
      <c r="K36" s="14"/>
      <c r="L36" s="14"/>
    </row>
    <row r="37" spans="1:12">
      <c r="B37" s="13"/>
      <c r="C37" s="13"/>
      <c r="D37" s="13"/>
    </row>
    <row r="38" spans="1:12">
      <c r="B38" s="13"/>
      <c r="C38" s="13"/>
    </row>
    <row r="39" spans="1:12">
      <c r="A39" t="s">
        <v>90</v>
      </c>
    </row>
    <row r="40" spans="1:12">
      <c r="A40" s="16" t="s">
        <v>66</v>
      </c>
      <c r="B40" s="16" t="s">
        <v>54</v>
      </c>
      <c r="C40" s="16" t="s">
        <v>55</v>
      </c>
      <c r="F40" t="s">
        <v>73</v>
      </c>
    </row>
    <row r="41" spans="1:12">
      <c r="A41" s="12">
        <v>0.5</v>
      </c>
      <c r="B41" s="7">
        <v>0.5</v>
      </c>
      <c r="C41" s="7">
        <v>1</v>
      </c>
    </row>
    <row r="42" spans="1:12" ht="18.5" thickBot="1">
      <c r="A42" s="12">
        <v>0</v>
      </c>
      <c r="B42" s="7">
        <v>0.43333333333333335</v>
      </c>
      <c r="C42" s="7">
        <v>0.33333333333333331</v>
      </c>
      <c r="F42" t="s">
        <v>74</v>
      </c>
    </row>
    <row r="43" spans="1:12">
      <c r="A43" s="12">
        <v>0</v>
      </c>
      <c r="B43" s="7">
        <v>0.4</v>
      </c>
      <c r="C43" s="7">
        <v>0</v>
      </c>
      <c r="F43" s="15" t="s">
        <v>75</v>
      </c>
      <c r="G43" s="15" t="s">
        <v>76</v>
      </c>
      <c r="H43" s="15" t="s">
        <v>77</v>
      </c>
      <c r="I43" s="15" t="s">
        <v>78</v>
      </c>
      <c r="J43" s="15" t="s">
        <v>79</v>
      </c>
    </row>
    <row r="44" spans="1:12">
      <c r="A44" s="12">
        <v>0</v>
      </c>
      <c r="B44" s="7">
        <v>0.5</v>
      </c>
      <c r="C44" s="7">
        <v>1</v>
      </c>
      <c r="F44" t="s">
        <v>51</v>
      </c>
      <c r="G44">
        <v>5</v>
      </c>
      <c r="H44" s="55">
        <v>1.0555555555555556</v>
      </c>
      <c r="I44" s="55">
        <v>0.21111111111111111</v>
      </c>
      <c r="J44" s="61">
        <v>5.6172839506172849E-2</v>
      </c>
    </row>
    <row r="45" spans="1:12">
      <c r="A45" s="12">
        <v>0</v>
      </c>
      <c r="B45" s="7">
        <v>0.13333333333333333</v>
      </c>
      <c r="C45" s="7">
        <v>0</v>
      </c>
      <c r="F45" t="s">
        <v>54</v>
      </c>
      <c r="G45">
        <v>6</v>
      </c>
      <c r="H45" s="55">
        <v>2.1333333333333333</v>
      </c>
      <c r="I45" s="55">
        <v>0.35555555555555557</v>
      </c>
      <c r="J45" s="61">
        <v>2.6962962962962987E-2</v>
      </c>
    </row>
    <row r="46" spans="1:12" ht="18.5" thickBot="1">
      <c r="A46" s="12">
        <v>0</v>
      </c>
      <c r="B46" s="7">
        <v>0.16666666666666666</v>
      </c>
      <c r="C46" s="7">
        <v>0.5</v>
      </c>
      <c r="F46" s="14" t="s">
        <v>55</v>
      </c>
      <c r="G46" s="14">
        <v>8</v>
      </c>
      <c r="H46" s="63">
        <v>2.833333333333333</v>
      </c>
      <c r="I46" s="63">
        <v>0.35416666666666663</v>
      </c>
      <c r="J46" s="62">
        <v>0.19394841269841273</v>
      </c>
    </row>
    <row r="47" spans="1:12">
      <c r="A47" s="12"/>
      <c r="B47" s="7"/>
      <c r="C47" s="7">
        <v>0</v>
      </c>
    </row>
    <row r="48" spans="1:12">
      <c r="A48" s="12"/>
      <c r="B48" s="7"/>
      <c r="C48" s="7">
        <v>0</v>
      </c>
    </row>
    <row r="49" spans="1:12" ht="18.5" thickBot="1">
      <c r="A49" s="52"/>
      <c r="B49" s="13"/>
      <c r="C49" s="13"/>
      <c r="F49" t="s">
        <v>80</v>
      </c>
    </row>
    <row r="50" spans="1:12">
      <c r="A50" s="52"/>
      <c r="B50" s="13"/>
      <c r="C50" s="13"/>
      <c r="F50" s="15" t="s">
        <v>81</v>
      </c>
      <c r="G50" s="15" t="s">
        <v>82</v>
      </c>
      <c r="H50" s="15" t="s">
        <v>83</v>
      </c>
      <c r="I50" s="15" t="s">
        <v>79</v>
      </c>
      <c r="J50" s="15" t="s">
        <v>84</v>
      </c>
      <c r="K50" s="15" t="s">
        <v>85</v>
      </c>
      <c r="L50" s="15" t="s">
        <v>86</v>
      </c>
    </row>
    <row r="51" spans="1:12">
      <c r="A51" s="52"/>
      <c r="B51" s="13"/>
      <c r="C51" s="13"/>
      <c r="F51" t="s">
        <v>87</v>
      </c>
      <c r="G51" s="55">
        <v>7.6032326185835331E-2</v>
      </c>
      <c r="H51">
        <v>2</v>
      </c>
      <c r="I51">
        <v>3.8016163092917665E-2</v>
      </c>
      <c r="J51" s="55">
        <v>0.35422668884738201</v>
      </c>
      <c r="K51" s="55">
        <v>0.70708211429306433</v>
      </c>
      <c r="L51" s="55">
        <v>3.6337234675916301</v>
      </c>
    </row>
    <row r="52" spans="1:12">
      <c r="A52" s="52"/>
      <c r="B52" s="13"/>
      <c r="C52" s="13"/>
      <c r="F52" t="s">
        <v>88</v>
      </c>
      <c r="G52" s="55">
        <v>1.7171450617283948</v>
      </c>
      <c r="H52">
        <v>16</v>
      </c>
      <c r="I52">
        <v>0.10732156635802467</v>
      </c>
    </row>
    <row r="53" spans="1:12">
      <c r="A53" s="52"/>
      <c r="C53" s="13"/>
      <c r="G53" s="55"/>
    </row>
    <row r="54" spans="1:12" ht="18.5" thickBot="1">
      <c r="A54" s="52"/>
      <c r="C54" s="13"/>
      <c r="F54" s="14" t="s">
        <v>77</v>
      </c>
      <c r="G54" s="63">
        <v>1.7931773879142301</v>
      </c>
      <c r="H54" s="14">
        <v>18</v>
      </c>
      <c r="I54" s="14"/>
      <c r="J54" s="14"/>
      <c r="K54" s="14"/>
      <c r="L54" s="14"/>
    </row>
    <row r="55" spans="1:12">
      <c r="B55" s="13"/>
      <c r="C55" s="13"/>
    </row>
    <row r="56" spans="1:12">
      <c r="B56" s="13"/>
      <c r="C56" s="13"/>
    </row>
    <row r="58" spans="1:12">
      <c r="A58" t="s">
        <v>91</v>
      </c>
    </row>
    <row r="59" spans="1:12">
      <c r="A59" s="16" t="s">
        <v>51</v>
      </c>
      <c r="B59" s="16" t="s">
        <v>54</v>
      </c>
      <c r="C59" s="16" t="s">
        <v>55</v>
      </c>
      <c r="F59" t="s">
        <v>73</v>
      </c>
    </row>
    <row r="60" spans="1:12">
      <c r="A60" s="7">
        <v>0.16666666666666666</v>
      </c>
      <c r="B60" s="7">
        <v>0.5</v>
      </c>
      <c r="C60" s="7">
        <v>1</v>
      </c>
    </row>
    <row r="61" spans="1:12" ht="18.5" thickBot="1">
      <c r="A61" s="7">
        <v>0</v>
      </c>
      <c r="B61" s="7">
        <v>0.43333333333333335</v>
      </c>
      <c r="C61" s="7">
        <v>0.33333333333333331</v>
      </c>
      <c r="F61" t="s">
        <v>74</v>
      </c>
    </row>
    <row r="62" spans="1:12">
      <c r="A62" s="7">
        <v>0.33333333333333331</v>
      </c>
      <c r="B62" s="7">
        <v>0.4</v>
      </c>
      <c r="C62" s="7">
        <v>0</v>
      </c>
      <c r="F62" s="15" t="s">
        <v>75</v>
      </c>
      <c r="G62" s="15" t="s">
        <v>76</v>
      </c>
      <c r="H62" s="15" t="s">
        <v>77</v>
      </c>
      <c r="I62" s="15" t="s">
        <v>78</v>
      </c>
      <c r="J62" s="15" t="s">
        <v>79</v>
      </c>
    </row>
    <row r="63" spans="1:12">
      <c r="A63" s="7">
        <v>0</v>
      </c>
      <c r="B63" s="7">
        <v>0.5</v>
      </c>
      <c r="C63" s="7">
        <v>1</v>
      </c>
      <c r="F63" t="s">
        <v>51</v>
      </c>
      <c r="G63">
        <v>10</v>
      </c>
      <c r="H63" s="55">
        <v>2.1111111111111112</v>
      </c>
      <c r="I63" s="55">
        <v>0.21111111111111111</v>
      </c>
      <c r="J63" s="55">
        <v>4.9931412894375866E-2</v>
      </c>
    </row>
    <row r="64" spans="1:12">
      <c r="A64" s="7">
        <v>0.55555555555555558</v>
      </c>
      <c r="B64" s="7">
        <v>0.13333333333333333</v>
      </c>
      <c r="C64" s="7">
        <v>0</v>
      </c>
      <c r="F64" t="s">
        <v>54</v>
      </c>
      <c r="G64">
        <v>12</v>
      </c>
      <c r="H64" s="55">
        <v>4.2666666666666666</v>
      </c>
      <c r="I64" s="55">
        <v>0.35555555555555557</v>
      </c>
      <c r="J64" s="55">
        <v>2.4511784511784495E-2</v>
      </c>
    </row>
    <row r="65" spans="1:12" ht="18.5" thickBot="1">
      <c r="A65" s="7"/>
      <c r="B65" s="7">
        <v>0.16666666666666666</v>
      </c>
      <c r="C65" s="7">
        <v>0.5</v>
      </c>
      <c r="F65" s="14" t="s">
        <v>55</v>
      </c>
      <c r="G65" s="14">
        <v>16</v>
      </c>
      <c r="H65" s="63">
        <v>5.6666666666666661</v>
      </c>
      <c r="I65" s="63">
        <v>0.35416666666666663</v>
      </c>
      <c r="J65" s="63">
        <v>0.18101851851851855</v>
      </c>
    </row>
    <row r="66" spans="1:12">
      <c r="A66" s="7"/>
      <c r="B66" s="7"/>
      <c r="C66" s="7">
        <v>0</v>
      </c>
    </row>
    <row r="67" spans="1:12">
      <c r="A67" s="7"/>
      <c r="B67" s="7"/>
      <c r="C67" s="7">
        <v>0</v>
      </c>
    </row>
    <row r="68" spans="1:12" ht="18.5" thickBot="1">
      <c r="A68" s="13"/>
      <c r="B68" s="13"/>
      <c r="C68" s="13"/>
      <c r="F68" t="s">
        <v>80</v>
      </c>
    </row>
    <row r="69" spans="1:12">
      <c r="A69" s="13"/>
      <c r="B69" s="13"/>
      <c r="C69" s="13"/>
      <c r="F69" s="15" t="s">
        <v>81</v>
      </c>
      <c r="G69" s="15" t="s">
        <v>82</v>
      </c>
      <c r="H69" s="15" t="s">
        <v>83</v>
      </c>
      <c r="I69" s="15" t="s">
        <v>79</v>
      </c>
      <c r="J69" s="15" t="s">
        <v>84</v>
      </c>
      <c r="K69" s="15" t="s">
        <v>85</v>
      </c>
      <c r="L69" s="15" t="s">
        <v>86</v>
      </c>
    </row>
    <row r="70" spans="1:12">
      <c r="B70" s="13"/>
      <c r="C70" s="13"/>
      <c r="F70" t="s">
        <v>87</v>
      </c>
      <c r="G70" s="55">
        <v>0.15206465237167155</v>
      </c>
      <c r="H70">
        <v>2</v>
      </c>
      <c r="I70">
        <v>7.6032326185835775E-2</v>
      </c>
      <c r="J70" s="55">
        <v>0.77487088185365249</v>
      </c>
      <c r="K70" s="55">
        <v>0.46850615515909533</v>
      </c>
      <c r="L70" s="55">
        <v>3.267423524742497</v>
      </c>
    </row>
    <row r="71" spans="1:12">
      <c r="A71" s="13"/>
      <c r="B71" s="13"/>
      <c r="C71" s="13"/>
      <c r="F71" t="s">
        <v>88</v>
      </c>
      <c r="G71" s="55">
        <v>3.43429012345679</v>
      </c>
      <c r="H71">
        <v>35</v>
      </c>
      <c r="I71">
        <v>9.8122574955908287E-2</v>
      </c>
    </row>
    <row r="72" spans="1:12">
      <c r="C72" s="13"/>
      <c r="G72" s="55"/>
    </row>
    <row r="73" spans="1:12" ht="18.5" thickBot="1">
      <c r="C73" s="13"/>
      <c r="F73" s="14" t="s">
        <v>77</v>
      </c>
      <c r="G73" s="63">
        <v>3.5863547758284615</v>
      </c>
      <c r="H73" s="14">
        <v>37</v>
      </c>
      <c r="I73" s="14"/>
      <c r="J73" s="14"/>
      <c r="K73" s="14"/>
      <c r="L73" s="14"/>
    </row>
    <row r="74" spans="1:12">
      <c r="A74" s="13"/>
      <c r="B74" s="13"/>
      <c r="C74" s="13"/>
    </row>
    <row r="75" spans="1:12">
      <c r="A75" s="13"/>
      <c r="B75" s="13"/>
      <c r="C75" s="13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769A-572A-4521-B9EA-1D9E302A968D}">
  <dimension ref="A1:BA21"/>
  <sheetViews>
    <sheetView topLeftCell="A7" zoomScale="57" zoomScaleNormal="58" workbookViewId="0">
      <selection activeCell="V30" sqref="V30"/>
    </sheetView>
  </sheetViews>
  <sheetFormatPr defaultRowHeight="18"/>
  <cols>
    <col min="5" max="5" width="10.33203125" customWidth="1"/>
    <col min="14" max="14" width="10.5" customWidth="1"/>
    <col min="23" max="23" width="9.83203125" customWidth="1"/>
    <col min="32" max="32" width="10.33203125" customWidth="1"/>
    <col min="41" max="41" width="10.75" customWidth="1"/>
    <col min="50" max="50" width="9.83203125" customWidth="1"/>
  </cols>
  <sheetData>
    <row r="1" spans="1:53">
      <c r="B1" t="s">
        <v>89</v>
      </c>
      <c r="C1" t="s">
        <v>101</v>
      </c>
      <c r="K1" t="s">
        <v>89</v>
      </c>
      <c r="L1" t="s">
        <v>93</v>
      </c>
      <c r="T1" t="s">
        <v>89</v>
      </c>
      <c r="U1" t="s">
        <v>107</v>
      </c>
      <c r="AC1" t="s">
        <v>89</v>
      </c>
      <c r="AD1" t="s">
        <v>93</v>
      </c>
      <c r="AL1" t="s">
        <v>89</v>
      </c>
      <c r="AM1" t="s">
        <v>107</v>
      </c>
      <c r="AU1" t="s">
        <v>89</v>
      </c>
      <c r="AV1" t="s">
        <v>107</v>
      </c>
    </row>
    <row r="2" spans="1:53">
      <c r="A2" s="6" t="s">
        <v>66</v>
      </c>
      <c r="B2" s="6">
        <v>0</v>
      </c>
      <c r="C2" s="6">
        <f t="shared" ref="C2:C21" si="0">_xlfn.RANK.AVG(B2,$B$2:$B$21,0)</f>
        <v>16</v>
      </c>
      <c r="E2" s="16"/>
      <c r="F2" s="16" t="s">
        <v>102</v>
      </c>
      <c r="G2" s="16" t="s">
        <v>103</v>
      </c>
      <c r="H2" s="16" t="s">
        <v>104</v>
      </c>
      <c r="J2" s="6" t="s">
        <v>66</v>
      </c>
      <c r="K2" s="6">
        <v>0</v>
      </c>
      <c r="L2" s="6">
        <f t="shared" ref="L2:L21" si="1">_xlfn.RANK.AVG(K2,$K$2:$K$21,0)</f>
        <v>16.5</v>
      </c>
      <c r="N2" s="16"/>
      <c r="O2" s="16" t="s">
        <v>102</v>
      </c>
      <c r="P2" s="16" t="s">
        <v>103</v>
      </c>
      <c r="Q2" s="16" t="s">
        <v>104</v>
      </c>
      <c r="S2" s="6" t="s">
        <v>66</v>
      </c>
      <c r="T2" s="6">
        <v>0</v>
      </c>
      <c r="U2" s="6">
        <f t="shared" ref="U2:U21" si="2">_xlfn.RANK.AVG(T2,$T$2:$T$21,0)</f>
        <v>17.5</v>
      </c>
      <c r="W2" s="16"/>
      <c r="X2" s="16" t="s">
        <v>102</v>
      </c>
      <c r="Y2" s="16" t="s">
        <v>103</v>
      </c>
      <c r="Z2" s="16" t="s">
        <v>104</v>
      </c>
      <c r="AB2" s="6" t="s">
        <v>67</v>
      </c>
      <c r="AC2" s="6">
        <v>0</v>
      </c>
      <c r="AD2" s="6">
        <f t="shared" ref="AD2:AD21" si="3">_xlfn.RANK.AVG(AC2,$AC$2:$AC$21,0)</f>
        <v>16</v>
      </c>
      <c r="AF2" s="16"/>
      <c r="AG2" s="16" t="s">
        <v>102</v>
      </c>
      <c r="AH2" s="16" t="s">
        <v>103</v>
      </c>
      <c r="AI2" s="16" t="s">
        <v>104</v>
      </c>
      <c r="AK2" s="6" t="s">
        <v>67</v>
      </c>
      <c r="AL2" s="6">
        <v>0</v>
      </c>
      <c r="AM2" s="6">
        <f t="shared" ref="AM2:AM21" si="4">_xlfn.RANK.AVG(AL2,$AL$2:$AL$21,0)</f>
        <v>17</v>
      </c>
      <c r="AO2" s="16"/>
      <c r="AP2" s="16" t="s">
        <v>102</v>
      </c>
      <c r="AQ2" s="16" t="s">
        <v>103</v>
      </c>
      <c r="AR2" s="16" t="s">
        <v>104</v>
      </c>
      <c r="AT2" s="6" t="s">
        <v>68</v>
      </c>
      <c r="AU2" s="6">
        <v>10</v>
      </c>
      <c r="AV2" s="6">
        <f t="shared" ref="AV2:AV21" si="5">_xlfn.RANK.AVG(AU2,$AU$2:$AU$21,0)</f>
        <v>6.5</v>
      </c>
      <c r="AX2" s="16"/>
      <c r="AY2" s="16" t="s">
        <v>102</v>
      </c>
      <c r="AZ2" s="16" t="s">
        <v>103</v>
      </c>
      <c r="BA2" s="16" t="s">
        <v>104</v>
      </c>
    </row>
    <row r="3" spans="1:53">
      <c r="A3" s="19">
        <v>10</v>
      </c>
      <c r="B3" s="6">
        <v>0</v>
      </c>
      <c r="C3" s="6">
        <f t="shared" si="0"/>
        <v>16</v>
      </c>
      <c r="E3" s="17" t="s">
        <v>66</v>
      </c>
      <c r="F3" s="6">
        <f>SUM(C2:C11)</f>
        <v>102</v>
      </c>
      <c r="G3" s="6">
        <v>10</v>
      </c>
      <c r="H3" s="6">
        <f>F3-(G3*(G3+1))/2</f>
        <v>47</v>
      </c>
      <c r="J3" s="35">
        <v>10</v>
      </c>
      <c r="K3" s="6">
        <v>0</v>
      </c>
      <c r="L3" s="6">
        <f t="shared" si="1"/>
        <v>16.5</v>
      </c>
      <c r="N3" s="17" t="s">
        <v>66</v>
      </c>
      <c r="O3" s="6">
        <f>SUM(L2:L11)</f>
        <v>109.5</v>
      </c>
      <c r="P3" s="6">
        <v>10</v>
      </c>
      <c r="Q3" s="6">
        <f>O3-(P3*(P3+1))/2</f>
        <v>54.5</v>
      </c>
      <c r="S3" s="35">
        <v>10</v>
      </c>
      <c r="T3" s="6">
        <v>0</v>
      </c>
      <c r="U3" s="6">
        <f t="shared" si="2"/>
        <v>17.5</v>
      </c>
      <c r="W3" s="17" t="s">
        <v>66</v>
      </c>
      <c r="X3" s="6">
        <f>SUM(U2:U11)</f>
        <v>131</v>
      </c>
      <c r="Y3" s="6">
        <v>10</v>
      </c>
      <c r="Z3" s="6">
        <f>X3-(Y3*(Y3+1))/2</f>
        <v>76</v>
      </c>
      <c r="AB3" s="35">
        <v>10</v>
      </c>
      <c r="AC3" s="6">
        <v>10</v>
      </c>
      <c r="AD3" s="6">
        <f t="shared" si="3"/>
        <v>4</v>
      </c>
      <c r="AF3" s="17" t="s">
        <v>67</v>
      </c>
      <c r="AG3" s="6">
        <f>SUM(AD2:AD11)</f>
        <v>111.5</v>
      </c>
      <c r="AH3" s="6">
        <v>10</v>
      </c>
      <c r="AI3" s="6">
        <f>AG3-(AH3*(AH3+1))/2</f>
        <v>56.5</v>
      </c>
      <c r="AK3" s="35">
        <v>10</v>
      </c>
      <c r="AL3" s="6">
        <v>10</v>
      </c>
      <c r="AM3" s="6">
        <f t="shared" si="4"/>
        <v>6</v>
      </c>
      <c r="AO3" s="17" t="s">
        <v>67</v>
      </c>
      <c r="AP3" s="6">
        <f>SUM(AM2:AM11)</f>
        <v>128</v>
      </c>
      <c r="AQ3" s="6">
        <v>10</v>
      </c>
      <c r="AR3" s="6">
        <f>AP3-(AQ3*(AQ3+1))/2</f>
        <v>73</v>
      </c>
      <c r="AT3" s="35">
        <v>10</v>
      </c>
      <c r="AU3" s="6">
        <v>10</v>
      </c>
      <c r="AV3" s="6">
        <f t="shared" si="5"/>
        <v>6.5</v>
      </c>
      <c r="AX3" s="17" t="s">
        <v>68</v>
      </c>
      <c r="AY3" s="6">
        <f>SUM(AV2:AV11)</f>
        <v>123</v>
      </c>
      <c r="AZ3" s="6">
        <v>10</v>
      </c>
      <c r="BA3" s="6">
        <f>AY3-(AZ3*(AZ3+1))/2</f>
        <v>68</v>
      </c>
    </row>
    <row r="4" spans="1:53">
      <c r="A4" s="19"/>
      <c r="B4" s="6">
        <v>10</v>
      </c>
      <c r="C4" s="6">
        <f t="shared" si="0"/>
        <v>3</v>
      </c>
      <c r="E4" s="17" t="s">
        <v>51</v>
      </c>
      <c r="F4" s="6">
        <f>SUM(C12:C21)</f>
        <v>108</v>
      </c>
      <c r="G4" s="6">
        <v>10</v>
      </c>
      <c r="H4" s="6">
        <f>F4-(G4*(G4+1))/2</f>
        <v>53</v>
      </c>
      <c r="J4" s="54"/>
      <c r="K4" s="6">
        <v>10</v>
      </c>
      <c r="L4" s="6">
        <f t="shared" si="1"/>
        <v>3.5</v>
      </c>
      <c r="N4" s="17" t="s">
        <v>68</v>
      </c>
      <c r="O4" s="6">
        <f>SUM(L12:L21)</f>
        <v>100.5</v>
      </c>
      <c r="P4" s="6">
        <v>10</v>
      </c>
      <c r="Q4" s="6">
        <f>O4-(P4*(P4+1))/2</f>
        <v>45.5</v>
      </c>
      <c r="S4" s="54"/>
      <c r="T4" s="6">
        <v>10</v>
      </c>
      <c r="U4" s="6">
        <f t="shared" si="2"/>
        <v>5.5</v>
      </c>
      <c r="W4" s="17" t="s">
        <v>69</v>
      </c>
      <c r="X4" s="6">
        <f>SUM(U12:U21)</f>
        <v>79</v>
      </c>
      <c r="Y4" s="6">
        <v>10</v>
      </c>
      <c r="Z4" s="6">
        <f>X4-(Y4*(Y4+1))/2</f>
        <v>24</v>
      </c>
      <c r="AB4" s="54"/>
      <c r="AC4" s="6">
        <v>10</v>
      </c>
      <c r="AD4" s="6">
        <f t="shared" si="3"/>
        <v>4</v>
      </c>
      <c r="AF4" s="17" t="s">
        <v>68</v>
      </c>
      <c r="AG4" s="6">
        <f>SUM(AD12:AD21)</f>
        <v>98.5</v>
      </c>
      <c r="AH4" s="6">
        <v>10</v>
      </c>
      <c r="AI4" s="6">
        <f>AG4-(AH4*(AH4+1))/2</f>
        <v>43.5</v>
      </c>
      <c r="AK4" s="54"/>
      <c r="AL4" s="6">
        <v>10</v>
      </c>
      <c r="AM4" s="6">
        <f t="shared" si="4"/>
        <v>6</v>
      </c>
      <c r="AO4" s="17" t="s">
        <v>69</v>
      </c>
      <c r="AP4" s="6">
        <f>SUM(AM12:AM21)</f>
        <v>82</v>
      </c>
      <c r="AQ4" s="6">
        <v>10</v>
      </c>
      <c r="AR4" s="6">
        <f>AP4-(AQ4*(AQ4+1))/2</f>
        <v>27</v>
      </c>
      <c r="AT4" s="54"/>
      <c r="AU4" s="6">
        <v>0</v>
      </c>
      <c r="AV4" s="6">
        <f t="shared" si="5"/>
        <v>17.5</v>
      </c>
      <c r="AX4" s="17" t="s">
        <v>69</v>
      </c>
      <c r="AY4" s="6">
        <f>SUM(AV12:AV21)</f>
        <v>87</v>
      </c>
      <c r="AZ4" s="6">
        <v>10</v>
      </c>
      <c r="BA4" s="6">
        <f>AY4-(AZ4*(AZ4+1))/2</f>
        <v>32</v>
      </c>
    </row>
    <row r="5" spans="1:53">
      <c r="A5" s="19"/>
      <c r="B5" s="6">
        <v>5</v>
      </c>
      <c r="C5" s="6">
        <f t="shared" si="0"/>
        <v>8.5</v>
      </c>
      <c r="J5" s="54"/>
      <c r="K5" s="6">
        <v>5</v>
      </c>
      <c r="L5" s="6">
        <f t="shared" si="1"/>
        <v>9.5</v>
      </c>
      <c r="S5" s="54"/>
      <c r="T5" s="6">
        <v>5</v>
      </c>
      <c r="U5" s="6">
        <f t="shared" si="2"/>
        <v>13</v>
      </c>
      <c r="AB5" s="54"/>
      <c r="AC5" s="6">
        <v>0</v>
      </c>
      <c r="AD5" s="6">
        <f t="shared" si="3"/>
        <v>16</v>
      </c>
      <c r="AK5" s="54"/>
      <c r="AL5" s="6">
        <v>0</v>
      </c>
      <c r="AM5" s="6">
        <f t="shared" si="4"/>
        <v>17</v>
      </c>
      <c r="AT5" s="54"/>
      <c r="AU5" s="6">
        <v>0</v>
      </c>
      <c r="AV5" s="6">
        <f t="shared" si="5"/>
        <v>17.5</v>
      </c>
    </row>
    <row r="6" spans="1:53">
      <c r="A6" s="19"/>
      <c r="B6" s="6">
        <v>0</v>
      </c>
      <c r="C6" s="6">
        <f t="shared" si="0"/>
        <v>16</v>
      </c>
      <c r="E6" t="s">
        <v>105</v>
      </c>
      <c r="F6">
        <f>MIN(H3,H4)</f>
        <v>47</v>
      </c>
      <c r="G6" t="s">
        <v>137</v>
      </c>
      <c r="J6" s="54"/>
      <c r="K6" s="6">
        <v>0</v>
      </c>
      <c r="L6" s="6">
        <f t="shared" si="1"/>
        <v>16.5</v>
      </c>
      <c r="N6" t="s">
        <v>106</v>
      </c>
      <c r="O6">
        <f>MIN(Q3:Q4)</f>
        <v>45.5</v>
      </c>
      <c r="P6" t="s">
        <v>137</v>
      </c>
      <c r="S6" s="54"/>
      <c r="T6" s="6">
        <v>0</v>
      </c>
      <c r="U6" s="6">
        <f t="shared" si="2"/>
        <v>17.5</v>
      </c>
      <c r="W6" t="s">
        <v>105</v>
      </c>
      <c r="X6" s="23">
        <f>MIN(Z3:Z4)</f>
        <v>24</v>
      </c>
      <c r="Y6" s="23" t="s">
        <v>137</v>
      </c>
      <c r="AB6" s="54"/>
      <c r="AC6" s="6">
        <v>0</v>
      </c>
      <c r="AD6" s="6">
        <f t="shared" si="3"/>
        <v>16</v>
      </c>
      <c r="AF6" t="s">
        <v>105</v>
      </c>
      <c r="AG6">
        <f>MIN(AI3:AI4)</f>
        <v>43.5</v>
      </c>
      <c r="AH6" t="s">
        <v>137</v>
      </c>
      <c r="AK6" s="54"/>
      <c r="AL6" s="6">
        <v>0</v>
      </c>
      <c r="AM6" s="6">
        <f t="shared" si="4"/>
        <v>17</v>
      </c>
      <c r="AO6" t="s">
        <v>105</v>
      </c>
      <c r="AP6" s="23">
        <f>MIN(AR3:AR4)</f>
        <v>27</v>
      </c>
      <c r="AQ6" s="23" t="s">
        <v>137</v>
      </c>
      <c r="AT6" s="54"/>
      <c r="AU6" s="6">
        <v>10</v>
      </c>
      <c r="AV6" s="6">
        <f t="shared" si="5"/>
        <v>6.5</v>
      </c>
      <c r="AX6" t="s">
        <v>105</v>
      </c>
      <c r="AY6" s="23">
        <v>32</v>
      </c>
      <c r="AZ6" s="23" t="s">
        <v>137</v>
      </c>
    </row>
    <row r="7" spans="1:53">
      <c r="A7" s="19"/>
      <c r="B7" s="6">
        <v>10</v>
      </c>
      <c r="C7" s="6">
        <f t="shared" si="0"/>
        <v>3</v>
      </c>
      <c r="G7" t="s">
        <v>152</v>
      </c>
      <c r="H7" t="s">
        <v>154</v>
      </c>
      <c r="J7" s="54"/>
      <c r="K7" s="6">
        <v>10</v>
      </c>
      <c r="L7" s="6">
        <f t="shared" si="1"/>
        <v>3.5</v>
      </c>
      <c r="P7" t="s">
        <v>152</v>
      </c>
      <c r="S7" s="54"/>
      <c r="T7" s="6">
        <v>10</v>
      </c>
      <c r="U7" s="6">
        <f t="shared" si="2"/>
        <v>5.5</v>
      </c>
      <c r="Y7" s="71" t="s">
        <v>153</v>
      </c>
      <c r="AB7" s="54"/>
      <c r="AC7" s="6">
        <v>5</v>
      </c>
      <c r="AD7" s="6">
        <f t="shared" si="3"/>
        <v>8.5</v>
      </c>
      <c r="AH7" t="s">
        <v>152</v>
      </c>
      <c r="AK7" s="54"/>
      <c r="AL7" s="6">
        <v>5</v>
      </c>
      <c r="AM7" s="6">
        <f t="shared" si="4"/>
        <v>12</v>
      </c>
      <c r="AQ7" t="s">
        <v>155</v>
      </c>
      <c r="AT7" s="54"/>
      <c r="AU7" s="6">
        <v>10</v>
      </c>
      <c r="AV7" s="6">
        <f t="shared" si="5"/>
        <v>6.5</v>
      </c>
      <c r="AZ7" t="s">
        <v>152</v>
      </c>
    </row>
    <row r="8" spans="1:53">
      <c r="A8" s="19"/>
      <c r="B8" s="6">
        <v>8</v>
      </c>
      <c r="C8" s="6">
        <f t="shared" si="0"/>
        <v>6</v>
      </c>
      <c r="J8" s="54"/>
      <c r="K8" s="6">
        <v>8</v>
      </c>
      <c r="L8" s="6">
        <f t="shared" si="1"/>
        <v>7</v>
      </c>
      <c r="S8" s="54"/>
      <c r="T8" s="6">
        <v>8</v>
      </c>
      <c r="U8" s="6">
        <f t="shared" si="2"/>
        <v>11</v>
      </c>
      <c r="AB8" s="54"/>
      <c r="AC8" s="6">
        <v>10</v>
      </c>
      <c r="AD8" s="6">
        <f t="shared" si="3"/>
        <v>4</v>
      </c>
      <c r="AK8" s="54"/>
      <c r="AL8" s="6">
        <v>10</v>
      </c>
      <c r="AM8" s="6">
        <f t="shared" si="4"/>
        <v>6</v>
      </c>
      <c r="AT8" s="54"/>
      <c r="AU8" s="6">
        <v>5</v>
      </c>
      <c r="AV8" s="6">
        <f t="shared" si="5"/>
        <v>13</v>
      </c>
    </row>
    <row r="9" spans="1:53">
      <c r="A9" s="19"/>
      <c r="B9" s="6">
        <v>0</v>
      </c>
      <c r="C9" s="6">
        <f t="shared" si="0"/>
        <v>16</v>
      </c>
      <c r="J9" s="54"/>
      <c r="K9" s="6">
        <v>0</v>
      </c>
      <c r="L9" s="6">
        <f t="shared" si="1"/>
        <v>16.5</v>
      </c>
      <c r="S9" s="54"/>
      <c r="T9" s="6">
        <v>0</v>
      </c>
      <c r="U9" s="6">
        <f t="shared" si="2"/>
        <v>17.5</v>
      </c>
      <c r="AB9" s="54"/>
      <c r="AC9" s="6">
        <v>0</v>
      </c>
      <c r="AD9" s="6">
        <f t="shared" si="3"/>
        <v>16</v>
      </c>
      <c r="AK9" s="54"/>
      <c r="AL9" s="6">
        <v>0</v>
      </c>
      <c r="AM9" s="6">
        <f t="shared" si="4"/>
        <v>17</v>
      </c>
      <c r="AT9" s="54"/>
      <c r="AU9" s="6">
        <v>4</v>
      </c>
      <c r="AV9" s="6">
        <f t="shared" si="5"/>
        <v>14</v>
      </c>
    </row>
    <row r="10" spans="1:53">
      <c r="A10" s="19"/>
      <c r="B10" s="6">
        <v>7</v>
      </c>
      <c r="C10" s="6">
        <f t="shared" si="0"/>
        <v>7</v>
      </c>
      <c r="J10" s="54"/>
      <c r="K10" s="6">
        <v>7</v>
      </c>
      <c r="L10" s="6">
        <f t="shared" si="1"/>
        <v>8</v>
      </c>
      <c r="S10" s="54"/>
      <c r="T10" s="6">
        <v>7</v>
      </c>
      <c r="U10" s="6">
        <f t="shared" si="2"/>
        <v>12</v>
      </c>
      <c r="AB10" s="54"/>
      <c r="AC10" s="6">
        <v>0</v>
      </c>
      <c r="AD10" s="6">
        <f t="shared" si="3"/>
        <v>16</v>
      </c>
      <c r="AK10" s="54"/>
      <c r="AL10" s="6">
        <v>0</v>
      </c>
      <c r="AM10" s="6">
        <f t="shared" si="4"/>
        <v>17</v>
      </c>
      <c r="AT10" s="54"/>
      <c r="AU10" s="6">
        <v>0</v>
      </c>
      <c r="AV10" s="6">
        <f t="shared" si="5"/>
        <v>17.5</v>
      </c>
    </row>
    <row r="11" spans="1:53">
      <c r="A11" s="19"/>
      <c r="B11" s="6">
        <v>3</v>
      </c>
      <c r="C11" s="6">
        <f t="shared" si="0"/>
        <v>10.5</v>
      </c>
      <c r="J11" s="18"/>
      <c r="K11" s="6">
        <v>3</v>
      </c>
      <c r="L11" s="6">
        <f t="shared" si="1"/>
        <v>12</v>
      </c>
      <c r="S11" s="18"/>
      <c r="T11" s="6">
        <v>3</v>
      </c>
      <c r="U11" s="6">
        <f t="shared" si="2"/>
        <v>14</v>
      </c>
      <c r="AB11" s="18"/>
      <c r="AC11" s="6">
        <v>3</v>
      </c>
      <c r="AD11" s="6">
        <f t="shared" si="3"/>
        <v>11</v>
      </c>
      <c r="AK11" s="18"/>
      <c r="AL11" s="6">
        <v>3</v>
      </c>
      <c r="AM11" s="6">
        <f t="shared" si="4"/>
        <v>13</v>
      </c>
      <c r="AT11" s="18"/>
      <c r="AU11" s="6">
        <v>0</v>
      </c>
      <c r="AV11" s="6">
        <f t="shared" si="5"/>
        <v>17.5</v>
      </c>
    </row>
    <row r="12" spans="1:53">
      <c r="A12" s="6" t="s">
        <v>67</v>
      </c>
      <c r="B12" s="6">
        <v>0</v>
      </c>
      <c r="C12" s="6">
        <f t="shared" si="0"/>
        <v>16</v>
      </c>
      <c r="J12" s="6" t="s">
        <v>68</v>
      </c>
      <c r="K12" s="6">
        <v>10</v>
      </c>
      <c r="L12" s="6">
        <f t="shared" si="1"/>
        <v>3.5</v>
      </c>
      <c r="S12" s="18" t="s">
        <v>69</v>
      </c>
      <c r="T12" s="6">
        <v>10</v>
      </c>
      <c r="U12" s="6">
        <f t="shared" si="2"/>
        <v>5.5</v>
      </c>
      <c r="AB12" s="18" t="s">
        <v>68</v>
      </c>
      <c r="AC12" s="6">
        <v>10</v>
      </c>
      <c r="AD12" s="6">
        <f t="shared" si="3"/>
        <v>4</v>
      </c>
      <c r="AK12" s="6" t="s">
        <v>69</v>
      </c>
      <c r="AL12" s="6">
        <v>10</v>
      </c>
      <c r="AM12" s="6">
        <f t="shared" si="4"/>
        <v>6</v>
      </c>
      <c r="AT12" s="18" t="s">
        <v>69</v>
      </c>
      <c r="AU12" s="6">
        <v>10</v>
      </c>
      <c r="AV12" s="6">
        <f t="shared" si="5"/>
        <v>6.5</v>
      </c>
    </row>
    <row r="13" spans="1:53">
      <c r="A13" s="35">
        <v>10</v>
      </c>
      <c r="B13" s="6">
        <v>10</v>
      </c>
      <c r="C13" s="6">
        <f t="shared" si="0"/>
        <v>3</v>
      </c>
      <c r="J13" s="54">
        <v>10</v>
      </c>
      <c r="K13" s="6">
        <v>10</v>
      </c>
      <c r="L13" s="6">
        <f t="shared" si="1"/>
        <v>3.5</v>
      </c>
      <c r="S13" s="35">
        <v>10</v>
      </c>
      <c r="T13" s="6">
        <v>10</v>
      </c>
      <c r="U13" s="6">
        <f t="shared" si="2"/>
        <v>5.5</v>
      </c>
      <c r="AB13" s="35">
        <v>10</v>
      </c>
      <c r="AC13" s="6">
        <v>10</v>
      </c>
      <c r="AD13" s="6">
        <f t="shared" si="3"/>
        <v>4</v>
      </c>
      <c r="AK13" s="35">
        <v>10</v>
      </c>
      <c r="AL13" s="6">
        <v>10</v>
      </c>
      <c r="AM13" s="6">
        <f t="shared" si="4"/>
        <v>6</v>
      </c>
      <c r="AT13" s="35">
        <v>10</v>
      </c>
      <c r="AU13" s="6">
        <v>10</v>
      </c>
      <c r="AV13" s="6">
        <f t="shared" si="5"/>
        <v>6.5</v>
      </c>
    </row>
    <row r="14" spans="1:53">
      <c r="A14" s="54"/>
      <c r="B14" s="6">
        <v>10</v>
      </c>
      <c r="C14" s="6">
        <f t="shared" si="0"/>
        <v>3</v>
      </c>
      <c r="J14" s="54"/>
      <c r="K14" s="6">
        <v>0</v>
      </c>
      <c r="L14" s="6">
        <f t="shared" si="1"/>
        <v>16.5</v>
      </c>
      <c r="S14" s="54"/>
      <c r="T14" s="6">
        <v>10</v>
      </c>
      <c r="U14" s="6">
        <f t="shared" si="2"/>
        <v>5.5</v>
      </c>
      <c r="AB14" s="54"/>
      <c r="AC14" s="6">
        <v>0</v>
      </c>
      <c r="AD14" s="6">
        <f t="shared" si="3"/>
        <v>16</v>
      </c>
      <c r="AK14" s="54"/>
      <c r="AL14" s="6">
        <v>10</v>
      </c>
      <c r="AM14" s="6">
        <f t="shared" si="4"/>
        <v>6</v>
      </c>
      <c r="AT14" s="54"/>
      <c r="AU14" s="6">
        <v>10</v>
      </c>
      <c r="AV14" s="6">
        <f t="shared" si="5"/>
        <v>6.5</v>
      </c>
    </row>
    <row r="15" spans="1:53">
      <c r="A15" s="54"/>
      <c r="B15" s="6">
        <v>0</v>
      </c>
      <c r="C15" s="6">
        <f t="shared" si="0"/>
        <v>16</v>
      </c>
      <c r="J15" s="54"/>
      <c r="K15" s="6">
        <v>0</v>
      </c>
      <c r="L15" s="6">
        <f t="shared" si="1"/>
        <v>16.5</v>
      </c>
      <c r="S15" s="54"/>
      <c r="T15" s="6">
        <v>10</v>
      </c>
      <c r="U15" s="6">
        <f t="shared" si="2"/>
        <v>5.5</v>
      </c>
      <c r="AB15" s="54"/>
      <c r="AC15" s="6">
        <v>0</v>
      </c>
      <c r="AD15" s="6">
        <f t="shared" si="3"/>
        <v>16</v>
      </c>
      <c r="AK15" s="54"/>
      <c r="AL15" s="6">
        <v>10</v>
      </c>
      <c r="AM15" s="6">
        <f t="shared" si="4"/>
        <v>6</v>
      </c>
      <c r="AT15" s="54"/>
      <c r="AU15" s="6">
        <v>10</v>
      </c>
      <c r="AV15" s="6">
        <f t="shared" si="5"/>
        <v>6.5</v>
      </c>
    </row>
    <row r="16" spans="1:53">
      <c r="A16" s="54"/>
      <c r="B16" s="6">
        <v>0</v>
      </c>
      <c r="C16" s="6">
        <f t="shared" si="0"/>
        <v>16</v>
      </c>
      <c r="J16" s="54"/>
      <c r="K16" s="6">
        <v>10</v>
      </c>
      <c r="L16" s="6">
        <f t="shared" si="1"/>
        <v>3.5</v>
      </c>
      <c r="S16" s="54"/>
      <c r="T16" s="6">
        <v>0</v>
      </c>
      <c r="U16" s="6">
        <f t="shared" si="2"/>
        <v>17.5</v>
      </c>
      <c r="AB16" s="54"/>
      <c r="AC16" s="6">
        <v>10</v>
      </c>
      <c r="AD16" s="6">
        <f t="shared" si="3"/>
        <v>4</v>
      </c>
      <c r="AK16" s="54"/>
      <c r="AL16" s="6">
        <v>0</v>
      </c>
      <c r="AM16" s="6">
        <f t="shared" si="4"/>
        <v>17</v>
      </c>
      <c r="AT16" s="54"/>
      <c r="AU16" s="6">
        <v>0</v>
      </c>
      <c r="AV16" s="6">
        <f t="shared" si="5"/>
        <v>17.5</v>
      </c>
    </row>
    <row r="17" spans="1:48">
      <c r="A17" s="54"/>
      <c r="B17" s="6">
        <v>5</v>
      </c>
      <c r="C17" s="6">
        <f t="shared" si="0"/>
        <v>8.5</v>
      </c>
      <c r="J17" s="54"/>
      <c r="K17" s="6">
        <v>10</v>
      </c>
      <c r="L17" s="6">
        <f t="shared" si="1"/>
        <v>3.5</v>
      </c>
      <c r="S17" s="54"/>
      <c r="T17" s="6">
        <v>10</v>
      </c>
      <c r="U17" s="6">
        <f t="shared" si="2"/>
        <v>5.5</v>
      </c>
      <c r="AB17" s="54"/>
      <c r="AC17" s="6">
        <v>10</v>
      </c>
      <c r="AD17" s="6">
        <f t="shared" si="3"/>
        <v>4</v>
      </c>
      <c r="AK17" s="54"/>
      <c r="AL17" s="6">
        <v>10</v>
      </c>
      <c r="AM17" s="6">
        <f t="shared" si="4"/>
        <v>6</v>
      </c>
      <c r="AT17" s="54"/>
      <c r="AU17" s="6">
        <v>10</v>
      </c>
      <c r="AV17" s="6">
        <f t="shared" si="5"/>
        <v>6.5</v>
      </c>
    </row>
    <row r="18" spans="1:48">
      <c r="A18" s="54"/>
      <c r="B18" s="6">
        <v>10</v>
      </c>
      <c r="C18" s="6">
        <f t="shared" si="0"/>
        <v>3</v>
      </c>
      <c r="J18" s="54"/>
      <c r="K18" s="6">
        <v>5</v>
      </c>
      <c r="L18" s="6">
        <f t="shared" si="1"/>
        <v>9.5</v>
      </c>
      <c r="S18" s="54"/>
      <c r="T18" s="6">
        <v>0</v>
      </c>
      <c r="U18" s="6">
        <f t="shared" si="2"/>
        <v>17.5</v>
      </c>
      <c r="AB18" s="54"/>
      <c r="AC18" s="6">
        <v>5</v>
      </c>
      <c r="AD18" s="6">
        <f t="shared" si="3"/>
        <v>8.5</v>
      </c>
      <c r="AK18" s="54"/>
      <c r="AL18" s="6">
        <v>0</v>
      </c>
      <c r="AM18" s="6">
        <f t="shared" si="4"/>
        <v>17</v>
      </c>
      <c r="AT18" s="54"/>
      <c r="AU18" s="6">
        <v>0</v>
      </c>
      <c r="AV18" s="6">
        <f t="shared" si="5"/>
        <v>17.5</v>
      </c>
    </row>
    <row r="19" spans="1:48">
      <c r="A19" s="54"/>
      <c r="B19" s="6">
        <v>0</v>
      </c>
      <c r="C19" s="6">
        <f t="shared" si="0"/>
        <v>16</v>
      </c>
      <c r="J19" s="54"/>
      <c r="K19" s="6">
        <v>4</v>
      </c>
      <c r="L19" s="6">
        <f t="shared" si="1"/>
        <v>11</v>
      </c>
      <c r="S19" s="54"/>
      <c r="T19" s="6">
        <v>10</v>
      </c>
      <c r="U19" s="6">
        <f t="shared" si="2"/>
        <v>5.5</v>
      </c>
      <c r="AB19" s="54"/>
      <c r="AC19" s="6">
        <v>4</v>
      </c>
      <c r="AD19" s="6">
        <f t="shared" si="3"/>
        <v>10</v>
      </c>
      <c r="AK19" s="54"/>
      <c r="AL19" s="6">
        <v>10</v>
      </c>
      <c r="AM19" s="6">
        <f t="shared" si="4"/>
        <v>6</v>
      </c>
      <c r="AT19" s="54"/>
      <c r="AU19" s="6">
        <v>10</v>
      </c>
      <c r="AV19" s="6">
        <f t="shared" si="5"/>
        <v>6.5</v>
      </c>
    </row>
    <row r="20" spans="1:48">
      <c r="A20" s="54"/>
      <c r="B20" s="6">
        <v>0</v>
      </c>
      <c r="C20" s="6">
        <f t="shared" si="0"/>
        <v>16</v>
      </c>
      <c r="J20" s="54"/>
      <c r="K20" s="6">
        <v>0</v>
      </c>
      <c r="L20" s="6">
        <f t="shared" si="1"/>
        <v>16.5</v>
      </c>
      <c r="S20" s="54"/>
      <c r="T20" s="6">
        <v>10</v>
      </c>
      <c r="U20" s="6">
        <f t="shared" si="2"/>
        <v>5.5</v>
      </c>
      <c r="AB20" s="54"/>
      <c r="AC20" s="6">
        <v>0</v>
      </c>
      <c r="AD20" s="6">
        <f t="shared" si="3"/>
        <v>16</v>
      </c>
      <c r="AK20" s="54"/>
      <c r="AL20" s="6">
        <v>10</v>
      </c>
      <c r="AM20" s="6">
        <f t="shared" si="4"/>
        <v>6</v>
      </c>
      <c r="AT20" s="54"/>
      <c r="AU20" s="6">
        <v>10</v>
      </c>
      <c r="AV20" s="6">
        <f t="shared" si="5"/>
        <v>6.5</v>
      </c>
    </row>
    <row r="21" spans="1:48">
      <c r="A21" s="18"/>
      <c r="B21" s="6">
        <v>3</v>
      </c>
      <c r="C21" s="6">
        <f t="shared" si="0"/>
        <v>10.5</v>
      </c>
      <c r="J21" s="18"/>
      <c r="K21" s="6">
        <v>0</v>
      </c>
      <c r="L21" s="6">
        <f t="shared" si="1"/>
        <v>16.5</v>
      </c>
      <c r="S21" s="18"/>
      <c r="T21" s="6">
        <v>10</v>
      </c>
      <c r="U21" s="6">
        <f t="shared" si="2"/>
        <v>5.5</v>
      </c>
      <c r="AB21" s="18"/>
      <c r="AC21" s="6">
        <v>0</v>
      </c>
      <c r="AD21" s="6">
        <f t="shared" si="3"/>
        <v>16</v>
      </c>
      <c r="AK21" s="18"/>
      <c r="AL21" s="6">
        <v>10</v>
      </c>
      <c r="AM21" s="6">
        <f t="shared" si="4"/>
        <v>6</v>
      </c>
      <c r="AT21" s="18"/>
      <c r="AU21" s="6">
        <v>10</v>
      </c>
      <c r="AV21" s="6">
        <f t="shared" si="5"/>
        <v>6.5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U検定(提案額) (2)</vt:lpstr>
      <vt:lpstr>総合データ</vt:lpstr>
      <vt:lpstr>実験報酬</vt:lpstr>
      <vt:lpstr>相関</vt:lpstr>
      <vt:lpstr>time回帰分析(提案額)</vt:lpstr>
      <vt:lpstr>time重回帰分析(提案額)</vt:lpstr>
      <vt:lpstr>time回帰分析(応答率)</vt:lpstr>
      <vt:lpstr>ANOVA</vt:lpstr>
      <vt:lpstr>U検定(提案額)</vt:lpstr>
      <vt:lpstr>U検定(応答率)</vt:lpstr>
      <vt:lpstr>Kruskal Wallis検定</vt:lpstr>
      <vt:lpstr>フリードマン検定</vt:lpstr>
      <vt:lpstr>ゲーム1</vt:lpstr>
      <vt:lpstr>ゲーム2</vt:lpstr>
      <vt:lpstr>ゲーム3</vt:lpstr>
      <vt:lpstr>ゲーム4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優気 近藤</dc:creator>
  <cp:lastModifiedBy>1104230349 Kondo Yuki</cp:lastModifiedBy>
  <cp:lastPrinted>2025-07-03T05:02:40Z</cp:lastPrinted>
  <dcterms:created xsi:type="dcterms:W3CDTF">2025-06-26T10:24:35Z</dcterms:created>
  <dcterms:modified xsi:type="dcterms:W3CDTF">2025-07-12T12:33:58Z</dcterms:modified>
</cp:coreProperties>
</file>