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eynolcd\Desktop\"/>
    </mc:Choice>
  </mc:AlternateContent>
  <xr:revisionPtr revIDLastSave="0" documentId="13_ncr:1_{226E80A5-2368-400F-A11B-73BD15A1AE8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rawDow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D3" i="1"/>
  <c r="E3" i="1" s="1"/>
  <c r="U3" i="1" l="1"/>
  <c r="T40" i="1" l="1"/>
  <c r="U40" i="1" s="1"/>
  <c r="D40" i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D39" i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T4" i="1"/>
  <c r="U4" i="1" s="1"/>
  <c r="T5" i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E39" i="1" l="1"/>
  <c r="E41" i="1"/>
  <c r="M41" i="1" s="1"/>
  <c r="AA41" i="1" s="1"/>
  <c r="E40" i="1"/>
  <c r="M40" i="1" s="1"/>
  <c r="AA40" i="1" s="1"/>
  <c r="U5" i="1"/>
  <c r="V56" i="1"/>
  <c r="W56" i="1" s="1"/>
  <c r="X56" i="1" s="1"/>
  <c r="V70" i="1"/>
  <c r="W70" i="1" s="1"/>
  <c r="X70" i="1" s="1"/>
  <c r="V51" i="1"/>
  <c r="W51" i="1" s="1"/>
  <c r="X51" i="1" s="1"/>
  <c r="V43" i="1"/>
  <c r="W43" i="1" s="1"/>
  <c r="X43" i="1" s="1"/>
  <c r="V52" i="1"/>
  <c r="W52" i="1" s="1"/>
  <c r="X52" i="1" s="1"/>
  <c r="V68" i="1"/>
  <c r="W68" i="1" s="1"/>
  <c r="X68" i="1" s="1"/>
  <c r="V62" i="1"/>
  <c r="W62" i="1" s="1"/>
  <c r="X62" i="1" s="1"/>
  <c r="V66" i="1"/>
  <c r="W66" i="1" s="1"/>
  <c r="X66" i="1" s="1"/>
  <c r="V40" i="1"/>
  <c r="W40" i="1" s="1"/>
  <c r="X40" i="1" s="1"/>
  <c r="V54" i="1"/>
  <c r="W54" i="1" s="1"/>
  <c r="X54" i="1" s="1"/>
  <c r="V64" i="1"/>
  <c r="W64" i="1" s="1"/>
  <c r="X64" i="1" s="1"/>
  <c r="V58" i="1"/>
  <c r="W58" i="1" s="1"/>
  <c r="X58" i="1" s="1"/>
  <c r="V49" i="1"/>
  <c r="W49" i="1" s="1"/>
  <c r="X49" i="1" s="1"/>
  <c r="V36" i="1"/>
  <c r="W36" i="1" s="1"/>
  <c r="X36" i="1" s="1"/>
  <c r="V34" i="1"/>
  <c r="W34" i="1" s="1"/>
  <c r="X34" i="1" s="1"/>
  <c r="V37" i="1"/>
  <c r="W37" i="1" s="1"/>
  <c r="X37" i="1" s="1"/>
  <c r="V60" i="1"/>
  <c r="W60" i="1" s="1"/>
  <c r="X60" i="1" s="1"/>
  <c r="V45" i="1"/>
  <c r="W45" i="1" s="1"/>
  <c r="X45" i="1" s="1"/>
  <c r="V69" i="1"/>
  <c r="W69" i="1" s="1"/>
  <c r="X69" i="1" s="1"/>
  <c r="V39" i="1"/>
  <c r="W39" i="1" s="1"/>
  <c r="X39" i="1" s="1"/>
  <c r="V32" i="1"/>
  <c r="W32" i="1" s="1"/>
  <c r="X32" i="1" s="1"/>
  <c r="V47" i="1"/>
  <c r="W47" i="1" s="1"/>
  <c r="X47" i="1" s="1"/>
  <c r="V57" i="1"/>
  <c r="W57" i="1" s="1"/>
  <c r="X57" i="1" s="1"/>
  <c r="V38" i="1"/>
  <c r="W38" i="1" s="1"/>
  <c r="X38" i="1" s="1"/>
  <c r="V53" i="1"/>
  <c r="W53" i="1" s="1"/>
  <c r="X53" i="1" s="1"/>
  <c r="V33" i="1"/>
  <c r="W33" i="1" s="1"/>
  <c r="X33" i="1" s="1"/>
  <c r="V65" i="1"/>
  <c r="W65" i="1" s="1"/>
  <c r="X65" i="1" s="1"/>
  <c r="V31" i="1"/>
  <c r="W31" i="1" s="1"/>
  <c r="X31" i="1" s="1"/>
  <c r="V63" i="1"/>
  <c r="W63" i="1" s="1"/>
  <c r="X63" i="1" s="1"/>
  <c r="V61" i="1"/>
  <c r="W61" i="1" s="1"/>
  <c r="X61" i="1" s="1"/>
  <c r="V55" i="1"/>
  <c r="W55" i="1" s="1"/>
  <c r="X55" i="1" s="1"/>
  <c r="V41" i="1"/>
  <c r="W41" i="1" s="1"/>
  <c r="X41" i="1" s="1"/>
  <c r="V35" i="1"/>
  <c r="W35" i="1" s="1"/>
  <c r="X35" i="1" s="1"/>
  <c r="V67" i="1"/>
  <c r="W67" i="1" s="1"/>
  <c r="X67" i="1" s="1"/>
  <c r="V30" i="1"/>
  <c r="W30" i="1" s="1"/>
  <c r="X30" i="1" s="1"/>
  <c r="V59" i="1"/>
  <c r="W59" i="1" s="1"/>
  <c r="X59" i="1" s="1"/>
  <c r="V71" i="1"/>
  <c r="W71" i="1" s="1"/>
  <c r="X71" i="1" s="1"/>
  <c r="V48" i="1"/>
  <c r="W48" i="1" s="1"/>
  <c r="X48" i="1" s="1"/>
  <c r="V42" i="1"/>
  <c r="W42" i="1" s="1"/>
  <c r="X42" i="1" s="1"/>
  <c r="V46" i="1"/>
  <c r="W46" i="1" s="1"/>
  <c r="X46" i="1" s="1"/>
  <c r="V50" i="1"/>
  <c r="W50" i="1" s="1"/>
  <c r="X50" i="1" s="1"/>
  <c r="V44" i="1"/>
  <c r="W44" i="1" s="1"/>
  <c r="X44" i="1" s="1"/>
  <c r="M62" i="1"/>
  <c r="M34" i="1"/>
  <c r="M38" i="1"/>
  <c r="M43" i="1"/>
  <c r="M47" i="1"/>
  <c r="M51" i="1"/>
  <c r="M55" i="1"/>
  <c r="M59" i="1"/>
  <c r="M32" i="1"/>
  <c r="M36" i="1"/>
  <c r="M45" i="1"/>
  <c r="M49" i="1"/>
  <c r="M53" i="1"/>
  <c r="M57" i="1"/>
  <c r="M61" i="1"/>
  <c r="M64" i="1"/>
  <c r="M66" i="1"/>
  <c r="M68" i="1"/>
  <c r="M70" i="1"/>
  <c r="Z40" i="1" l="1"/>
  <c r="Z41" i="1"/>
  <c r="AA61" i="1"/>
  <c r="Z61" i="1"/>
  <c r="Z57" i="1"/>
  <c r="AA57" i="1"/>
  <c r="Z55" i="1"/>
  <c r="AA55" i="1"/>
  <c r="AA38" i="1"/>
  <c r="Z38" i="1"/>
  <c r="AA62" i="1"/>
  <c r="Z62" i="1"/>
  <c r="AA49" i="1"/>
  <c r="Z49" i="1"/>
  <c r="Z43" i="1"/>
  <c r="AA43" i="1"/>
  <c r="AA66" i="1"/>
  <c r="Z66" i="1"/>
  <c r="Z59" i="1"/>
  <c r="AA59" i="1"/>
  <c r="Z70" i="1"/>
  <c r="AA70" i="1"/>
  <c r="AA53" i="1"/>
  <c r="Z53" i="1"/>
  <c r="AA36" i="1"/>
  <c r="Z36" i="1"/>
  <c r="AA51" i="1"/>
  <c r="Z51" i="1"/>
  <c r="Z34" i="1"/>
  <c r="AA34" i="1"/>
  <c r="AA32" i="1"/>
  <c r="Z32" i="1"/>
  <c r="Z47" i="1"/>
  <c r="AA47" i="1"/>
  <c r="AA64" i="1"/>
  <c r="Z64" i="1"/>
  <c r="AA45" i="1"/>
  <c r="Z45" i="1"/>
  <c r="Z68" i="1"/>
  <c r="AA68" i="1"/>
  <c r="M71" i="1"/>
  <c r="M48" i="1"/>
  <c r="M31" i="1"/>
  <c r="M69" i="1"/>
  <c r="M46" i="1"/>
  <c r="M30" i="1"/>
  <c r="M60" i="1"/>
  <c r="M65" i="1"/>
  <c r="M58" i="1"/>
  <c r="M42" i="1"/>
  <c r="M33" i="1"/>
  <c r="M63" i="1"/>
  <c r="M56" i="1"/>
  <c r="M39" i="1"/>
  <c r="M67" i="1"/>
  <c r="M44" i="1"/>
  <c r="M54" i="1"/>
  <c r="M37" i="1"/>
  <c r="M50" i="1"/>
  <c r="M52" i="1"/>
  <c r="M35" i="1"/>
  <c r="AA39" i="1" l="1"/>
  <c r="Z39" i="1"/>
  <c r="Z42" i="1"/>
  <c r="AA42" i="1"/>
  <c r="Z46" i="1"/>
  <c r="AA46" i="1"/>
  <c r="AA48" i="1"/>
  <c r="Z48" i="1"/>
  <c r="AA58" i="1"/>
  <c r="Z58" i="1"/>
  <c r="Z52" i="1"/>
  <c r="AA52" i="1"/>
  <c r="Z44" i="1"/>
  <c r="AA44" i="1"/>
  <c r="Z63" i="1"/>
  <c r="AA63" i="1"/>
  <c r="AA65" i="1"/>
  <c r="Z65" i="1"/>
  <c r="AA69" i="1"/>
  <c r="Z69" i="1"/>
  <c r="AA30" i="1"/>
  <c r="Z30" i="1"/>
  <c r="Z71" i="1"/>
  <c r="AA71" i="1"/>
  <c r="Z54" i="1"/>
  <c r="AA54" i="1"/>
  <c r="Z50" i="1"/>
  <c r="AA50" i="1"/>
  <c r="AA67" i="1"/>
  <c r="Z67" i="1"/>
  <c r="Z33" i="1"/>
  <c r="AA33" i="1"/>
  <c r="Z60" i="1"/>
  <c r="AA60" i="1"/>
  <c r="AA31" i="1"/>
  <c r="Z31" i="1"/>
  <c r="AA37" i="1"/>
  <c r="Z37" i="1"/>
  <c r="AA35" i="1"/>
  <c r="Z35" i="1"/>
  <c r="AA56" i="1"/>
  <c r="Z56" i="1"/>
  <c r="V5" i="1" l="1"/>
  <c r="V27" i="1" l="1"/>
  <c r="W27" i="1" s="1"/>
  <c r="X27" i="1" s="1"/>
  <c r="V7" i="1"/>
  <c r="W7" i="1" s="1"/>
  <c r="X7" i="1" s="1"/>
  <c r="V22" i="1"/>
  <c r="W22" i="1" s="1"/>
  <c r="X22" i="1" s="1"/>
  <c r="V18" i="1"/>
  <c r="W18" i="1" s="1"/>
  <c r="X18" i="1" s="1"/>
  <c r="V14" i="1"/>
  <c r="W14" i="1" s="1"/>
  <c r="X14" i="1" s="1"/>
  <c r="V10" i="1"/>
  <c r="W10" i="1" s="1"/>
  <c r="X10" i="1" s="1"/>
  <c r="V6" i="1"/>
  <c r="W6" i="1" s="1"/>
  <c r="X6" i="1" s="1"/>
  <c r="V15" i="1"/>
  <c r="W15" i="1" s="1"/>
  <c r="X15" i="1" s="1"/>
  <c r="V23" i="1"/>
  <c r="W23" i="1" s="1"/>
  <c r="X23" i="1" s="1"/>
  <c r="V3" i="1"/>
  <c r="V25" i="1"/>
  <c r="W25" i="1" s="1"/>
  <c r="X25" i="1" s="1"/>
  <c r="V21" i="1"/>
  <c r="W21" i="1" s="1"/>
  <c r="X21" i="1" s="1"/>
  <c r="V17" i="1"/>
  <c r="W17" i="1" s="1"/>
  <c r="X17" i="1" s="1"/>
  <c r="V13" i="1"/>
  <c r="W13" i="1" s="1"/>
  <c r="X13" i="1" s="1"/>
  <c r="V9" i="1"/>
  <c r="W9" i="1" s="1"/>
  <c r="X9" i="1" s="1"/>
  <c r="W5" i="1"/>
  <c r="X5" i="1" s="1"/>
  <c r="V19" i="1"/>
  <c r="W19" i="1" s="1"/>
  <c r="X19" i="1" s="1"/>
  <c r="V26" i="1"/>
  <c r="W26" i="1" s="1"/>
  <c r="X26" i="1" s="1"/>
  <c r="V11" i="1"/>
  <c r="W11" i="1" s="1"/>
  <c r="X11" i="1" s="1"/>
  <c r="V29" i="1"/>
  <c r="W29" i="1" s="1"/>
  <c r="X29" i="1" s="1"/>
  <c r="V28" i="1"/>
  <c r="W28" i="1" s="1"/>
  <c r="X28" i="1" s="1"/>
  <c r="V24" i="1"/>
  <c r="W24" i="1" s="1"/>
  <c r="X24" i="1" s="1"/>
  <c r="V20" i="1"/>
  <c r="W20" i="1" s="1"/>
  <c r="X20" i="1" s="1"/>
  <c r="V16" i="1"/>
  <c r="W16" i="1" s="1"/>
  <c r="X16" i="1" s="1"/>
  <c r="V12" i="1"/>
  <c r="W12" i="1" s="1"/>
  <c r="X12" i="1" s="1"/>
  <c r="V8" i="1"/>
  <c r="W8" i="1" s="1"/>
  <c r="X8" i="1" s="1"/>
  <c r="V4" i="1"/>
  <c r="W4" i="1" s="1"/>
  <c r="X4" i="1" s="1"/>
  <c r="Y29" i="1"/>
  <c r="W3" i="1" l="1"/>
  <c r="X3" i="1" s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3" i="1"/>
  <c r="D4" i="1" l="1"/>
  <c r="E4" i="1" s="1"/>
  <c r="M4" i="1" s="1"/>
  <c r="D5" i="1"/>
  <c r="E5" i="1" s="1"/>
  <c r="M5" i="1" s="1"/>
  <c r="D6" i="1"/>
  <c r="E6" i="1" s="1"/>
  <c r="M6" i="1" s="1"/>
  <c r="D7" i="1"/>
  <c r="E7" i="1" s="1"/>
  <c r="M7" i="1" s="1"/>
  <c r="D8" i="1"/>
  <c r="E8" i="1" s="1"/>
  <c r="M8" i="1" s="1"/>
  <c r="D9" i="1"/>
  <c r="E9" i="1" s="1"/>
  <c r="M9" i="1" s="1"/>
  <c r="D10" i="1"/>
  <c r="E10" i="1" s="1"/>
  <c r="M10" i="1" s="1"/>
  <c r="D11" i="1"/>
  <c r="E11" i="1" s="1"/>
  <c r="M11" i="1" s="1"/>
  <c r="D12" i="1"/>
  <c r="E12" i="1" s="1"/>
  <c r="M12" i="1" s="1"/>
  <c r="D13" i="1"/>
  <c r="E13" i="1" s="1"/>
  <c r="M13" i="1" s="1"/>
  <c r="D14" i="1"/>
  <c r="E14" i="1" s="1"/>
  <c r="M14" i="1" s="1"/>
  <c r="D15" i="1"/>
  <c r="E15" i="1" s="1"/>
  <c r="M15" i="1" s="1"/>
  <c r="D16" i="1"/>
  <c r="E16" i="1" s="1"/>
  <c r="M16" i="1" s="1"/>
  <c r="D17" i="1"/>
  <c r="E17" i="1" s="1"/>
  <c r="M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D29" i="1"/>
  <c r="E29" i="1" l="1"/>
  <c r="M29" i="1" s="1"/>
  <c r="E28" i="1"/>
  <c r="M23" i="1"/>
  <c r="M22" i="1"/>
  <c r="M20" i="1"/>
  <c r="Z20" i="1" s="1"/>
  <c r="M21" i="1"/>
  <c r="M27" i="1"/>
  <c r="M25" i="1"/>
  <c r="M18" i="1"/>
  <c r="M26" i="1"/>
  <c r="M19" i="1"/>
  <c r="M24" i="1"/>
  <c r="Z29" i="1" l="1"/>
  <c r="AA29" i="1"/>
  <c r="M28" i="1"/>
  <c r="AA6" i="1"/>
  <c r="Z6" i="1"/>
  <c r="Z8" i="1"/>
  <c r="AA8" i="1"/>
  <c r="AA14" i="1"/>
  <c r="Z14" i="1"/>
  <c r="AA22" i="1"/>
  <c r="Z23" i="1"/>
  <c r="Z15" i="1"/>
  <c r="Z22" i="1"/>
  <c r="AA11" i="1"/>
  <c r="AA7" i="1"/>
  <c r="Z7" i="1"/>
  <c r="AA19" i="1"/>
  <c r="Z19" i="1"/>
  <c r="AA23" i="1"/>
  <c r="AA20" i="1"/>
  <c r="Z11" i="1"/>
  <c r="AA15" i="1"/>
  <c r="M3" i="1" l="1"/>
  <c r="Z24" i="1"/>
  <c r="AA24" i="1"/>
  <c r="AA16" i="1"/>
  <c r="Z16" i="1"/>
  <c r="AA17" i="1"/>
  <c r="Z17" i="1"/>
  <c r="AA9" i="1"/>
  <c r="Z9" i="1"/>
  <c r="AA21" i="1"/>
  <c r="Z21" i="1"/>
  <c r="AA25" i="1"/>
  <c r="Z25" i="1"/>
  <c r="Z10" i="1"/>
  <c r="AA10" i="1"/>
  <c r="AA12" i="1"/>
  <c r="Z12" i="1"/>
  <c r="AA28" i="1"/>
  <c r="Z28" i="1"/>
  <c r="AA18" i="1"/>
  <c r="Z18" i="1"/>
  <c r="AA13" i="1"/>
  <c r="Z13" i="1"/>
  <c r="AA27" i="1"/>
  <c r="Z27" i="1"/>
  <c r="AA26" i="1"/>
  <c r="Z26" i="1"/>
  <c r="AA5" i="1"/>
  <c r="Z5" i="1"/>
  <c r="Z3" i="1" l="1"/>
  <c r="AA4" i="1" l="1"/>
  <c r="Z4" i="1"/>
  <c r="AA3" i="1" l="1"/>
</calcChain>
</file>

<file path=xl/sharedStrings.xml><?xml version="1.0" encoding="utf-8"?>
<sst xmlns="http://schemas.openxmlformats.org/spreadsheetml/2006/main" count="234" uniqueCount="98">
  <si>
    <t>Copper</t>
  </si>
  <si>
    <t>Coating Gap (micron)</t>
  </si>
  <si>
    <t>Coating Speed (m/min)</t>
  </si>
  <si>
    <t>Ohnnesorg Number</t>
  </si>
  <si>
    <t>Shear rate/ s-1</t>
  </si>
  <si>
    <t>Error (mN/m)</t>
  </si>
  <si>
    <t>Surface Tension (mN/m)</t>
  </si>
  <si>
    <t>Draw Down Speed Setting</t>
  </si>
  <si>
    <t>Name</t>
  </si>
  <si>
    <t>Wet Thickness</t>
  </si>
  <si>
    <t>Dimensionless Gap</t>
  </si>
  <si>
    <t>Coatweight (g/cm2)</t>
  </si>
  <si>
    <t>Dry Density (g/cm3)</t>
  </si>
  <si>
    <t>Mass of 10cm^2 disc</t>
  </si>
  <si>
    <t>Volume Fraction</t>
  </si>
  <si>
    <t>Capacity (mah/cm2)</t>
  </si>
  <si>
    <t>Coating Method</t>
  </si>
  <si>
    <t>Doctor Blade Draw Down</t>
  </si>
  <si>
    <t>Foil material</t>
  </si>
  <si>
    <t>Slurry weight Percentage</t>
  </si>
  <si>
    <t>Coating 1</t>
  </si>
  <si>
    <t>Coating 2</t>
  </si>
  <si>
    <t>Coating 3</t>
  </si>
  <si>
    <t>Coating 4</t>
  </si>
  <si>
    <t>Coating 5</t>
  </si>
  <si>
    <t>Coating 6</t>
  </si>
  <si>
    <t>Coating 7</t>
  </si>
  <si>
    <t>Coating 8</t>
  </si>
  <si>
    <t>Coating 9</t>
  </si>
  <si>
    <t>Coating 10</t>
  </si>
  <si>
    <t>Coating 11</t>
  </si>
  <si>
    <t>Coating 12</t>
  </si>
  <si>
    <t>Coating 13</t>
  </si>
  <si>
    <t>Coating 14</t>
  </si>
  <si>
    <t>Coating 15</t>
  </si>
  <si>
    <t>Coating 16</t>
  </si>
  <si>
    <t>Coating 17</t>
  </si>
  <si>
    <t>Coating 18</t>
  </si>
  <si>
    <t>Coating 19</t>
  </si>
  <si>
    <t>Coating 20</t>
  </si>
  <si>
    <t>Coating 21</t>
  </si>
  <si>
    <t>Coating 22</t>
  </si>
  <si>
    <t>Coating 23</t>
  </si>
  <si>
    <t>Coating 24</t>
  </si>
  <si>
    <t>Coating 25</t>
  </si>
  <si>
    <t>Coating 26</t>
  </si>
  <si>
    <t>Coating 27</t>
  </si>
  <si>
    <t>Coating 28</t>
  </si>
  <si>
    <t>Coating 29</t>
  </si>
  <si>
    <t>Coating 30</t>
  </si>
  <si>
    <t>Coating 31</t>
  </si>
  <si>
    <t>Coating 32</t>
  </si>
  <si>
    <t>Coating 33</t>
  </si>
  <si>
    <t>Coating 34</t>
  </si>
  <si>
    <t>Coating 35</t>
  </si>
  <si>
    <t>Coating 36</t>
  </si>
  <si>
    <t>Coating 37</t>
  </si>
  <si>
    <t>Coating 38</t>
  </si>
  <si>
    <t>Coating 39</t>
  </si>
  <si>
    <t>Coating 40</t>
  </si>
  <si>
    <t>Coating 41</t>
  </si>
  <si>
    <t>Coating 42</t>
  </si>
  <si>
    <t>Coating 43</t>
  </si>
  <si>
    <t>Coating 44</t>
  </si>
  <si>
    <t>Coating 45</t>
  </si>
  <si>
    <t>Coating 46</t>
  </si>
  <si>
    <t>Coating 47</t>
  </si>
  <si>
    <t>Coating 48</t>
  </si>
  <si>
    <t>Coating 49</t>
  </si>
  <si>
    <t>Coating 50</t>
  </si>
  <si>
    <t>Coating 51</t>
  </si>
  <si>
    <t>Coating 52</t>
  </si>
  <si>
    <t>Coating 53</t>
  </si>
  <si>
    <t>Coating 54</t>
  </si>
  <si>
    <t>Coating 55</t>
  </si>
  <si>
    <t>Coating 56</t>
  </si>
  <si>
    <t>Coating 57</t>
  </si>
  <si>
    <t>Coating 58</t>
  </si>
  <si>
    <t>Coating 59</t>
  </si>
  <si>
    <t>Coating 60</t>
  </si>
  <si>
    <t>Coating 61</t>
  </si>
  <si>
    <t>Coating 62</t>
  </si>
  <si>
    <t>Coating 63</t>
  </si>
  <si>
    <t>Coating 64</t>
  </si>
  <si>
    <t>Coating 65</t>
  </si>
  <si>
    <t>Coating 66</t>
  </si>
  <si>
    <t>Coating 67</t>
  </si>
  <si>
    <t>Coating 68</t>
  </si>
  <si>
    <t>Coating 69</t>
  </si>
  <si>
    <t>Slurry Density</t>
  </si>
  <si>
    <t>Viscosity at Coating Shear Rate (Pa.s)</t>
  </si>
  <si>
    <t xml:space="preserve">Capillary Number </t>
  </si>
  <si>
    <t>Coating Density (g/cm^3)</t>
  </si>
  <si>
    <t>Porosity (%)</t>
  </si>
  <si>
    <t>Dry Coating Thickness (µm)</t>
  </si>
  <si>
    <t>Dry Thickness with Foil (µm)</t>
  </si>
  <si>
    <t>Error (µm)</t>
  </si>
  <si>
    <r>
      <t>Dry Thickness Error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</si>
</sst>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3" fillId="0" borderId="0" xfId="1" applyNumberFormat="1" applyFont="1"/>
    <xf numFmtId="164" fontId="0" fillId="0" borderId="0" xfId="0" applyNumberFormat="1"/>
    <xf numFmtId="1" fontId="3" fillId="0" borderId="0" xfId="1" applyNumberFormat="1" applyFont="1"/>
    <xf numFmtId="2" fontId="0" fillId="0" borderId="0" xfId="0" applyNumberFormat="1"/>
    <xf numFmtId="165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3"/>
  <sheetViews>
    <sheetView tabSelected="1" zoomScale="70" zoomScaleNormal="70" workbookViewId="0">
      <pane ySplit="2" topLeftCell="A3" activePane="bottomLeft" state="frozen"/>
      <selection activeCell="B1" sqref="B1"/>
      <selection pane="bottomLeft" activeCell="R3" sqref="R3"/>
    </sheetView>
  </sheetViews>
  <sheetFormatPr defaultRowHeight="14.5" x14ac:dyDescent="0.35"/>
  <cols>
    <col min="1" max="1" width="33.81640625" customWidth="1"/>
    <col min="2" max="2" width="26" customWidth="1"/>
    <col min="3" max="3" width="15.81640625" customWidth="1"/>
    <col min="4" max="4" width="11.453125" customWidth="1"/>
    <col min="5" max="5" width="11.54296875" bestFit="1" customWidth="1"/>
    <col min="6" max="6" width="21.26953125" style="7" customWidth="1"/>
    <col min="7" max="7" width="15.453125" customWidth="1"/>
    <col min="8" max="8" width="29.26953125" bestFit="1" customWidth="1"/>
    <col min="9" max="10" width="14.1796875" customWidth="1"/>
    <col min="11" max="11" width="18.6328125" bestFit="1" customWidth="1"/>
    <col min="12" max="12" width="11.26953125" customWidth="1"/>
    <col min="13" max="13" width="12.81640625" customWidth="1"/>
    <col min="14" max="19" width="11.453125" customWidth="1"/>
    <col min="20" max="20" width="17.81640625" bestFit="1" customWidth="1"/>
    <col min="21" max="22" width="22.90625" bestFit="1" customWidth="1"/>
    <col min="23" max="25" width="11.453125" customWidth="1"/>
    <col min="26" max="26" width="22.453125" bestFit="1" customWidth="1"/>
    <col min="27" max="27" width="13.1796875" customWidth="1"/>
    <col min="28" max="28" width="22.7265625" bestFit="1" customWidth="1"/>
    <col min="29" max="29" width="14.54296875" customWidth="1"/>
  </cols>
  <sheetData>
    <row r="1" spans="1:28" ht="14.5" customHeight="1" x14ac:dyDescent="0.35">
      <c r="A1" s="8" t="s">
        <v>8</v>
      </c>
      <c r="B1" s="8" t="s">
        <v>16</v>
      </c>
      <c r="C1" s="8" t="s">
        <v>7</v>
      </c>
      <c r="D1" s="8" t="s">
        <v>2</v>
      </c>
      <c r="E1" s="8" t="s">
        <v>4</v>
      </c>
      <c r="F1" s="8" t="s">
        <v>1</v>
      </c>
      <c r="G1" s="8" t="s">
        <v>18</v>
      </c>
      <c r="H1" s="9" t="s">
        <v>19</v>
      </c>
      <c r="I1" s="8" t="s">
        <v>6</v>
      </c>
      <c r="J1" s="8" t="s">
        <v>5</v>
      </c>
      <c r="K1" s="8" t="s">
        <v>89</v>
      </c>
      <c r="L1" s="8" t="s">
        <v>12</v>
      </c>
      <c r="M1" s="8" t="s">
        <v>90</v>
      </c>
      <c r="N1" s="8" t="s">
        <v>9</v>
      </c>
      <c r="O1" s="8" t="s">
        <v>96</v>
      </c>
      <c r="P1" s="8" t="s">
        <v>95</v>
      </c>
      <c r="Q1" s="8" t="s">
        <v>94</v>
      </c>
      <c r="R1" s="8" t="s">
        <v>97</v>
      </c>
      <c r="S1" s="8" t="s">
        <v>13</v>
      </c>
      <c r="T1" s="8" t="s">
        <v>11</v>
      </c>
      <c r="U1" s="8" t="s">
        <v>15</v>
      </c>
      <c r="V1" s="8" t="s">
        <v>92</v>
      </c>
      <c r="W1" s="8" t="s">
        <v>14</v>
      </c>
      <c r="X1" s="8" t="s">
        <v>93</v>
      </c>
      <c r="Y1" s="8" t="s">
        <v>10</v>
      </c>
      <c r="Z1" s="8" t="s">
        <v>91</v>
      </c>
      <c r="AA1" s="8" t="s">
        <v>3</v>
      </c>
    </row>
    <row r="2" spans="1:28" ht="38.25" customHeight="1" x14ac:dyDescent="0.35">
      <c r="A2" s="8"/>
      <c r="B2" s="8"/>
      <c r="C2" s="8"/>
      <c r="D2" s="8"/>
      <c r="E2" s="8"/>
      <c r="F2" s="8"/>
      <c r="G2" s="8"/>
      <c r="H2" s="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1"/>
    </row>
    <row r="3" spans="1:28" x14ac:dyDescent="0.35">
      <c r="A3" t="s">
        <v>20</v>
      </c>
      <c r="B3" t="s">
        <v>17</v>
      </c>
      <c r="C3">
        <v>1</v>
      </c>
      <c r="D3">
        <f>1.44444444444444*(C3-1)+2</f>
        <v>2</v>
      </c>
      <c r="E3" s="4">
        <f>(D3/60)/(F3/1000000)</f>
        <v>476.1904761904762</v>
      </c>
      <c r="F3">
        <v>70</v>
      </c>
      <c r="G3" t="s">
        <v>0</v>
      </c>
      <c r="H3" s="7">
        <v>49.43</v>
      </c>
      <c r="I3">
        <v>45.455999999999996</v>
      </c>
      <c r="J3">
        <v>1.2367821150065204</v>
      </c>
      <c r="K3" s="5">
        <v>1.3638341425882403</v>
      </c>
      <c r="L3" s="5">
        <v>2.1725254069956423</v>
      </c>
      <c r="M3" s="3">
        <f>101.03*E3^-0.661</f>
        <v>1.7156840222601206</v>
      </c>
      <c r="N3">
        <v>85</v>
      </c>
      <c r="O3">
        <v>5</v>
      </c>
      <c r="P3" s="5">
        <v>63.5</v>
      </c>
      <c r="Q3" s="5">
        <v>54.5</v>
      </c>
      <c r="R3" s="5">
        <v>6.1441028637222539</v>
      </c>
      <c r="S3" s="5">
        <v>139.82</v>
      </c>
      <c r="T3" s="6">
        <f>(S3/1000-0.0921825430388258)/10</f>
        <v>4.7637456961174204E-3</v>
      </c>
      <c r="U3" s="6">
        <f t="shared" ref="U3:U25" si="0">T3*0.9525*320</f>
        <v>1.4519896881765897</v>
      </c>
      <c r="V3" s="5">
        <f>T3/(Q3/10000)</f>
        <v>0.87408177910411389</v>
      </c>
      <c r="W3" s="5">
        <f>V3/L3</f>
        <v>0.4023344335994995</v>
      </c>
      <c r="X3" s="5">
        <f>(1-W3)*100</f>
        <v>59.766556640050048</v>
      </c>
      <c r="Y3" s="5">
        <f>N3/F3</f>
        <v>1.2142857142857142</v>
      </c>
      <c r="Z3" s="3">
        <f>(D3/60*M3)/(I3/1000)</f>
        <v>1.2581280228940226</v>
      </c>
      <c r="AA3" s="3">
        <f>M3/(SQRT(I3*K3*F3/1000000))</f>
        <v>26.044252630187966</v>
      </c>
    </row>
    <row r="4" spans="1:28" x14ac:dyDescent="0.35">
      <c r="A4" t="s">
        <v>21</v>
      </c>
      <c r="B4" t="s">
        <v>17</v>
      </c>
      <c r="C4">
        <v>10</v>
      </c>
      <c r="D4">
        <f>1.44444444444444*(C4-1)+2</f>
        <v>14.999999999999959</v>
      </c>
      <c r="E4" s="4">
        <f>D4/60/(F4/1000000)</f>
        <v>3571.428571428562</v>
      </c>
      <c r="F4">
        <v>70</v>
      </c>
      <c r="G4" t="s">
        <v>0</v>
      </c>
      <c r="H4" s="7">
        <v>49.43</v>
      </c>
      <c r="I4">
        <v>45.455999999999996</v>
      </c>
      <c r="J4">
        <v>1.2367821150065204</v>
      </c>
      <c r="K4" s="5">
        <v>1.3638341425882403</v>
      </c>
      <c r="L4" s="5">
        <v>2.1725254069956423</v>
      </c>
      <c r="M4" s="3">
        <f>101.03*E4^-0.661</f>
        <v>0.4529203264904117</v>
      </c>
      <c r="N4">
        <v>45</v>
      </c>
      <c r="O4">
        <v>5</v>
      </c>
      <c r="P4" s="5">
        <v>38.166666666666664</v>
      </c>
      <c r="Q4" s="5">
        <v>29.166666666666664</v>
      </c>
      <c r="R4" s="5">
        <v>2.4664414311581235</v>
      </c>
      <c r="S4" s="5">
        <v>117.16</v>
      </c>
      <c r="T4" s="6">
        <f>(S4/1000-0.0921825430388258)/10</f>
        <v>2.4977456961174207E-3</v>
      </c>
      <c r="U4" s="6">
        <f t="shared" si="0"/>
        <v>0.76131288817658982</v>
      </c>
      <c r="V4" s="5">
        <f>T4/(Q4/10000)</f>
        <v>0.85636995295454432</v>
      </c>
      <c r="W4" s="5">
        <f>V4/L4</f>
        <v>0.39418178963384709</v>
      </c>
      <c r="X4" s="5">
        <f t="shared" ref="X4:X36" si="1">(1-W4)*100</f>
        <v>60.581821036615288</v>
      </c>
      <c r="Y4" s="5">
        <f>N4/F4</f>
        <v>0.6428571428571429</v>
      </c>
      <c r="Z4" s="3">
        <f>(D4/60*M4)/(I4/1000)</f>
        <v>2.490982084270561</v>
      </c>
      <c r="AA4" s="3">
        <f>M4/(SQRT(I4*K4*F4/1000000))</f>
        <v>6.875375215608944</v>
      </c>
    </row>
    <row r="5" spans="1:28" x14ac:dyDescent="0.35">
      <c r="A5" t="s">
        <v>22</v>
      </c>
      <c r="B5" t="s">
        <v>17</v>
      </c>
      <c r="C5">
        <v>4</v>
      </c>
      <c r="D5">
        <f>1.44444444444444*(C5-1)+2</f>
        <v>6.3333333333333197</v>
      </c>
      <c r="E5" s="4">
        <f>D5/60/(F5/1000000)</f>
        <v>1507.936507936505</v>
      </c>
      <c r="F5">
        <v>70</v>
      </c>
      <c r="G5" t="s">
        <v>0</v>
      </c>
      <c r="H5" s="7">
        <v>49.43</v>
      </c>
      <c r="I5">
        <v>45.455999999999996</v>
      </c>
      <c r="J5">
        <v>1.2367821150065204</v>
      </c>
      <c r="K5" s="5">
        <v>1.3638341425882403</v>
      </c>
      <c r="L5" s="5">
        <v>2.1725254069956423</v>
      </c>
      <c r="M5" s="3">
        <f>101.03*E5^-0.661</f>
        <v>0.80082782252589924</v>
      </c>
      <c r="N5">
        <v>75</v>
      </c>
      <c r="O5">
        <v>5</v>
      </c>
      <c r="P5" s="5">
        <v>54.5</v>
      </c>
      <c r="Q5" s="5">
        <v>45.5</v>
      </c>
      <c r="R5" s="5">
        <v>3.9686269665968861</v>
      </c>
      <c r="S5" s="5">
        <v>132.99</v>
      </c>
      <c r="T5" s="6">
        <f>(S5/1000-0.0921825430388258)/10</f>
        <v>4.08074569611742E-3</v>
      </c>
      <c r="U5" s="6">
        <f t="shared" si="0"/>
        <v>1.2438112881765897</v>
      </c>
      <c r="V5" s="5">
        <f>T5/(Q5/10000)</f>
        <v>0.89686718595987247</v>
      </c>
      <c r="W5" s="5">
        <f>V5/L5</f>
        <v>0.41282241536596742</v>
      </c>
      <c r="X5" s="5">
        <f t="shared" si="1"/>
        <v>58.717758463403257</v>
      </c>
      <c r="Y5" s="5">
        <f>N5/F5</f>
        <v>1.0714285714285714</v>
      </c>
      <c r="Z5" s="3">
        <f>(D5/60*M5)/(I5/1000)</f>
        <v>1.8596406571424446</v>
      </c>
      <c r="AA5" s="3">
        <f>M5/(SQRT(I5*K5*F5/1000000))</f>
        <v>12.156645310289926</v>
      </c>
    </row>
    <row r="6" spans="1:28" x14ac:dyDescent="0.35">
      <c r="A6" t="s">
        <v>23</v>
      </c>
      <c r="B6" t="s">
        <v>17</v>
      </c>
      <c r="C6">
        <v>7</v>
      </c>
      <c r="D6">
        <f>1.44444444444444*(C6-1)+2</f>
        <v>10.666666666666639</v>
      </c>
      <c r="E6" s="4">
        <f>D6/60/(F6/1000000)</f>
        <v>2539.6825396825334</v>
      </c>
      <c r="F6">
        <v>70</v>
      </c>
      <c r="G6" t="s">
        <v>0</v>
      </c>
      <c r="H6" s="7">
        <v>49.43</v>
      </c>
      <c r="I6">
        <v>45.455999999999996</v>
      </c>
      <c r="J6">
        <v>1.2367821150065204</v>
      </c>
      <c r="K6" s="5">
        <v>1.3638341425882403</v>
      </c>
      <c r="L6" s="5">
        <v>2.1725254069956423</v>
      </c>
      <c r="M6" s="3">
        <f>101.03*E6^-0.661</f>
        <v>0.56740237282357742</v>
      </c>
      <c r="N6">
        <v>45</v>
      </c>
      <c r="O6">
        <v>5</v>
      </c>
      <c r="P6" s="5">
        <v>48</v>
      </c>
      <c r="Q6" s="5">
        <v>39</v>
      </c>
      <c r="R6" s="5">
        <v>2</v>
      </c>
      <c r="S6" s="5">
        <v>121.88</v>
      </c>
      <c r="T6" s="6">
        <f>(S6/1000-0.0921825430388258)/10</f>
        <v>2.9697456961174208E-3</v>
      </c>
      <c r="U6" s="6">
        <f t="shared" si="0"/>
        <v>0.90517848817658997</v>
      </c>
      <c r="V6" s="5">
        <f>T6/(Q6/10000)</f>
        <v>0.76147325541472333</v>
      </c>
      <c r="W6" s="5">
        <f>V6/L6</f>
        <v>0.35050142703175791</v>
      </c>
      <c r="X6" s="5">
        <f t="shared" si="1"/>
        <v>64.949857296824206</v>
      </c>
      <c r="Y6" s="5">
        <f>N6/F6</f>
        <v>0.6428571428571429</v>
      </c>
      <c r="Z6" s="3">
        <f>(D6/60*M6)/(I6/1000)</f>
        <v>2.219102713534264</v>
      </c>
      <c r="AA6" s="3">
        <f>M6/(SQRT(I6*K6*F6/1000000))</f>
        <v>8.6132239672655011</v>
      </c>
    </row>
    <row r="7" spans="1:28" x14ac:dyDescent="0.35">
      <c r="A7" t="s">
        <v>24</v>
      </c>
      <c r="B7" t="s">
        <v>17</v>
      </c>
      <c r="C7">
        <v>6</v>
      </c>
      <c r="D7">
        <f>1.44444444444444*(C7-1)+2</f>
        <v>9.2222222222222001</v>
      </c>
      <c r="E7" s="4">
        <f>D7/60/(F7/1000000)</f>
        <v>2195.767195767191</v>
      </c>
      <c r="F7">
        <v>70</v>
      </c>
      <c r="G7" t="s">
        <v>0</v>
      </c>
      <c r="H7" s="7">
        <v>49.43</v>
      </c>
      <c r="I7">
        <v>45.455999999999996</v>
      </c>
      <c r="J7">
        <v>1.2367821150065204</v>
      </c>
      <c r="K7" s="5">
        <v>1.3638341425882403</v>
      </c>
      <c r="L7" s="5">
        <v>2.1725254069956423</v>
      </c>
      <c r="M7" s="3">
        <f>101.03*E7^-0.661</f>
        <v>0.62468605847391212</v>
      </c>
      <c r="N7">
        <v>55</v>
      </c>
      <c r="O7">
        <v>5</v>
      </c>
      <c r="P7" s="5">
        <v>44</v>
      </c>
      <c r="Q7" s="5">
        <v>35</v>
      </c>
      <c r="R7" s="5">
        <v>2.6457513110645907</v>
      </c>
      <c r="S7" s="5">
        <v>121.36</v>
      </c>
      <c r="T7" s="6">
        <f>(S7/1000-0.0921825430388258)/10</f>
        <v>2.91774569611742E-3</v>
      </c>
      <c r="U7" s="6">
        <f t="shared" si="0"/>
        <v>0.88932888817658973</v>
      </c>
      <c r="V7" s="5">
        <f>T7/(Q7/10000)</f>
        <v>0.83364162746212001</v>
      </c>
      <c r="W7" s="5">
        <f>V7/L7</f>
        <v>0.38372008206566954</v>
      </c>
      <c r="X7" s="5">
        <f t="shared" si="1"/>
        <v>61.627991793433047</v>
      </c>
      <c r="Y7" s="5">
        <f>N7/F7</f>
        <v>0.7857142857142857</v>
      </c>
      <c r="Z7" s="3">
        <f>(D7/60*M7)/(I7/1000)</f>
        <v>2.1122967449733476</v>
      </c>
      <c r="AA7" s="3">
        <f>M7/(SQRT(I7*K7*F7/1000000))</f>
        <v>9.4827959638037989</v>
      </c>
    </row>
    <row r="8" spans="1:28" x14ac:dyDescent="0.35">
      <c r="A8" t="s">
        <v>25</v>
      </c>
      <c r="B8" t="s">
        <v>17</v>
      </c>
      <c r="C8">
        <v>5</v>
      </c>
      <c r="D8">
        <f>1.44444444444444*(C8-1)+2</f>
        <v>7.7777777777777599</v>
      </c>
      <c r="E8" s="4">
        <f>D8/60/(F8/1000000)</f>
        <v>1851.8518518518479</v>
      </c>
      <c r="F8">
        <v>70</v>
      </c>
      <c r="G8" t="s">
        <v>0</v>
      </c>
      <c r="H8" s="7">
        <v>49.43</v>
      </c>
      <c r="I8">
        <v>45.455999999999996</v>
      </c>
      <c r="J8">
        <v>1.2367821150065204</v>
      </c>
      <c r="K8" s="5">
        <v>1.3638341425882403</v>
      </c>
      <c r="L8" s="5">
        <v>2.1725254069956423</v>
      </c>
      <c r="M8" s="3">
        <f>101.03*E8^-0.661</f>
        <v>0.69913754990534926</v>
      </c>
      <c r="N8">
        <v>65</v>
      </c>
      <c r="O8">
        <v>5</v>
      </c>
      <c r="P8" s="5">
        <v>51</v>
      </c>
      <c r="Q8" s="5">
        <v>42</v>
      </c>
      <c r="R8" s="5">
        <v>7</v>
      </c>
      <c r="S8" s="5">
        <v>124.52</v>
      </c>
      <c r="T8" s="6">
        <f>(S8/1000-0.0921825430388258)/10</f>
        <v>3.2337456961174195E-3</v>
      </c>
      <c r="U8" s="6">
        <f t="shared" si="0"/>
        <v>0.98564568817658949</v>
      </c>
      <c r="V8" s="5">
        <f>T8/(Q8/10000)</f>
        <v>0.76993945145652853</v>
      </c>
      <c r="W8" s="5">
        <f>V8/L8</f>
        <v>0.35439836467609737</v>
      </c>
      <c r="X8" s="5">
        <f t="shared" si="1"/>
        <v>64.560163532390263</v>
      </c>
      <c r="Y8" s="5">
        <f>N8/F8</f>
        <v>0.9285714285714286</v>
      </c>
      <c r="Z8" s="3">
        <f>(D8/60*M8)/(I8/1000)</f>
        <v>1.9937729156634314</v>
      </c>
      <c r="AA8" s="3">
        <f>M8/(SQRT(I8*K8*F8/1000000))</f>
        <v>10.612976944903266</v>
      </c>
    </row>
    <row r="9" spans="1:28" x14ac:dyDescent="0.35">
      <c r="A9" t="s">
        <v>26</v>
      </c>
      <c r="B9" t="s">
        <v>17</v>
      </c>
      <c r="C9">
        <v>3</v>
      </c>
      <c r="D9">
        <f>1.44444444444444*(C9-1)+2</f>
        <v>4.8888888888888804</v>
      </c>
      <c r="E9" s="4">
        <f>D9/60/(F9/1000000)</f>
        <v>1164.0211640211621</v>
      </c>
      <c r="F9">
        <v>70</v>
      </c>
      <c r="G9" t="s">
        <v>0</v>
      </c>
      <c r="H9" s="7">
        <v>49.43</v>
      </c>
      <c r="I9">
        <v>45.455999999999996</v>
      </c>
      <c r="J9">
        <v>1.2367821150065204</v>
      </c>
      <c r="K9" s="5">
        <v>1.3638341425882403</v>
      </c>
      <c r="L9" s="5">
        <v>2.1725254069956423</v>
      </c>
      <c r="M9" s="3">
        <f>101.03*E9^-0.661</f>
        <v>0.95027699029674406</v>
      </c>
      <c r="N9">
        <v>85</v>
      </c>
      <c r="O9">
        <v>5</v>
      </c>
      <c r="P9" s="5">
        <v>54.5</v>
      </c>
      <c r="Q9" s="5">
        <v>45.5</v>
      </c>
      <c r="R9" s="5">
        <v>1.3228756555322954</v>
      </c>
      <c r="S9" s="5">
        <v>127.34</v>
      </c>
      <c r="T9" s="6">
        <f>(S9/1000-0.0921825430388258)/10</f>
        <v>3.5157456961174213E-3</v>
      </c>
      <c r="U9" s="6">
        <f t="shared" si="0"/>
        <v>1.0715992881765899</v>
      </c>
      <c r="V9" s="5">
        <f>T9/(Q9/10000)</f>
        <v>0.77269136178404862</v>
      </c>
      <c r="W9" s="5">
        <f>V9/L9</f>
        <v>0.35566505196944675</v>
      </c>
      <c r="X9" s="5">
        <f t="shared" si="1"/>
        <v>64.433494803055325</v>
      </c>
      <c r="Y9" s="5">
        <f>N9/F9</f>
        <v>1.2142857142857142</v>
      </c>
      <c r="Z9" s="3">
        <f>(D9/60*M9)/(I9/1000)</f>
        <v>1.7034049847576114</v>
      </c>
      <c r="AA9" s="3">
        <f>M9/(SQRT(I9*K9*F9/1000000))</f>
        <v>14.425298413247543</v>
      </c>
    </row>
    <row r="10" spans="1:28" x14ac:dyDescent="0.35">
      <c r="A10" t="s">
        <v>27</v>
      </c>
      <c r="B10" t="s">
        <v>17</v>
      </c>
      <c r="C10">
        <v>8</v>
      </c>
      <c r="D10">
        <f>1.44444444444444*(C10-1)+2</f>
        <v>12.111111111111081</v>
      </c>
      <c r="E10" s="4">
        <f>D10/60/(F10/1000000)</f>
        <v>2883.5978835978767</v>
      </c>
      <c r="F10">
        <v>70</v>
      </c>
      <c r="G10" t="s">
        <v>0</v>
      </c>
      <c r="H10" s="7">
        <v>49.43</v>
      </c>
      <c r="I10">
        <v>45.455999999999996</v>
      </c>
      <c r="J10">
        <v>1.2367821150065204</v>
      </c>
      <c r="K10" s="5">
        <v>1.3638341425882403</v>
      </c>
      <c r="L10" s="5">
        <v>2.1725254069956423</v>
      </c>
      <c r="M10" s="3">
        <f>101.03*E10^-0.661</f>
        <v>0.52171523316762369</v>
      </c>
      <c r="N10">
        <v>45</v>
      </c>
      <c r="O10">
        <v>5</v>
      </c>
      <c r="P10" s="5">
        <v>55.333333333333336</v>
      </c>
      <c r="Q10" s="5">
        <v>46.333333333333336</v>
      </c>
      <c r="R10" s="5">
        <v>4.5368858629387336</v>
      </c>
      <c r="S10" s="5">
        <v>130.29</v>
      </c>
      <c r="T10" s="6">
        <f>(S10/1000-0.0921825430388258)/10</f>
        <v>3.8107456961174193E-3</v>
      </c>
      <c r="U10" s="6">
        <f t="shared" si="0"/>
        <v>1.1615152881765893</v>
      </c>
      <c r="V10" s="5">
        <f>T10/(Q10/10000)</f>
        <v>0.82246309988145727</v>
      </c>
      <c r="W10" s="5">
        <f>V10/L10</f>
        <v>0.37857467499946573</v>
      </c>
      <c r="X10" s="5">
        <f t="shared" si="1"/>
        <v>62.142532500053427</v>
      </c>
      <c r="Y10" s="5">
        <f>N10/F10</f>
        <v>0.6428571428571429</v>
      </c>
      <c r="Z10" s="3">
        <f>(D10/60*M10)/(I10/1000)</f>
        <v>2.3167279556979334</v>
      </c>
      <c r="AA10" s="3">
        <f>M10/(SQRT(I10*K10*F10/1000000))</f>
        <v>7.9196886823807793</v>
      </c>
    </row>
    <row r="11" spans="1:28" x14ac:dyDescent="0.35">
      <c r="A11" t="s">
        <v>28</v>
      </c>
      <c r="B11" t="s">
        <v>17</v>
      </c>
      <c r="C11">
        <v>2</v>
      </c>
      <c r="D11">
        <f>1.44444444444444*(C11-1)+2</f>
        <v>3.4444444444444402</v>
      </c>
      <c r="E11" s="4">
        <f>D11/60/(F11/1000000)</f>
        <v>820.10582010581913</v>
      </c>
      <c r="F11">
        <v>70</v>
      </c>
      <c r="G11" t="s">
        <v>0</v>
      </c>
      <c r="H11" s="7">
        <v>49.43</v>
      </c>
      <c r="I11">
        <v>45.455999999999996</v>
      </c>
      <c r="J11">
        <v>1.2367821150065204</v>
      </c>
      <c r="K11" s="5">
        <v>1.3638341425882403</v>
      </c>
      <c r="L11" s="5">
        <v>2.1725254069956423</v>
      </c>
      <c r="M11" s="3">
        <f>101.03*E11^-0.661</f>
        <v>1.1977946061450946</v>
      </c>
      <c r="N11">
        <v>85</v>
      </c>
      <c r="O11">
        <v>5</v>
      </c>
      <c r="P11" s="5">
        <v>59.5</v>
      </c>
      <c r="Q11" s="5">
        <v>50.5</v>
      </c>
      <c r="R11" s="5">
        <v>2.7838821814150108</v>
      </c>
      <c r="S11" s="5">
        <v>131.74</v>
      </c>
      <c r="T11" s="6">
        <f>(S11/1000-0.0921825430388258)/10</f>
        <v>3.9557456961174199E-3</v>
      </c>
      <c r="U11" s="6">
        <f t="shared" si="0"/>
        <v>1.2057112881765895</v>
      </c>
      <c r="V11" s="5">
        <f>T11/(Q11/10000)</f>
        <v>0.78331597942919207</v>
      </c>
      <c r="W11" s="5">
        <f>V11/L11</f>
        <v>0.3605554977202452</v>
      </c>
      <c r="X11" s="5">
        <f t="shared" si="1"/>
        <v>63.94445022797548</v>
      </c>
      <c r="Y11" s="5">
        <f>N11/F11</f>
        <v>1.2142857142857142</v>
      </c>
      <c r="Z11" s="3">
        <f>(D11/60*M11)/(I11/1000)</f>
        <v>1.5127218176998958</v>
      </c>
      <c r="AA11" s="3">
        <f>M11/(SQRT(I11*K11*F11/1000000))</f>
        <v>18.182640227904191</v>
      </c>
    </row>
    <row r="12" spans="1:28" x14ac:dyDescent="0.35">
      <c r="A12" t="s">
        <v>29</v>
      </c>
      <c r="B12" t="s">
        <v>17</v>
      </c>
      <c r="C12">
        <v>1</v>
      </c>
      <c r="D12">
        <f>1.44444444444444*(C12-1)+2</f>
        <v>2</v>
      </c>
      <c r="E12" s="4">
        <f>D12/60/(F12/1000000)</f>
        <v>476.1904761904762</v>
      </c>
      <c r="F12">
        <v>70</v>
      </c>
      <c r="G12" t="s">
        <v>0</v>
      </c>
      <c r="H12" s="7">
        <v>39.99</v>
      </c>
      <c r="I12">
        <v>56.058000000000007</v>
      </c>
      <c r="J12">
        <v>2.1890797153141786</v>
      </c>
      <c r="K12" s="5">
        <v>1.2756120770258437</v>
      </c>
      <c r="L12" s="5">
        <v>2.1754267478051554</v>
      </c>
      <c r="M12" s="3">
        <f>5.2599*E12^-0.432</f>
        <v>0.36658629350067229</v>
      </c>
      <c r="N12">
        <v>75</v>
      </c>
      <c r="O12">
        <v>5</v>
      </c>
      <c r="P12" s="5">
        <v>40.5</v>
      </c>
      <c r="Q12" s="5">
        <v>31.5</v>
      </c>
      <c r="R12" s="5">
        <v>2.7838821814150108</v>
      </c>
      <c r="S12" s="5">
        <v>116.85</v>
      </c>
      <c r="T12" s="6">
        <f>(S12/1000-0.0921825430388258)/10</f>
        <v>2.46674569611742E-3</v>
      </c>
      <c r="U12" s="6">
        <f t="shared" si="0"/>
        <v>0.75186408817658967</v>
      </c>
      <c r="V12" s="5">
        <f>T12/(Q12/10000)</f>
        <v>0.78309387178330792</v>
      </c>
      <c r="W12" s="5">
        <f>V12/L12</f>
        <v>0.35997253071076363</v>
      </c>
      <c r="X12" s="5">
        <f t="shared" si="1"/>
        <v>64.002746928923642</v>
      </c>
      <c r="Y12" s="5">
        <f>N12/F12</f>
        <v>1.0714285714285714</v>
      </c>
      <c r="Z12" s="3">
        <f>(D12/60*M12)/(I12/1000)</f>
        <v>0.2179803617091062</v>
      </c>
      <c r="AA12" s="3">
        <f>M12/(SQRT(I12*K12*F12/1000000))</f>
        <v>5.1814235187508366</v>
      </c>
    </row>
    <row r="13" spans="1:28" x14ac:dyDescent="0.35">
      <c r="A13" t="s">
        <v>30</v>
      </c>
      <c r="B13" t="s">
        <v>17</v>
      </c>
      <c r="C13">
        <v>10</v>
      </c>
      <c r="D13">
        <f>1.44444444444444*(C13-1)+2</f>
        <v>14.999999999999959</v>
      </c>
      <c r="E13" s="4">
        <f>D13/60/(F13/1000000)</f>
        <v>3571.428571428562</v>
      </c>
      <c r="F13">
        <v>70</v>
      </c>
      <c r="G13" t="s">
        <v>0</v>
      </c>
      <c r="H13" s="7">
        <v>39.99</v>
      </c>
      <c r="I13">
        <v>56.058000000000007</v>
      </c>
      <c r="J13">
        <v>2.1890797153141786</v>
      </c>
      <c r="K13" s="5">
        <v>1.2756120770258437</v>
      </c>
      <c r="L13" s="5">
        <v>2.1754267478051554</v>
      </c>
      <c r="M13" s="3">
        <f>5.2599*E13^-0.432</f>
        <v>0.15351462535478452</v>
      </c>
      <c r="N13">
        <v>55</v>
      </c>
      <c r="O13">
        <v>5</v>
      </c>
      <c r="P13" s="5">
        <v>37</v>
      </c>
      <c r="Q13" s="5">
        <v>28</v>
      </c>
      <c r="R13" s="5">
        <v>2.7838821814150108</v>
      </c>
      <c r="S13" s="5">
        <v>112.08</v>
      </c>
      <c r="T13" s="6">
        <f>(S13/1000-0.0921825430388258)/10</f>
        <v>1.9897456961174204E-3</v>
      </c>
      <c r="U13" s="6">
        <f t="shared" si="0"/>
        <v>0.60647448817658978</v>
      </c>
      <c r="V13" s="5">
        <f>T13/(Q13/10000)</f>
        <v>0.71062346289907874</v>
      </c>
      <c r="W13" s="5">
        <f>V13/L13</f>
        <v>0.32665933873252467</v>
      </c>
      <c r="X13" s="5">
        <f t="shared" si="1"/>
        <v>67.33406612674753</v>
      </c>
      <c r="Y13" s="5">
        <f>N13/F13</f>
        <v>0.7857142857142857</v>
      </c>
      <c r="Z13" s="3">
        <f>(D13/60*M13)/(I13/1000)</f>
        <v>0.68462407397152991</v>
      </c>
      <c r="AA13" s="3">
        <f>M13/(SQRT(I13*K13*F13/1000000))</f>
        <v>2.1698145958750783</v>
      </c>
    </row>
    <row r="14" spans="1:28" x14ac:dyDescent="0.35">
      <c r="A14" t="s">
        <v>31</v>
      </c>
      <c r="B14" t="s">
        <v>17</v>
      </c>
      <c r="C14">
        <v>4</v>
      </c>
      <c r="D14">
        <f>1.44444444444444*(C14-1)+2</f>
        <v>6.3333333333333197</v>
      </c>
      <c r="E14" s="4">
        <f>D14/60/(F14/1000000)</f>
        <v>1507.936507936505</v>
      </c>
      <c r="F14">
        <v>70</v>
      </c>
      <c r="G14" t="s">
        <v>0</v>
      </c>
      <c r="H14" s="7">
        <v>39.99</v>
      </c>
      <c r="I14">
        <v>56.058000000000007</v>
      </c>
      <c r="J14">
        <v>2.1890797153141786</v>
      </c>
      <c r="K14" s="5">
        <v>1.2756120770258437</v>
      </c>
      <c r="L14" s="5">
        <v>2.1754267478051554</v>
      </c>
      <c r="M14" s="3">
        <f>5.2599*E14^-0.432</f>
        <v>0.22280042113706713</v>
      </c>
      <c r="N14">
        <v>55</v>
      </c>
      <c r="O14">
        <v>5</v>
      </c>
      <c r="P14" s="5">
        <v>37.833333333333336</v>
      </c>
      <c r="Q14" s="5">
        <v>28.833333333333336</v>
      </c>
      <c r="R14" s="5">
        <v>2.8431203515386634</v>
      </c>
      <c r="S14" s="5">
        <v>112.96</v>
      </c>
      <c r="T14" s="6">
        <f>(S14/1000-0.0921825430388258)/10</f>
        <v>2.0777456961174195E-3</v>
      </c>
      <c r="U14" s="6">
        <f t="shared" si="0"/>
        <v>0.63329688817658947</v>
      </c>
      <c r="V14" s="5">
        <f>T14/(Q14/10000)</f>
        <v>0.72060544374014546</v>
      </c>
      <c r="W14" s="5">
        <f>V14/L14</f>
        <v>0.33124785491728598</v>
      </c>
      <c r="X14" s="5">
        <f t="shared" si="1"/>
        <v>66.875214508271412</v>
      </c>
      <c r="Y14" s="5">
        <f>N14/F14</f>
        <v>0.7857142857142857</v>
      </c>
      <c r="Z14" s="3">
        <f>(D14/60*M14)/(I14/1000)</f>
        <v>0.41952660157577532</v>
      </c>
      <c r="AA14" s="3">
        <f>M14/(SQRT(I14*K14*F14/1000000))</f>
        <v>3.1491175816835977</v>
      </c>
    </row>
    <row r="15" spans="1:28" x14ac:dyDescent="0.35">
      <c r="A15" t="s">
        <v>32</v>
      </c>
      <c r="B15" t="s">
        <v>17</v>
      </c>
      <c r="C15">
        <v>7</v>
      </c>
      <c r="D15">
        <f>1.44444444444444*(C15-1)+2</f>
        <v>10.666666666666639</v>
      </c>
      <c r="E15" s="4">
        <f>D15/60/(F15/1000000)</f>
        <v>2539.6825396825334</v>
      </c>
      <c r="F15">
        <v>70</v>
      </c>
      <c r="G15" t="s">
        <v>0</v>
      </c>
      <c r="H15" s="7">
        <v>39.99</v>
      </c>
      <c r="I15">
        <v>56.058000000000007</v>
      </c>
      <c r="J15">
        <v>2.1890797153141786</v>
      </c>
      <c r="K15" s="5">
        <v>1.2756120770258437</v>
      </c>
      <c r="L15" s="5">
        <v>2.1754267478051554</v>
      </c>
      <c r="M15" s="3">
        <f>5.2599*E15^-0.432</f>
        <v>0.17787412322676266</v>
      </c>
      <c r="N15">
        <v>55</v>
      </c>
      <c r="O15">
        <v>5</v>
      </c>
      <c r="P15" s="5">
        <v>39.666666666666664</v>
      </c>
      <c r="Q15" s="5">
        <v>30.666666666666664</v>
      </c>
      <c r="R15" s="5">
        <v>1.1547005383792517</v>
      </c>
      <c r="S15" s="5">
        <v>109.97</v>
      </c>
      <c r="T15" s="6">
        <f>(S15/1000-0.0921825430388258)/10</f>
        <v>1.7787456961174202E-3</v>
      </c>
      <c r="U15" s="6">
        <f t="shared" si="0"/>
        <v>0.54216168817658972</v>
      </c>
      <c r="V15" s="5">
        <f>T15/(Q15/10000)</f>
        <v>0.58002577047307191</v>
      </c>
      <c r="W15" s="5">
        <f>V15/L15</f>
        <v>0.26662620152955047</v>
      </c>
      <c r="X15" s="5">
        <f t="shared" si="1"/>
        <v>73.337379847044957</v>
      </c>
      <c r="Y15" s="5">
        <f>N15/F15</f>
        <v>0.7857142857142857</v>
      </c>
      <c r="Z15" s="3">
        <f>(D15/60*M15)/(I15/1000)</f>
        <v>0.56409551449256812</v>
      </c>
      <c r="AA15" s="3">
        <f>M15/(SQRT(I15*K15*F15/1000000))</f>
        <v>2.514117908400856</v>
      </c>
    </row>
    <row r="16" spans="1:28" x14ac:dyDescent="0.35">
      <c r="A16" t="s">
        <v>33</v>
      </c>
      <c r="B16" t="s">
        <v>17</v>
      </c>
      <c r="C16">
        <v>4</v>
      </c>
      <c r="D16">
        <f>1.44444444444444*(C16-1)+2</f>
        <v>6.3333333333333197</v>
      </c>
      <c r="E16" s="4">
        <f>D16/60/(F16/1000000)</f>
        <v>527.77777777777669</v>
      </c>
      <c r="F16">
        <v>200</v>
      </c>
      <c r="G16" t="s">
        <v>0</v>
      </c>
      <c r="H16" s="7">
        <v>39.99</v>
      </c>
      <c r="I16">
        <v>56.058000000000007</v>
      </c>
      <c r="J16">
        <v>2.1890797153141786</v>
      </c>
      <c r="K16" s="5">
        <v>1.2756120770258437</v>
      </c>
      <c r="L16" s="5">
        <v>2.1754267478051554</v>
      </c>
      <c r="M16" s="3">
        <f>5.2599*E16^-0.432</f>
        <v>0.35065385052777137</v>
      </c>
      <c r="N16">
        <v>200</v>
      </c>
      <c r="O16">
        <v>10</v>
      </c>
      <c r="P16" s="5">
        <v>89.5</v>
      </c>
      <c r="Q16" s="5">
        <v>80.5</v>
      </c>
      <c r="R16" s="5">
        <v>3.9686269665968861</v>
      </c>
      <c r="S16" s="5">
        <v>163.27000000000001</v>
      </c>
      <c r="T16" s="6">
        <f>(S16/1000-0.0921825430388258)/10</f>
        <v>7.1087456961174203E-3</v>
      </c>
      <c r="U16" s="6">
        <f t="shared" si="0"/>
        <v>2.1667456881765896</v>
      </c>
      <c r="V16" s="5">
        <f>T16/(Q16/10000)</f>
        <v>0.88307399951769194</v>
      </c>
      <c r="W16" s="5">
        <f>V16/L16</f>
        <v>0.40593138813276441</v>
      </c>
      <c r="X16" s="5">
        <f t="shared" si="1"/>
        <v>59.40686118672356</v>
      </c>
      <c r="Y16" s="5">
        <f>N16/F16</f>
        <v>1</v>
      </c>
      <c r="Z16" s="3">
        <f>(D16/60*M16)/(I16/1000)</f>
        <v>0.66027082664657255</v>
      </c>
      <c r="AA16" s="3">
        <f>M16/(SQRT(I16*K16*F16/1000000))</f>
        <v>2.9321454082404137</v>
      </c>
    </row>
    <row r="17" spans="1:27" x14ac:dyDescent="0.35">
      <c r="A17" t="s">
        <v>34</v>
      </c>
      <c r="B17" t="s">
        <v>17</v>
      </c>
      <c r="C17">
        <v>1</v>
      </c>
      <c r="D17">
        <f>1.44444444444444*(C17-1)+2</f>
        <v>2</v>
      </c>
      <c r="E17" s="4">
        <f>D17/60/(F17/1000000)</f>
        <v>166.66666666666666</v>
      </c>
      <c r="F17">
        <v>200</v>
      </c>
      <c r="G17" t="s">
        <v>0</v>
      </c>
      <c r="H17" s="7">
        <v>39.99</v>
      </c>
      <c r="I17">
        <v>56.058000000000007</v>
      </c>
      <c r="J17">
        <v>2.1890797153141786</v>
      </c>
      <c r="K17" s="5">
        <v>1.2756120770258437</v>
      </c>
      <c r="L17" s="5">
        <v>2.1754267478051554</v>
      </c>
      <c r="M17" s="3">
        <f>5.2599*E17^-0.432</f>
        <v>0.57695086351579861</v>
      </c>
      <c r="N17">
        <v>200</v>
      </c>
      <c r="O17">
        <v>10</v>
      </c>
      <c r="P17" s="5">
        <v>85.833333333333329</v>
      </c>
      <c r="Q17" s="5">
        <v>76.833333333333329</v>
      </c>
      <c r="R17" s="5">
        <v>9.7766729173749773</v>
      </c>
      <c r="S17" s="5">
        <v>155.22</v>
      </c>
      <c r="T17" s="6">
        <f>(S17/1000-0.0921825430388258)/10</f>
        <v>6.3037456961174201E-3</v>
      </c>
      <c r="U17" s="6">
        <f t="shared" si="0"/>
        <v>1.9213816881765897</v>
      </c>
      <c r="V17" s="5">
        <f>T17/(Q17/10000)</f>
        <v>0.82044412530812416</v>
      </c>
      <c r="W17" s="5">
        <f>V17/L17</f>
        <v>0.37714169237639994</v>
      </c>
      <c r="X17" s="5">
        <f t="shared" si="1"/>
        <v>62.285830762360007</v>
      </c>
      <c r="Y17" s="5">
        <f>N17/F17</f>
        <v>1</v>
      </c>
      <c r="Z17" s="3">
        <f>(D17/60*M17)/(I17/1000)</f>
        <v>0.3430678128104217</v>
      </c>
      <c r="AA17" s="3">
        <f>M17/(SQRT(I17*K17*F17/1000000))</f>
        <v>4.824426774986204</v>
      </c>
    </row>
    <row r="18" spans="1:27" x14ac:dyDescent="0.35">
      <c r="A18" t="s">
        <v>35</v>
      </c>
      <c r="B18" t="s">
        <v>17</v>
      </c>
      <c r="C18">
        <v>10</v>
      </c>
      <c r="D18">
        <f>1.44444444444444*(C18-1)+2</f>
        <v>14.999999999999959</v>
      </c>
      <c r="E18" s="4">
        <f>D18/60/(F18/1000000)</f>
        <v>1249.9999999999964</v>
      </c>
      <c r="F18">
        <v>200</v>
      </c>
      <c r="G18" t="s">
        <v>0</v>
      </c>
      <c r="H18" s="7">
        <v>39.99</v>
      </c>
      <c r="I18">
        <v>56.058000000000007</v>
      </c>
      <c r="J18">
        <v>2.1890797153141786</v>
      </c>
      <c r="K18" s="5">
        <v>1.2756120770258437</v>
      </c>
      <c r="L18" s="5">
        <v>2.1754267478051554</v>
      </c>
      <c r="M18" s="3">
        <f>5.2599*E18^-0.432</f>
        <v>0.24160858502088225</v>
      </c>
      <c r="N18">
        <v>180</v>
      </c>
      <c r="O18">
        <v>10</v>
      </c>
      <c r="P18" s="5">
        <v>93</v>
      </c>
      <c r="Q18" s="5">
        <v>84</v>
      </c>
      <c r="R18" s="5">
        <v>3.2787192621510002</v>
      </c>
      <c r="S18" s="5">
        <v>167.07</v>
      </c>
      <c r="T18" s="6">
        <f>(S18/1000-0.0921825430388258)/10</f>
        <v>7.4887456961174204E-3</v>
      </c>
      <c r="U18" s="6">
        <f t="shared" si="0"/>
        <v>2.2825696881765896</v>
      </c>
      <c r="V18" s="5">
        <f>T18/(Q18/10000)</f>
        <v>0.8915173447758834</v>
      </c>
      <c r="W18" s="5">
        <f>V18/L18</f>
        <v>0.4098126244312103</v>
      </c>
      <c r="X18" s="5">
        <f t="shared" si="1"/>
        <v>59.018737556878961</v>
      </c>
      <c r="Y18" s="5">
        <f>N18/F18</f>
        <v>0.9</v>
      </c>
      <c r="Z18" s="3">
        <f>(D18/60*M18)/(I18/1000)</f>
        <v>1.0774937788579755</v>
      </c>
      <c r="AA18" s="3">
        <f>M18/(SQRT(I18*K18*F18/1000000))</f>
        <v>2.0203157675131149</v>
      </c>
    </row>
    <row r="19" spans="1:27" x14ac:dyDescent="0.35">
      <c r="A19" t="s">
        <v>36</v>
      </c>
      <c r="B19" t="s">
        <v>17</v>
      </c>
      <c r="C19">
        <v>1</v>
      </c>
      <c r="D19">
        <f>1.44444444444444*(C19-1)+2</f>
        <v>2</v>
      </c>
      <c r="E19" s="4">
        <f>D19/60/(F19/1000000)</f>
        <v>95.238095238095241</v>
      </c>
      <c r="F19">
        <v>350</v>
      </c>
      <c r="G19" t="s">
        <v>0</v>
      </c>
      <c r="H19" s="7">
        <v>39.99</v>
      </c>
      <c r="I19">
        <v>56.058000000000007</v>
      </c>
      <c r="J19">
        <v>2.1890797153141786</v>
      </c>
      <c r="K19" s="5">
        <v>1.2756120770258437</v>
      </c>
      <c r="L19" s="5">
        <v>2.1754267478051554</v>
      </c>
      <c r="M19" s="3">
        <f>5.2599*E19^-0.432</f>
        <v>0.73473590720363546</v>
      </c>
      <c r="N19">
        <v>320</v>
      </c>
      <c r="O19">
        <v>10</v>
      </c>
      <c r="P19" s="5">
        <v>155.83333333333334</v>
      </c>
      <c r="Q19" s="5">
        <v>146.83333333333334</v>
      </c>
      <c r="R19" s="5">
        <v>1.8929694486000914</v>
      </c>
      <c r="S19" s="5">
        <v>227.11</v>
      </c>
      <c r="T19" s="6">
        <f>(S19/1000-0.0921825430388258)/10</f>
        <v>1.3492745696117419E-2</v>
      </c>
      <c r="U19" s="6">
        <f t="shared" si="0"/>
        <v>4.1125888881765889</v>
      </c>
      <c r="V19" s="5">
        <f>T19/(Q19/10000)</f>
        <v>0.91891571142683892</v>
      </c>
      <c r="W19" s="5">
        <f>V19/L19</f>
        <v>0.42240710350461436</v>
      </c>
      <c r="X19" s="5">
        <f t="shared" si="1"/>
        <v>57.759289649538559</v>
      </c>
      <c r="Y19" s="5">
        <f>N19/F19</f>
        <v>0.91428571428571426</v>
      </c>
      <c r="Z19" s="3">
        <f>(D19/60*M19)/(I19/1000)</f>
        <v>0.43689030837325354</v>
      </c>
      <c r="AA19" s="3">
        <f>M19/(SQRT(I19*K19*F19/1000000))</f>
        <v>4.6442878775086953</v>
      </c>
    </row>
    <row r="20" spans="1:27" x14ac:dyDescent="0.35">
      <c r="A20" t="s">
        <v>37</v>
      </c>
      <c r="B20" t="s">
        <v>17</v>
      </c>
      <c r="C20">
        <v>10</v>
      </c>
      <c r="D20">
        <f>1.44444444444444*(C20-1)+2</f>
        <v>14.999999999999959</v>
      </c>
      <c r="E20" s="4">
        <f>D20/60/(F20/1000000)</f>
        <v>714.28571428571229</v>
      </c>
      <c r="F20">
        <v>350</v>
      </c>
      <c r="G20" t="s">
        <v>0</v>
      </c>
      <c r="H20" s="7">
        <v>39.99</v>
      </c>
      <c r="I20">
        <v>56.058000000000007</v>
      </c>
      <c r="J20">
        <v>2.1890797153141786</v>
      </c>
      <c r="K20" s="5">
        <v>1.2756120770258437</v>
      </c>
      <c r="L20" s="5">
        <v>2.1754267478051554</v>
      </c>
      <c r="M20" s="3">
        <f>5.2599*E20^-0.432</f>
        <v>0.30768391925397237</v>
      </c>
      <c r="N20">
        <v>320</v>
      </c>
      <c r="O20">
        <v>10</v>
      </c>
      <c r="P20" s="5">
        <v>158.33333333333334</v>
      </c>
      <c r="Q20" s="5">
        <v>149.33333333333334</v>
      </c>
      <c r="R20" s="5">
        <v>4.7521924764610848</v>
      </c>
      <c r="S20" s="5">
        <v>229.53</v>
      </c>
      <c r="T20" s="6">
        <f>(S20/1000-0.0921825430388258)/10</f>
        <v>1.3734745696117424E-2</v>
      </c>
      <c r="U20" s="6">
        <f t="shared" si="0"/>
        <v>4.1863504881765907</v>
      </c>
      <c r="V20" s="5">
        <f>T20/(Q20/10000)</f>
        <v>0.91973743500786309</v>
      </c>
      <c r="W20" s="5">
        <f>V20/L20</f>
        <v>0.42278483333709588</v>
      </c>
      <c r="X20" s="5">
        <f t="shared" si="1"/>
        <v>57.72151666629042</v>
      </c>
      <c r="Y20" s="5">
        <f>N20/F20</f>
        <v>0.91428571428571426</v>
      </c>
      <c r="Z20" s="3">
        <f>(D20/60*M20)/(I20/1000)</f>
        <v>1.372167751498321</v>
      </c>
      <c r="AA20" s="3">
        <f>M20/(SQRT(I20*K20*F20/1000000))</f>
        <v>1.9448793536363016</v>
      </c>
    </row>
    <row r="21" spans="1:27" x14ac:dyDescent="0.35">
      <c r="A21" t="s">
        <v>38</v>
      </c>
      <c r="B21" t="s">
        <v>17</v>
      </c>
      <c r="C21">
        <v>1</v>
      </c>
      <c r="D21">
        <f>1.44444444444444*(C21-1)+2</f>
        <v>2</v>
      </c>
      <c r="E21" s="4">
        <f>D21/60/(F21/1000000)</f>
        <v>476.1904761904762</v>
      </c>
      <c r="F21">
        <v>70</v>
      </c>
      <c r="G21" t="s">
        <v>0</v>
      </c>
      <c r="H21" s="7">
        <v>45.08</v>
      </c>
      <c r="I21">
        <v>62.33</v>
      </c>
      <c r="J21">
        <v>0.68011028517439631</v>
      </c>
      <c r="K21" s="5">
        <v>1.3228157957025446</v>
      </c>
      <c r="L21" s="5">
        <v>2.1660411877937631</v>
      </c>
      <c r="M21" s="3">
        <f>12.749*E21^-0.471</f>
        <v>0.69862063466595214</v>
      </c>
      <c r="N21">
        <v>75</v>
      </c>
      <c r="O21">
        <v>5</v>
      </c>
      <c r="P21" s="5">
        <v>38</v>
      </c>
      <c r="Q21" s="5">
        <v>29</v>
      </c>
      <c r="R21" s="5">
        <v>2.2912878474779199</v>
      </c>
      <c r="S21" s="5">
        <v>116.5</v>
      </c>
      <c r="T21" s="6">
        <f>(S21/1000-0.0921825430388258)/10</f>
        <v>2.431745696117421E-3</v>
      </c>
      <c r="U21" s="6">
        <f t="shared" si="0"/>
        <v>0.74119608817659</v>
      </c>
      <c r="V21" s="5">
        <f>T21/(Q21/10000)</f>
        <v>0.8385329986611797</v>
      </c>
      <c r="W21" s="5">
        <f>V21/L21</f>
        <v>0.38712698695968639</v>
      </c>
      <c r="X21" s="5">
        <f t="shared" si="1"/>
        <v>61.287301304031359</v>
      </c>
      <c r="Y21" s="5">
        <f>N21/F21</f>
        <v>1.0714285714285714</v>
      </c>
      <c r="Z21" s="3">
        <f>(D21/60*M21)/(I21/1000)</f>
        <v>0.37361390163428637</v>
      </c>
      <c r="AA21" s="3">
        <f>M21/(SQRT(I21*K21*F21/1000000))</f>
        <v>9.1958978715027602</v>
      </c>
    </row>
    <row r="22" spans="1:27" x14ac:dyDescent="0.35">
      <c r="A22" t="s">
        <v>39</v>
      </c>
      <c r="B22" t="s">
        <v>17</v>
      </c>
      <c r="C22">
        <v>10</v>
      </c>
      <c r="D22">
        <f>1.44444444444444*(C22-1)+2</f>
        <v>14.999999999999959</v>
      </c>
      <c r="E22" s="4">
        <f>D22/60/(F22/1000000)</f>
        <v>3571.428571428562</v>
      </c>
      <c r="F22">
        <v>70</v>
      </c>
      <c r="G22" t="s">
        <v>0</v>
      </c>
      <c r="H22" s="7">
        <v>45.08</v>
      </c>
      <c r="I22">
        <v>62.33</v>
      </c>
      <c r="J22">
        <v>0.68011028517439631</v>
      </c>
      <c r="K22" s="5">
        <v>1.3228157957025446</v>
      </c>
      <c r="L22" s="5">
        <v>2.1660411877937631</v>
      </c>
      <c r="M22" s="3">
        <f>12.749*E22^-0.471</f>
        <v>0.27045035377918425</v>
      </c>
      <c r="N22">
        <v>45</v>
      </c>
      <c r="O22">
        <v>5</v>
      </c>
      <c r="P22" s="5">
        <v>33.166666666666664</v>
      </c>
      <c r="Q22" s="5">
        <v>24.166666666666664</v>
      </c>
      <c r="R22" s="5">
        <v>4.5368858629387248</v>
      </c>
      <c r="S22" s="5">
        <v>109.77</v>
      </c>
      <c r="T22" s="6">
        <f>(S22/1000-0.0921825430388258)/10</f>
        <v>1.7587456961174197E-3</v>
      </c>
      <c r="U22" s="6">
        <f t="shared" si="0"/>
        <v>0.53606568817658951</v>
      </c>
      <c r="V22" s="5">
        <f>T22/(Q22/10000)</f>
        <v>0.72775683977272554</v>
      </c>
      <c r="W22" s="5">
        <f>V22/L22</f>
        <v>0.3359847651438187</v>
      </c>
      <c r="X22" s="5">
        <f t="shared" si="1"/>
        <v>66.401523485618128</v>
      </c>
      <c r="Y22" s="5">
        <f>N22/F22</f>
        <v>0.6428571428571429</v>
      </c>
      <c r="Z22" s="3">
        <f>(D22/60*M22)/(I22/1000)</f>
        <v>1.0847519403946073</v>
      </c>
      <c r="AA22" s="3">
        <f>M22/(SQRT(I22*K22*F22/1000000))</f>
        <v>3.5599203763203366</v>
      </c>
    </row>
    <row r="23" spans="1:27" x14ac:dyDescent="0.35">
      <c r="A23" t="s">
        <v>40</v>
      </c>
      <c r="B23" t="s">
        <v>17</v>
      </c>
      <c r="C23">
        <v>4</v>
      </c>
      <c r="D23">
        <f>1.44444444444444*(C23-1)+2</f>
        <v>6.3333333333333197</v>
      </c>
      <c r="E23" s="4">
        <f>D23/60/(F23/1000000)</f>
        <v>1507.936507936505</v>
      </c>
      <c r="F23">
        <v>70</v>
      </c>
      <c r="G23" t="s">
        <v>0</v>
      </c>
      <c r="H23" s="7">
        <v>45.08</v>
      </c>
      <c r="I23">
        <v>62.33</v>
      </c>
      <c r="J23">
        <v>0.68011028517439631</v>
      </c>
      <c r="K23" s="5">
        <v>1.3228157957025446</v>
      </c>
      <c r="L23" s="5">
        <v>2.1660411877937631</v>
      </c>
      <c r="M23" s="3">
        <f>12.749*E23^-0.471</f>
        <v>0.40593612511603722</v>
      </c>
      <c r="N23">
        <v>65</v>
      </c>
      <c r="O23">
        <v>5</v>
      </c>
      <c r="P23" s="5">
        <v>33.333333333333336</v>
      </c>
      <c r="Q23" s="5">
        <v>24.333333333333336</v>
      </c>
      <c r="R23" s="5">
        <v>1.8929694486000912</v>
      </c>
      <c r="S23" s="5">
        <v>108.78</v>
      </c>
      <c r="T23" s="6">
        <f>(S23/1000-0.0921825430388258)/10</f>
        <v>1.6597456961174207E-3</v>
      </c>
      <c r="U23" s="6">
        <f t="shared" si="0"/>
        <v>0.50589048817658977</v>
      </c>
      <c r="V23" s="5">
        <f>T23/(Q23/10000)</f>
        <v>0.68208727237702216</v>
      </c>
      <c r="W23" s="5">
        <f>V23/L23</f>
        <v>0.31490041658522988</v>
      </c>
      <c r="X23" s="5">
        <f t="shared" si="1"/>
        <v>68.509958341477017</v>
      </c>
      <c r="Y23" s="5">
        <f>N23/F23</f>
        <v>0.9285714285714286</v>
      </c>
      <c r="Z23" s="3">
        <f>(D23/60*M23)/(I23/1000)</f>
        <v>0.68745087769441249</v>
      </c>
      <c r="AA23" s="3">
        <f>M23/(SQRT(I23*K23*F23/1000000))</f>
        <v>5.3433107522018242</v>
      </c>
    </row>
    <row r="24" spans="1:27" x14ac:dyDescent="0.35">
      <c r="A24" t="s">
        <v>41</v>
      </c>
      <c r="B24" t="s">
        <v>17</v>
      </c>
      <c r="C24">
        <v>1</v>
      </c>
      <c r="D24">
        <f>1.44444444444444*(C24-1)+2</f>
        <v>2</v>
      </c>
      <c r="E24" s="4">
        <f>D24/60/(F24/1000000)</f>
        <v>476.1904761904762</v>
      </c>
      <c r="F24">
        <v>70</v>
      </c>
      <c r="G24" t="s">
        <v>0</v>
      </c>
      <c r="H24" s="7">
        <v>45.08</v>
      </c>
      <c r="I24">
        <v>62.33</v>
      </c>
      <c r="J24">
        <v>0.68011028517439631</v>
      </c>
      <c r="K24" s="5">
        <v>1.3228157957025446</v>
      </c>
      <c r="L24" s="5">
        <v>2.1660411877937631</v>
      </c>
      <c r="M24" s="3">
        <f>12.749*E24^-0.471</f>
        <v>0.69862063466595214</v>
      </c>
      <c r="N24">
        <v>75</v>
      </c>
      <c r="O24">
        <v>5</v>
      </c>
      <c r="P24" s="5">
        <v>41.666666666666664</v>
      </c>
      <c r="Q24" s="5">
        <v>32.666666666666664</v>
      </c>
      <c r="R24" s="5">
        <v>3.214550253664318</v>
      </c>
      <c r="S24" s="5">
        <v>121.25</v>
      </c>
      <c r="T24" s="6">
        <f>(S24/1000-0.0921825430388258)/10</f>
        <v>2.9067456961174203E-3</v>
      </c>
      <c r="U24" s="6">
        <f t="shared" si="0"/>
        <v>0.88597608817658979</v>
      </c>
      <c r="V24" s="5">
        <f>T24/(Q24/10000)</f>
        <v>0.88982011105635317</v>
      </c>
      <c r="W24" s="5">
        <f>V24/L24</f>
        <v>0.41080479728212643</v>
      </c>
      <c r="X24" s="5">
        <f t="shared" si="1"/>
        <v>58.919520271787349</v>
      </c>
      <c r="Y24" s="5">
        <f>N24/F24</f>
        <v>1.0714285714285714</v>
      </c>
      <c r="Z24" s="3">
        <f>(D24/60*M24)/(I24/1000)</f>
        <v>0.37361390163428637</v>
      </c>
      <c r="AA24" s="3">
        <f>M24/(SQRT(I24*K24*F24/1000000))</f>
        <v>9.1958978715027602</v>
      </c>
    </row>
    <row r="25" spans="1:27" x14ac:dyDescent="0.35">
      <c r="A25" t="s">
        <v>42</v>
      </c>
      <c r="B25" t="s">
        <v>17</v>
      </c>
      <c r="C25">
        <v>1</v>
      </c>
      <c r="D25">
        <f>1.44444444444444*(C25-1)+2</f>
        <v>2</v>
      </c>
      <c r="E25" s="4">
        <f>D25/60/(F25/1000000)</f>
        <v>166.66666666666666</v>
      </c>
      <c r="F25">
        <v>200</v>
      </c>
      <c r="G25" t="s">
        <v>0</v>
      </c>
      <c r="H25" s="7">
        <v>45.08</v>
      </c>
      <c r="I25">
        <v>62.33</v>
      </c>
      <c r="J25">
        <v>0.68011028517439631</v>
      </c>
      <c r="K25" s="5">
        <v>1.3228157957025446</v>
      </c>
      <c r="L25" s="5">
        <v>2.1660411877937631</v>
      </c>
      <c r="M25" s="3">
        <f>12.749*E25^-0.471</f>
        <v>1.1454743271703252</v>
      </c>
      <c r="N25">
        <v>180</v>
      </c>
      <c r="O25">
        <v>10</v>
      </c>
      <c r="P25" s="5">
        <v>109.5</v>
      </c>
      <c r="Q25" s="5">
        <v>100.5</v>
      </c>
      <c r="R25" s="5">
        <v>3.905124837953327</v>
      </c>
      <c r="S25" s="5">
        <v>182</v>
      </c>
      <c r="T25" s="6">
        <f>(S25/1000-0.0921825430388258)/10</f>
        <v>8.98174569611742E-3</v>
      </c>
      <c r="U25" s="6">
        <f t="shared" si="0"/>
        <v>2.7376360881765898</v>
      </c>
      <c r="V25" s="5">
        <f>T25/(Q25/10000)</f>
        <v>0.89370603941466864</v>
      </c>
      <c r="W25" s="5">
        <f>V25/L25</f>
        <v>0.41259882058150493</v>
      </c>
      <c r="X25" s="5">
        <f t="shared" si="1"/>
        <v>58.740117941849505</v>
      </c>
      <c r="Y25" s="5">
        <f>N25/F25</f>
        <v>0.9</v>
      </c>
      <c r="Z25" s="3">
        <f>(D25/60*M25)/(I25/1000)</f>
        <v>0.61258587473679083</v>
      </c>
      <c r="AA25" s="3">
        <f>M25/(SQRT(I25*K25*F25/1000000))</f>
        <v>8.9201490801771666</v>
      </c>
    </row>
    <row r="26" spans="1:27" x14ac:dyDescent="0.35">
      <c r="A26" t="s">
        <v>43</v>
      </c>
      <c r="B26" t="s">
        <v>17</v>
      </c>
      <c r="C26">
        <v>10</v>
      </c>
      <c r="D26">
        <f>1.44444444444444*(C26-1)+2</f>
        <v>14.999999999999959</v>
      </c>
      <c r="E26" s="4">
        <f>D26/60/(F26/1000000)</f>
        <v>1249.9999999999964</v>
      </c>
      <c r="F26">
        <v>200</v>
      </c>
      <c r="G26" t="s">
        <v>0</v>
      </c>
      <c r="H26" s="7">
        <v>45.08</v>
      </c>
      <c r="I26">
        <v>62.33</v>
      </c>
      <c r="J26">
        <v>0.68011028517439631</v>
      </c>
      <c r="K26" s="5">
        <v>1.3228157957025446</v>
      </c>
      <c r="L26" s="5">
        <v>2.1660411877937631</v>
      </c>
      <c r="M26" s="3">
        <f>12.749*E26^-0.471</f>
        <v>0.44343656865548603</v>
      </c>
      <c r="N26">
        <v>180</v>
      </c>
      <c r="O26">
        <v>10</v>
      </c>
      <c r="P26" s="5">
        <v>108.5</v>
      </c>
      <c r="Q26" s="5">
        <v>99.5</v>
      </c>
      <c r="R26" s="5">
        <v>2.7838821814150108</v>
      </c>
      <c r="S26" s="5">
        <v>181.9</v>
      </c>
      <c r="T26" s="6">
        <f>(S26/1000-0.0921825430388258)/10</f>
        <v>8.9717456961174204E-3</v>
      </c>
      <c r="U26" s="6">
        <f>T26*0.9525*320</f>
        <v>2.73458808817659</v>
      </c>
      <c r="V26" s="5">
        <f>T26/(Q26/10000)</f>
        <v>0.90168298453441409</v>
      </c>
      <c r="W26" s="5">
        <f>V26/L26</f>
        <v>0.41628155069979522</v>
      </c>
      <c r="X26" s="5">
        <f t="shared" si="1"/>
        <v>58.37184493002048</v>
      </c>
      <c r="Y26" s="5">
        <f>N26/F26</f>
        <v>0.9</v>
      </c>
      <c r="Z26" s="3">
        <f>(D26/60*M26)/(I26/1000)</f>
        <v>1.7785840231649479</v>
      </c>
      <c r="AA26" s="3">
        <f>M26/(SQRT(I26*K26*F26/1000000))</f>
        <v>3.4531723725144565</v>
      </c>
    </row>
    <row r="27" spans="1:27" x14ac:dyDescent="0.35">
      <c r="A27" t="s">
        <v>44</v>
      </c>
      <c r="B27" t="s">
        <v>17</v>
      </c>
      <c r="C27">
        <v>1</v>
      </c>
      <c r="D27">
        <f>1.44444444444444*(C27-1)+2</f>
        <v>2</v>
      </c>
      <c r="E27" s="4">
        <f>D27/60/(F27/1000000)</f>
        <v>95.238095238095241</v>
      </c>
      <c r="F27">
        <v>350</v>
      </c>
      <c r="G27" t="s">
        <v>0</v>
      </c>
      <c r="H27" s="7">
        <v>45.08</v>
      </c>
      <c r="I27">
        <v>62.33</v>
      </c>
      <c r="J27">
        <v>0.68011028517439631</v>
      </c>
      <c r="K27" s="5">
        <v>1.3228157957025446</v>
      </c>
      <c r="L27" s="5">
        <v>2.1660411877937631</v>
      </c>
      <c r="M27" s="3">
        <f>12.749*E27^-0.471</f>
        <v>1.4909266611490652</v>
      </c>
      <c r="N27">
        <v>320</v>
      </c>
      <c r="O27">
        <v>10</v>
      </c>
      <c r="P27" s="5">
        <v>188.66666666666666</v>
      </c>
      <c r="Q27" s="5">
        <v>179.66666666666666</v>
      </c>
      <c r="R27" s="5">
        <v>7.0945988845975876</v>
      </c>
      <c r="S27" s="5">
        <v>254.62</v>
      </c>
      <c r="T27" s="6">
        <f>(S27/1000-0.0921825430388258)/10</f>
        <v>1.6243745696117425E-2</v>
      </c>
      <c r="U27" s="6">
        <f t="shared" ref="U27:U60" si="2">T27*0.925*320</f>
        <v>4.8081487260507574</v>
      </c>
      <c r="V27" s="5">
        <f>T27/(Q27/10000)</f>
        <v>0.90410458419948569</v>
      </c>
      <c r="W27" s="5">
        <f>V27/L27</f>
        <v>0.41739953482619041</v>
      </c>
      <c r="X27" s="5">
        <f t="shared" si="1"/>
        <v>58.260046517380957</v>
      </c>
      <c r="Y27" s="5">
        <f>N27/F27</f>
        <v>0.91428571428571426</v>
      </c>
      <c r="Z27" s="3">
        <f>(D27/60*M27)/(I27/1000)</f>
        <v>0.79732962251942097</v>
      </c>
      <c r="AA27" s="3">
        <f>M27/(SQRT(I27*K27*F27/1000000))</f>
        <v>8.776553595723378</v>
      </c>
    </row>
    <row r="28" spans="1:27" x14ac:dyDescent="0.35">
      <c r="A28" t="s">
        <v>45</v>
      </c>
      <c r="B28" t="s">
        <v>17</v>
      </c>
      <c r="C28">
        <v>10</v>
      </c>
      <c r="D28">
        <f>1.44444444444444*(C28-1)+2</f>
        <v>14.999999999999959</v>
      </c>
      <c r="E28" s="4">
        <f>D28/60/(F28/1000000)</f>
        <v>714.28571428571229</v>
      </c>
      <c r="F28">
        <v>350</v>
      </c>
      <c r="G28" t="s">
        <v>0</v>
      </c>
      <c r="H28" s="7">
        <v>45.08</v>
      </c>
      <c r="I28">
        <v>62.33</v>
      </c>
      <c r="J28">
        <v>0.68011028517439631</v>
      </c>
      <c r="K28" s="5">
        <v>1.3228157957025446</v>
      </c>
      <c r="L28" s="5">
        <v>2.1660411877937631</v>
      </c>
      <c r="M28" s="3">
        <f>12.749*E28^-0.471</f>
        <v>0.57716824118626953</v>
      </c>
      <c r="N28">
        <v>320</v>
      </c>
      <c r="O28">
        <v>10</v>
      </c>
      <c r="P28" s="5">
        <v>172.66666666666666</v>
      </c>
      <c r="Q28" s="5">
        <v>163.66666666666666</v>
      </c>
      <c r="R28" s="5">
        <v>5.5302200076790191</v>
      </c>
      <c r="S28" s="5">
        <v>246.5</v>
      </c>
      <c r="T28" s="6">
        <f>(S28/1000-0.0921825430388258)/10</f>
        <v>1.5431745696117421E-2</v>
      </c>
      <c r="U28" s="6">
        <f t="shared" si="2"/>
        <v>4.5677967260507568</v>
      </c>
      <c r="V28" s="5">
        <f>T28/(Q28/10000)</f>
        <v>0.9428765191110442</v>
      </c>
      <c r="W28" s="5">
        <f>V28/L28</f>
        <v>0.43529944140693738</v>
      </c>
      <c r="X28" s="5">
        <f t="shared" si="1"/>
        <v>56.470055859306271</v>
      </c>
      <c r="Y28" s="5">
        <f>N28/F28</f>
        <v>0.91428571428571426</v>
      </c>
      <c r="Z28" s="3">
        <f>(D28/60*M28)/(I28/1000)</f>
        <v>2.3149696822808759</v>
      </c>
      <c r="AA28" s="3">
        <f>M28/(SQRT(I28*K28*F28/1000000))</f>
        <v>3.3975836199861411</v>
      </c>
    </row>
    <row r="29" spans="1:27" x14ac:dyDescent="0.35">
      <c r="A29" t="s">
        <v>46</v>
      </c>
      <c r="B29" t="s">
        <v>17</v>
      </c>
      <c r="C29">
        <v>1</v>
      </c>
      <c r="D29">
        <f>1.44444444444444*(C29-1)+2</f>
        <v>2</v>
      </c>
      <c r="E29" s="4">
        <f>D29/60/(F29/1000000)</f>
        <v>83.333333333333329</v>
      </c>
      <c r="F29">
        <v>400</v>
      </c>
      <c r="G29" t="s">
        <v>0</v>
      </c>
      <c r="H29" s="7">
        <v>45.08</v>
      </c>
      <c r="I29">
        <v>62.33</v>
      </c>
      <c r="J29">
        <v>0.68011028517439631</v>
      </c>
      <c r="K29" s="5">
        <v>1.3228157957025446</v>
      </c>
      <c r="L29" s="5">
        <v>2.1660411877937631</v>
      </c>
      <c r="M29" s="3">
        <f>12.749*E29^-0.471</f>
        <v>1.5877074696764584</v>
      </c>
      <c r="N29">
        <v>320</v>
      </c>
      <c r="O29">
        <v>10</v>
      </c>
      <c r="P29" s="5">
        <v>212</v>
      </c>
      <c r="Q29" s="5">
        <v>203</v>
      </c>
      <c r="R29" s="5">
        <v>6.5383484153110105</v>
      </c>
      <c r="S29" s="5">
        <v>280.2</v>
      </c>
      <c r="T29" s="6">
        <f>(S29/1000-0.0921825430388258)/10</f>
        <v>1.8801745696117422E-2</v>
      </c>
      <c r="U29" s="6">
        <f t="shared" si="2"/>
        <v>5.5653167260507574</v>
      </c>
      <c r="V29" s="5">
        <f>T29/(Q29/10000)</f>
        <v>0.92619436926686816</v>
      </c>
      <c r="W29" s="5">
        <f>V29/L29</f>
        <v>0.42759776429286189</v>
      </c>
      <c r="X29" s="5">
        <f t="shared" si="1"/>
        <v>57.240223570713809</v>
      </c>
      <c r="Y29" s="5">
        <f>N29/F29</f>
        <v>0.8</v>
      </c>
      <c r="Z29" s="3">
        <f>(D29/60*M29)/(I29/1000)</f>
        <v>0.84908683334748292</v>
      </c>
      <c r="AA29" s="3">
        <f>M29/(SQRT(I29*K29*F29/1000000))</f>
        <v>8.7426328982439685</v>
      </c>
    </row>
    <row r="30" spans="1:27" x14ac:dyDescent="0.35">
      <c r="A30" t="s">
        <v>47</v>
      </c>
      <c r="B30" t="s">
        <v>17</v>
      </c>
      <c r="C30">
        <v>1</v>
      </c>
      <c r="D30">
        <f>1.44444444444444*(C30-1)+2</f>
        <v>2</v>
      </c>
      <c r="E30" s="2">
        <f>D30/60/(F30/1000000)</f>
        <v>476.1904761904762</v>
      </c>
      <c r="F30">
        <v>70</v>
      </c>
      <c r="G30" t="s">
        <v>0</v>
      </c>
      <c r="H30" s="7">
        <v>51.16</v>
      </c>
      <c r="I30">
        <v>67.941028239985599</v>
      </c>
      <c r="J30">
        <v>8.2292037130218407</v>
      </c>
      <c r="K30" s="5">
        <v>1.3833349881954595</v>
      </c>
      <c r="L30">
        <v>2.181664391879433</v>
      </c>
      <c r="M30" s="3">
        <f>90.414*E30^-0.617</f>
        <v>2.013932860267698</v>
      </c>
      <c r="P30" s="5">
        <v>57.5</v>
      </c>
      <c r="Q30" s="5">
        <v>48.5</v>
      </c>
      <c r="R30" s="5">
        <v>1.8027756377319946</v>
      </c>
      <c r="S30">
        <v>130.63</v>
      </c>
      <c r="T30" s="6">
        <f>(S30/1000-0.0921825430388258)/10</f>
        <v>3.8447456961174199E-3</v>
      </c>
      <c r="U30" s="6">
        <f t="shared" si="2"/>
        <v>1.1380447260507562</v>
      </c>
      <c r="V30" s="5">
        <f>T30/(Q30/10000)</f>
        <v>0.79273107136441645</v>
      </c>
      <c r="W30" s="5">
        <f>V30/L30</f>
        <v>0.36336068660015319</v>
      </c>
      <c r="X30" s="5">
        <f t="shared" si="1"/>
        <v>63.663931339984678</v>
      </c>
      <c r="Z30" s="3">
        <f>(D30/60*M30)/(I30/1000)</f>
        <v>0.98807888372151054</v>
      </c>
      <c r="AA30" s="3">
        <f>M30/(SQRT(I30*K30*F30/1000000))</f>
        <v>24.829400267484889</v>
      </c>
    </row>
    <row r="31" spans="1:27" x14ac:dyDescent="0.35">
      <c r="A31" t="s">
        <v>48</v>
      </c>
      <c r="B31" t="s">
        <v>17</v>
      </c>
      <c r="C31">
        <v>3</v>
      </c>
      <c r="D31">
        <f>1.44444444444444*(C31-1)+2</f>
        <v>4.8888888888888804</v>
      </c>
      <c r="E31" s="2">
        <f>D31/60/(F31/1000000)</f>
        <v>1164.0211640211621</v>
      </c>
      <c r="F31">
        <v>70</v>
      </c>
      <c r="G31" t="s">
        <v>0</v>
      </c>
      <c r="H31" s="7">
        <v>51.16</v>
      </c>
      <c r="I31">
        <v>67.941028239985599</v>
      </c>
      <c r="J31">
        <v>8.2292037130218407</v>
      </c>
      <c r="K31" s="5">
        <v>1.3833349881954595</v>
      </c>
      <c r="L31">
        <v>2.181664391879433</v>
      </c>
      <c r="M31" s="3">
        <f>90.414*E31^-0.617</f>
        <v>1.1602132538230443</v>
      </c>
      <c r="P31" s="5">
        <v>58.333333333333336</v>
      </c>
      <c r="Q31" s="5">
        <v>49.333333333333336</v>
      </c>
      <c r="R31" s="5">
        <v>4.932882862316248</v>
      </c>
      <c r="S31">
        <v>135.47999999999999</v>
      </c>
      <c r="T31" s="6">
        <f>(S31/1000-0.0921825430388258)/10</f>
        <v>4.3297456961174192E-3</v>
      </c>
      <c r="U31" s="6">
        <f t="shared" si="2"/>
        <v>1.2816047260507561</v>
      </c>
      <c r="V31" s="5">
        <f>T31/(Q31/10000)</f>
        <v>0.87765115461839571</v>
      </c>
      <c r="W31" s="5">
        <f>V31/L31</f>
        <v>0.4022851350946457</v>
      </c>
      <c r="X31" s="5">
        <f t="shared" si="1"/>
        <v>59.77148649053543</v>
      </c>
      <c r="Z31" s="3">
        <f>(D31/60*M31)/(I31/1000)</f>
        <v>1.3914404477663469</v>
      </c>
      <c r="AA31" s="3">
        <f>M31/(SQRT(I31*K31*F31/1000000))</f>
        <v>14.304051462263864</v>
      </c>
    </row>
    <row r="32" spans="1:27" x14ac:dyDescent="0.35">
      <c r="A32" t="s">
        <v>49</v>
      </c>
      <c r="B32" t="s">
        <v>17</v>
      </c>
      <c r="C32">
        <v>4</v>
      </c>
      <c r="D32">
        <f>1.44444444444444*(C32-1)+2</f>
        <v>6.3333333333333197</v>
      </c>
      <c r="E32" s="2">
        <f>D32/60/(F32/1000000)</f>
        <v>1507.936507936505</v>
      </c>
      <c r="F32">
        <v>70</v>
      </c>
      <c r="G32" t="s">
        <v>0</v>
      </c>
      <c r="H32" s="7">
        <v>51.16</v>
      </c>
      <c r="I32">
        <v>67.941028239985599</v>
      </c>
      <c r="J32">
        <v>8.2292037130218407</v>
      </c>
      <c r="K32" s="5">
        <v>1.3833349881954595</v>
      </c>
      <c r="L32">
        <v>2.181664391879433</v>
      </c>
      <c r="M32" s="3">
        <f>90.414*E32^-0.617</f>
        <v>0.98894772972236289</v>
      </c>
      <c r="P32" s="5">
        <v>50.666666666666664</v>
      </c>
      <c r="Q32" s="5">
        <v>41.666666666666664</v>
      </c>
      <c r="R32" s="5">
        <v>2.4664414311581235</v>
      </c>
      <c r="S32">
        <v>128.21</v>
      </c>
      <c r="T32" s="6">
        <f>(S32/1000-0.0921825430388258)/10</f>
        <v>3.6027456961174225E-3</v>
      </c>
      <c r="U32" s="6">
        <f t="shared" si="2"/>
        <v>1.066412726050757</v>
      </c>
      <c r="V32" s="5">
        <f>T32/(Q32/10000)</f>
        <v>0.86465896706818135</v>
      </c>
      <c r="W32" s="5">
        <f>V32/L32</f>
        <v>0.39632996270489879</v>
      </c>
      <c r="X32" s="5">
        <f t="shared" si="1"/>
        <v>60.367003729510117</v>
      </c>
      <c r="Z32" s="3">
        <f>(D32/60*M32)/(I32/1000)</f>
        <v>1.5364637499673983</v>
      </c>
      <c r="AA32" s="3">
        <f>M32/(SQRT(I32*K32*F32/1000000))</f>
        <v>12.192550958045885</v>
      </c>
    </row>
    <row r="33" spans="1:27" x14ac:dyDescent="0.35">
      <c r="A33" t="s">
        <v>50</v>
      </c>
      <c r="B33" t="s">
        <v>17</v>
      </c>
      <c r="C33">
        <v>5</v>
      </c>
      <c r="D33">
        <f>1.44444444444444*(C33-1)+2</f>
        <v>7.7777777777777599</v>
      </c>
      <c r="E33" s="2">
        <f>D33/60/(F33/1000000)</f>
        <v>1851.8518518518479</v>
      </c>
      <c r="F33">
        <v>70</v>
      </c>
      <c r="G33" t="s">
        <v>0</v>
      </c>
      <c r="H33" s="7">
        <v>51.16</v>
      </c>
      <c r="I33">
        <v>67.941028239985599</v>
      </c>
      <c r="J33">
        <v>8.2292037130218407</v>
      </c>
      <c r="K33" s="5">
        <v>1.3833349881954595</v>
      </c>
      <c r="L33">
        <v>2.181664391879433</v>
      </c>
      <c r="M33" s="3">
        <f>90.414*E33^-0.617</f>
        <v>0.87120956136007022</v>
      </c>
      <c r="P33" s="5">
        <v>51.333333333333336</v>
      </c>
      <c r="Q33" s="5">
        <v>42.333333333333336</v>
      </c>
      <c r="R33" s="5">
        <v>6.8980673621916369</v>
      </c>
      <c r="S33">
        <v>128.33000000000001</v>
      </c>
      <c r="T33" s="6">
        <f>(S33/1000-0.0921825430388258)/10</f>
        <v>3.6147456961174206E-3</v>
      </c>
      <c r="U33" s="6">
        <f t="shared" si="2"/>
        <v>1.0699647260507565</v>
      </c>
      <c r="V33" s="5">
        <f>T33/(Q33/10000)</f>
        <v>0.85387693609072923</v>
      </c>
      <c r="W33" s="5">
        <f>V33/L33</f>
        <v>0.39138785015193928</v>
      </c>
      <c r="X33" s="5">
        <f t="shared" si="1"/>
        <v>60.861214984806075</v>
      </c>
      <c r="Z33" s="3">
        <f>(D33/60*M33)/(I33/1000)</f>
        <v>1.6622440915963634</v>
      </c>
      <c r="AA33" s="3">
        <f>M33/(SQRT(I33*K33*F33/1000000))</f>
        <v>10.740979176929356</v>
      </c>
    </row>
    <row r="34" spans="1:27" x14ac:dyDescent="0.35">
      <c r="A34" t="s">
        <v>51</v>
      </c>
      <c r="B34" t="s">
        <v>17</v>
      </c>
      <c r="C34">
        <v>6</v>
      </c>
      <c r="D34">
        <f>1.44444444444444*(C34-1)+2</f>
        <v>9.2222222222222001</v>
      </c>
      <c r="E34" s="2">
        <f>D34/60/(F34/1000000)</f>
        <v>2195.767195767191</v>
      </c>
      <c r="F34">
        <v>70</v>
      </c>
      <c r="G34" t="s">
        <v>0</v>
      </c>
      <c r="H34" s="7">
        <v>51.16</v>
      </c>
      <c r="I34">
        <v>67.941028239985599</v>
      </c>
      <c r="J34">
        <v>8.2292037130218407</v>
      </c>
      <c r="K34" s="5">
        <v>1.3833349881954595</v>
      </c>
      <c r="L34">
        <v>2.181664391879433</v>
      </c>
      <c r="M34" s="3">
        <f>90.414*E34^-0.617</f>
        <v>0.78429047520889283</v>
      </c>
      <c r="P34" s="5">
        <v>89.833333333333329</v>
      </c>
      <c r="Q34" s="5">
        <v>80.833333333333329</v>
      </c>
      <c r="R34" s="5">
        <v>6.8251984098144227</v>
      </c>
      <c r="S34">
        <v>164.39</v>
      </c>
      <c r="T34" s="6">
        <f>(S34/1000-0.0921825430388258)/10</f>
        <v>7.2207456961174187E-3</v>
      </c>
      <c r="U34" s="6">
        <f t="shared" si="2"/>
        <v>2.137340726050756</v>
      </c>
      <c r="V34" s="5">
        <f>T34/(Q34/10000)</f>
        <v>0.89328812735473229</v>
      </c>
      <c r="W34" s="5">
        <f>V34/L34</f>
        <v>0.40945258614465152</v>
      </c>
      <c r="X34" s="5">
        <f t="shared" si="1"/>
        <v>59.054741385534847</v>
      </c>
      <c r="Z34" s="3">
        <f>(D34/60*M34)/(I34/1000)</f>
        <v>1.7743086017676366</v>
      </c>
      <c r="AA34" s="3">
        <f>M34/(SQRT(I34*K34*F34/1000000))</f>
        <v>9.6693700763932444</v>
      </c>
    </row>
    <row r="35" spans="1:27" x14ac:dyDescent="0.35">
      <c r="A35" t="s">
        <v>52</v>
      </c>
      <c r="B35" t="s">
        <v>17</v>
      </c>
      <c r="C35">
        <v>7</v>
      </c>
      <c r="D35">
        <f>1.44444444444444*(C35-1)+2</f>
        <v>10.666666666666639</v>
      </c>
      <c r="E35" s="2">
        <f>D35/60/(F35/1000000)</f>
        <v>2539.6825396825334</v>
      </c>
      <c r="F35">
        <v>70</v>
      </c>
      <c r="G35" t="s">
        <v>0</v>
      </c>
      <c r="H35" s="7">
        <v>51.16</v>
      </c>
      <c r="I35">
        <v>67.941028239985599</v>
      </c>
      <c r="J35">
        <v>8.2292037130218407</v>
      </c>
      <c r="K35" s="5">
        <v>1.3833349881954595</v>
      </c>
      <c r="L35">
        <v>2.181664391879433</v>
      </c>
      <c r="M35" s="3">
        <f>90.414*E35^-0.617</f>
        <v>0.71694653967605315</v>
      </c>
      <c r="P35" s="5">
        <v>49.333333333333336</v>
      </c>
      <c r="Q35" s="5">
        <v>40.333333333333336</v>
      </c>
      <c r="R35" s="5">
        <v>2.2546248764114472</v>
      </c>
      <c r="S35">
        <v>125.03</v>
      </c>
      <c r="T35" s="6">
        <f>(S35/1000-0.0921825430388258)/10</f>
        <v>3.2847456961174206E-3</v>
      </c>
      <c r="U35" s="6">
        <f t="shared" si="2"/>
        <v>0.97228472605075655</v>
      </c>
      <c r="V35" s="5">
        <f>T35/(Q35/10000)</f>
        <v>0.8143997593679555</v>
      </c>
      <c r="W35" s="5">
        <f>V35/L35</f>
        <v>0.3732928686920432</v>
      </c>
      <c r="X35" s="5">
        <f t="shared" si="1"/>
        <v>62.670713130795683</v>
      </c>
      <c r="Z35" s="3">
        <f>(D35/60*M35)/(I35/1000)</f>
        <v>1.8759969625255526</v>
      </c>
      <c r="AA35" s="3">
        <f>M35/(SQRT(I35*K35*F35/1000000))</f>
        <v>8.8390993340457005</v>
      </c>
    </row>
    <row r="36" spans="1:27" x14ac:dyDescent="0.35">
      <c r="A36" t="s">
        <v>53</v>
      </c>
      <c r="B36" t="s">
        <v>17</v>
      </c>
      <c r="C36">
        <v>8</v>
      </c>
      <c r="D36">
        <f>1.44444444444444*(C36-1)+2</f>
        <v>12.111111111111081</v>
      </c>
      <c r="E36" s="2">
        <f>D36/60/(F36/1000000)</f>
        <v>2883.5978835978767</v>
      </c>
      <c r="F36">
        <v>70</v>
      </c>
      <c r="G36" t="s">
        <v>0</v>
      </c>
      <c r="H36" s="7">
        <v>51.16</v>
      </c>
      <c r="I36">
        <v>67.941028239985599</v>
      </c>
      <c r="J36">
        <v>8.2292037130218407</v>
      </c>
      <c r="K36" s="5">
        <v>1.3833349881954595</v>
      </c>
      <c r="L36">
        <v>2.181664391879433</v>
      </c>
      <c r="M36" s="3">
        <f>90.414*E36^-0.617</f>
        <v>0.66291214328011738</v>
      </c>
      <c r="P36" s="5">
        <v>46.166666666666664</v>
      </c>
      <c r="Q36" s="5">
        <v>37.166666666666664</v>
      </c>
      <c r="R36" s="5">
        <v>4.4814432199162511</v>
      </c>
      <c r="S36">
        <v>124.04</v>
      </c>
      <c r="T36" s="6">
        <f>(S36/1000-0.0921825430388258)/10</f>
        <v>3.1857456961174218E-3</v>
      </c>
      <c r="U36" s="6">
        <f t="shared" si="2"/>
        <v>0.942980726050757</v>
      </c>
      <c r="V36" s="5">
        <f>T36/(Q36/10000)</f>
        <v>0.85715130837240061</v>
      </c>
      <c r="W36" s="5">
        <f>V36/L36</f>
        <v>0.39288870990555641</v>
      </c>
      <c r="X36" s="5">
        <f t="shared" si="1"/>
        <v>60.711129009444356</v>
      </c>
      <c r="Z36" s="3">
        <f>(D36/60*M36)/(I36/1000)</f>
        <v>1.9695027761946611</v>
      </c>
      <c r="AA36" s="3">
        <f>M36/(SQRT(I36*K36*F36/1000000))</f>
        <v>8.1729194018366904</v>
      </c>
    </row>
    <row r="37" spans="1:27" x14ac:dyDescent="0.35">
      <c r="A37" t="s">
        <v>54</v>
      </c>
      <c r="B37" t="s">
        <v>17</v>
      </c>
      <c r="C37">
        <v>9</v>
      </c>
      <c r="D37">
        <f>1.44444444444444*(C37-1)+2</f>
        <v>13.55555555555552</v>
      </c>
      <c r="E37" s="2">
        <f>D37/60/(F37/1000000)</f>
        <v>3227.5132275132196</v>
      </c>
      <c r="F37">
        <v>70</v>
      </c>
      <c r="G37" t="s">
        <v>0</v>
      </c>
      <c r="H37" s="7">
        <v>51.16</v>
      </c>
      <c r="I37">
        <v>67.941028239985599</v>
      </c>
      <c r="J37">
        <v>8.2292037130218407</v>
      </c>
      <c r="K37" s="5">
        <v>1.3833349881954595</v>
      </c>
      <c r="L37">
        <v>2.181664391879433</v>
      </c>
      <c r="M37" s="3">
        <f>90.414*E37^-0.617</f>
        <v>0.6183923497965309</v>
      </c>
      <c r="P37" s="5">
        <v>74.666666666666671</v>
      </c>
      <c r="Q37" s="5">
        <v>65.666666666666671</v>
      </c>
      <c r="R37" s="5">
        <v>5.7951128835712362</v>
      </c>
      <c r="S37">
        <v>150.13999999999999</v>
      </c>
      <c r="T37" s="6">
        <f>(S37/1000-0.0921825430388258)/10</f>
        <v>5.7957456961174204E-3</v>
      </c>
      <c r="U37" s="6">
        <f t="shared" si="2"/>
        <v>1.7155407260507567</v>
      </c>
      <c r="V37" s="5">
        <f>T37/(Q37/10000)</f>
        <v>0.88260086742904875</v>
      </c>
      <c r="W37" s="5">
        <f>V37/L37</f>
        <v>0.4045539133856958</v>
      </c>
      <c r="X37" s="5">
        <f t="shared" ref="X37:X61" si="3">(1-W37)*100</f>
        <v>59.544608661430424</v>
      </c>
      <c r="Z37" s="3">
        <f>(D37/60*M37)/(I37/1000)</f>
        <v>2.0563548688105571</v>
      </c>
      <c r="AA37" s="3">
        <f>M37/(SQRT(I37*K37*F37/1000000))</f>
        <v>7.6240432232719284</v>
      </c>
    </row>
    <row r="38" spans="1:27" x14ac:dyDescent="0.35">
      <c r="A38" t="s">
        <v>55</v>
      </c>
      <c r="B38" t="s">
        <v>17</v>
      </c>
      <c r="C38">
        <v>10</v>
      </c>
      <c r="D38">
        <f>1.44444444444444*(C38-1)+2</f>
        <v>14.999999999999959</v>
      </c>
      <c r="E38" s="2">
        <f>D38/60/(F38/1000000)</f>
        <v>3571.428571428562</v>
      </c>
      <c r="F38">
        <v>70</v>
      </c>
      <c r="G38" t="s">
        <v>0</v>
      </c>
      <c r="H38" s="7">
        <v>51.16</v>
      </c>
      <c r="I38">
        <v>67.941028239985599</v>
      </c>
      <c r="J38">
        <v>8.2292037130218407</v>
      </c>
      <c r="K38" s="5">
        <v>1.3833349881954595</v>
      </c>
      <c r="L38">
        <v>2.181664391879433</v>
      </c>
      <c r="M38" s="3">
        <f>90.414*E38^-0.617</f>
        <v>0.58094121488754802</v>
      </c>
      <c r="P38" s="5">
        <v>50.666666666666664</v>
      </c>
      <c r="Q38" s="5">
        <v>41.666666666666664</v>
      </c>
      <c r="R38" s="5">
        <v>6.4291005073286485</v>
      </c>
      <c r="S38">
        <v>125.14</v>
      </c>
      <c r="T38" s="6">
        <f>(S38/1000-0.0921825430388258)/10</f>
        <v>3.2957456961174207E-3</v>
      </c>
      <c r="U38" s="6">
        <f t="shared" si="2"/>
        <v>0.97554072605075659</v>
      </c>
      <c r="V38" s="5">
        <f>T38/(Q38/10000)</f>
        <v>0.79097896706818094</v>
      </c>
      <c r="W38" s="5">
        <f>V38/L38</f>
        <v>0.36255758218924694</v>
      </c>
      <c r="X38" s="5">
        <f t="shared" si="3"/>
        <v>63.744241781075303</v>
      </c>
      <c r="Z38" s="3">
        <f>(D38/60*M38)/(I38/1000)</f>
        <v>2.1376671428768677</v>
      </c>
      <c r="AA38" s="3">
        <f>M38/(SQRT(I38*K38*F38/1000000))</f>
        <v>7.1623152096562661</v>
      </c>
    </row>
    <row r="39" spans="1:27" x14ac:dyDescent="0.35">
      <c r="A39" t="s">
        <v>56</v>
      </c>
      <c r="B39" t="s">
        <v>17</v>
      </c>
      <c r="C39">
        <v>1</v>
      </c>
      <c r="D39">
        <f>1.44444444444444*(C39-1)+2</f>
        <v>2</v>
      </c>
      <c r="E39" s="2">
        <f>D39/60/(F39/1000000)</f>
        <v>476.1904761904762</v>
      </c>
      <c r="F39">
        <v>70</v>
      </c>
      <c r="G39" t="s">
        <v>0</v>
      </c>
      <c r="H39" s="7">
        <v>40</v>
      </c>
      <c r="I39">
        <v>76.30969881049387</v>
      </c>
      <c r="J39">
        <v>4.9056429463379727</v>
      </c>
      <c r="K39" s="5">
        <v>1.2767660077010268</v>
      </c>
      <c r="L39">
        <v>2.1832276719499424</v>
      </c>
      <c r="M39" s="3">
        <f>6.5734*E39^-0.448</f>
        <v>0.41509194374294606</v>
      </c>
      <c r="P39" s="5">
        <v>41.5</v>
      </c>
      <c r="Q39" s="5">
        <v>32.5</v>
      </c>
      <c r="R39" s="5">
        <v>7.0533679898329424</v>
      </c>
      <c r="S39">
        <v>120.12</v>
      </c>
      <c r="T39" s="6">
        <f>(S39/1000-0.0921825430388258)/10</f>
        <v>2.7937456961174209E-3</v>
      </c>
      <c r="U39" s="6">
        <f t="shared" si="2"/>
        <v>0.82694872605075664</v>
      </c>
      <c r="V39" s="5">
        <f>T39/(Q39/10000)</f>
        <v>0.85961406034382182</v>
      </c>
      <c r="W39" s="5">
        <f>V39/L39</f>
        <v>0.39373541815547825</v>
      </c>
      <c r="X39" s="5">
        <f t="shared" si="3"/>
        <v>60.626458184452183</v>
      </c>
      <c r="Z39" s="3">
        <f>(D39/60*M39)/(I39/1000)</f>
        <v>0.18131899798380713</v>
      </c>
      <c r="AA39" s="3">
        <f>M39/(SQRT(I39*K39*F39/1000000))</f>
        <v>5.0263156547143009</v>
      </c>
    </row>
    <row r="40" spans="1:27" x14ac:dyDescent="0.35">
      <c r="A40" t="s">
        <v>57</v>
      </c>
      <c r="B40" t="s">
        <v>17</v>
      </c>
      <c r="C40">
        <v>2</v>
      </c>
      <c r="D40">
        <f>1.44444444444444*(C40-1)+2</f>
        <v>3.4444444444444402</v>
      </c>
      <c r="E40" s="2">
        <f>D40/60/(F40/1000000)</f>
        <v>820.10582010581913</v>
      </c>
      <c r="F40">
        <v>70</v>
      </c>
      <c r="G40" t="s">
        <v>0</v>
      </c>
      <c r="H40" s="7">
        <v>40</v>
      </c>
      <c r="I40">
        <v>76.30969881049387</v>
      </c>
      <c r="J40">
        <v>4.9056429463379727</v>
      </c>
      <c r="K40" s="5">
        <v>1.2767660077010268</v>
      </c>
      <c r="L40">
        <v>2.1832276719499424</v>
      </c>
      <c r="M40" s="3">
        <f>6.5734*E40^-0.448</f>
        <v>0.32536913142448792</v>
      </c>
      <c r="P40" s="5">
        <v>48.666666666666664</v>
      </c>
      <c r="Q40" s="5">
        <v>39.666666666666664</v>
      </c>
      <c r="R40" s="5">
        <v>3.8837267325770148</v>
      </c>
      <c r="S40">
        <v>128.15</v>
      </c>
      <c r="T40" s="6">
        <f>(S40/1000-0.0921825430388258)/10</f>
        <v>3.5967456961174217E-3</v>
      </c>
      <c r="U40" s="6">
        <f t="shared" si="2"/>
        <v>1.064636726050757</v>
      </c>
      <c r="V40" s="5">
        <f>T40/(Q40/10000)</f>
        <v>0.90674261246657706</v>
      </c>
      <c r="W40" s="5">
        <f>V40/L40</f>
        <v>0.41532205922285831</v>
      </c>
      <c r="X40" s="5">
        <f t="shared" si="3"/>
        <v>58.46779407771416</v>
      </c>
      <c r="Z40" s="3">
        <f>(D40/60*M40)/(I40/1000)</f>
        <v>0.24477358155830142</v>
      </c>
      <c r="AA40" s="3">
        <f>M40/(SQRT(I40*K40*F40/1000000))</f>
        <v>3.9398691867950522</v>
      </c>
    </row>
    <row r="41" spans="1:27" x14ac:dyDescent="0.35">
      <c r="A41" t="s">
        <v>58</v>
      </c>
      <c r="B41" t="s">
        <v>17</v>
      </c>
      <c r="C41">
        <v>10</v>
      </c>
      <c r="D41">
        <f>1.44444444444444*(C41-1)+2</f>
        <v>14.999999999999959</v>
      </c>
      <c r="E41" s="2">
        <f>D41/60/(F41/1000000)</f>
        <v>3571.428571428562</v>
      </c>
      <c r="F41">
        <v>70</v>
      </c>
      <c r="G41" t="s">
        <v>0</v>
      </c>
      <c r="H41" s="7">
        <v>40</v>
      </c>
      <c r="I41">
        <v>76.30969881049387</v>
      </c>
      <c r="J41">
        <v>4.9056429463379727</v>
      </c>
      <c r="K41" s="5">
        <v>1.2767660077010268</v>
      </c>
      <c r="L41">
        <v>2.1832276719499424</v>
      </c>
      <c r="M41" s="3">
        <f>6.5734*E41^-0.448</f>
        <v>0.16831268903270447</v>
      </c>
      <c r="P41" s="5">
        <v>57.666666666666664</v>
      </c>
      <c r="Q41" s="5">
        <v>48.666666666666664</v>
      </c>
      <c r="R41" s="5">
        <v>6.7884706181387671</v>
      </c>
      <c r="S41">
        <v>133.06</v>
      </c>
      <c r="T41" s="6">
        <f>(S41/1000-0.0921825430388258)/10</f>
        <v>4.0877456961174218E-3</v>
      </c>
      <c r="U41" s="6">
        <f t="shared" si="2"/>
        <v>1.2099727260507569</v>
      </c>
      <c r="V41" s="5">
        <f>T41/(Q41/10000)</f>
        <v>0.83994774577755238</v>
      </c>
      <c r="W41" s="5">
        <f>V41/L41</f>
        <v>0.3847275099015926</v>
      </c>
      <c r="X41" s="5">
        <f t="shared" si="3"/>
        <v>61.527249009840745</v>
      </c>
      <c r="Z41" s="3">
        <f>(D41/60*M41)/(I41/1000)</f>
        <v>0.55141316128991902</v>
      </c>
      <c r="AA41" s="3">
        <f>M41/(SQRT(I41*K41*F41/1000000))</f>
        <v>2.0380850954217515</v>
      </c>
    </row>
    <row r="42" spans="1:27" x14ac:dyDescent="0.35">
      <c r="A42" t="s">
        <v>59</v>
      </c>
      <c r="B42" t="s">
        <v>17</v>
      </c>
      <c r="C42">
        <v>1</v>
      </c>
      <c r="D42">
        <f>1.44444444444444*(C42-1)+2</f>
        <v>2</v>
      </c>
      <c r="E42" s="2">
        <f>D42/60/(F42/1000000)</f>
        <v>476.1904761904762</v>
      </c>
      <c r="F42">
        <v>70</v>
      </c>
      <c r="G42" t="s">
        <v>0</v>
      </c>
      <c r="H42" s="7">
        <v>44.89</v>
      </c>
      <c r="I42">
        <v>72.408355906845756</v>
      </c>
      <c r="J42">
        <v>9.6244999493607732</v>
      </c>
      <c r="K42" s="5">
        <v>1.3224815456269947</v>
      </c>
      <c r="L42">
        <v>2.1821800872209938</v>
      </c>
      <c r="M42" s="3">
        <f>(E42^-0.357)*3.6206</f>
        <v>0.40069399626532148</v>
      </c>
      <c r="P42" s="5">
        <v>35.5</v>
      </c>
      <c r="Q42" s="5">
        <v>26.5</v>
      </c>
      <c r="R42" s="5">
        <v>1.8027756377319946</v>
      </c>
      <c r="S42">
        <v>108.41</v>
      </c>
      <c r="T42" s="6">
        <f>(S42/1000-0.0921825430388258)/10</f>
        <v>1.6227456961174197E-3</v>
      </c>
      <c r="U42" s="6">
        <f t="shared" si="2"/>
        <v>0.48033272605075622</v>
      </c>
      <c r="V42" s="5">
        <f>T42/(Q42/10000)</f>
        <v>0.61235686645940368</v>
      </c>
      <c r="W42" s="5">
        <f>V42/L42</f>
        <v>0.28061701692056046</v>
      </c>
      <c r="X42" s="5">
        <f t="shared" si="3"/>
        <v>71.938298307943967</v>
      </c>
      <c r="Z42" s="3">
        <f>(D42/60*M42)/(I42/1000)</f>
        <v>0.18446029294409944</v>
      </c>
      <c r="AA42" s="3">
        <f>M42/(SQRT(I42*K42*F42/1000000))</f>
        <v>4.8941205417594977</v>
      </c>
    </row>
    <row r="43" spans="1:27" x14ac:dyDescent="0.35">
      <c r="A43" t="s">
        <v>60</v>
      </c>
      <c r="B43" t="s">
        <v>17</v>
      </c>
      <c r="C43">
        <v>2</v>
      </c>
      <c r="D43">
        <f>1.44444444444444*(C43-1)+2</f>
        <v>3.4444444444444402</v>
      </c>
      <c r="E43" s="2">
        <f>D43/60/(F43/1000000)</f>
        <v>820.10582010581913</v>
      </c>
      <c r="F43">
        <v>70</v>
      </c>
      <c r="G43" t="s">
        <v>0</v>
      </c>
      <c r="H43" s="7">
        <v>44.89</v>
      </c>
      <c r="I43">
        <v>72.408355906845756</v>
      </c>
      <c r="J43">
        <v>9.6244999493607732</v>
      </c>
      <c r="K43" s="5">
        <v>1.3224815456269947</v>
      </c>
      <c r="L43">
        <v>2.1821800872209938</v>
      </c>
      <c r="M43" s="3">
        <f>(E43^-0.357)*3.6206</f>
        <v>0.33001143982015191</v>
      </c>
      <c r="P43" s="5">
        <v>30.166666666666668</v>
      </c>
      <c r="Q43" s="5">
        <v>21.166666666666668</v>
      </c>
      <c r="R43" s="5">
        <v>2.2546248764114472</v>
      </c>
      <c r="S43">
        <v>107.68</v>
      </c>
      <c r="T43" s="6">
        <f>(S43/1000-0.0921825430388258)/10</f>
        <v>1.5497456961174217E-3</v>
      </c>
      <c r="U43" s="6">
        <f t="shared" si="2"/>
        <v>0.45872472605075681</v>
      </c>
      <c r="V43" s="5">
        <f>T43/(Q43/10000)</f>
        <v>0.73216332100035664</v>
      </c>
      <c r="W43" s="5">
        <f>V43/L43</f>
        <v>0.33551920177805611</v>
      </c>
      <c r="X43" s="5">
        <f t="shared" si="3"/>
        <v>66.448079822194387</v>
      </c>
      <c r="Z43" s="3">
        <f>(D43/60*M43)/(I43/1000)</f>
        <v>0.261642471198126</v>
      </c>
      <c r="AA43" s="3">
        <f>M43/(SQRT(I43*K43*F43/1000000))</f>
        <v>4.0307960231327673</v>
      </c>
    </row>
    <row r="44" spans="1:27" x14ac:dyDescent="0.35">
      <c r="A44" t="s">
        <v>61</v>
      </c>
      <c r="B44" t="s">
        <v>17</v>
      </c>
      <c r="C44">
        <v>3</v>
      </c>
      <c r="D44">
        <f>1.44444444444444*(C44-1)+2</f>
        <v>4.8888888888888804</v>
      </c>
      <c r="E44" s="2">
        <f>D44/60/(F44/1000000)</f>
        <v>1164.0211640211621</v>
      </c>
      <c r="F44">
        <v>70</v>
      </c>
      <c r="G44" t="s">
        <v>0</v>
      </c>
      <c r="H44" s="7">
        <v>44.89</v>
      </c>
      <c r="I44">
        <v>72.408355906845756</v>
      </c>
      <c r="J44">
        <v>9.6244999493607732</v>
      </c>
      <c r="K44" s="5">
        <v>1.3224815456269947</v>
      </c>
      <c r="L44">
        <v>2.1821800872209938</v>
      </c>
      <c r="M44" s="3">
        <f>(E44^-0.357)*3.6206</f>
        <v>0.29122758853226421</v>
      </c>
      <c r="P44" s="5">
        <v>33.166666666666664</v>
      </c>
      <c r="Q44" s="5">
        <v>24.166666666666664</v>
      </c>
      <c r="R44" s="5">
        <v>5.0083264004388992</v>
      </c>
      <c r="S44">
        <v>111.71</v>
      </c>
      <c r="T44" s="6">
        <f>(S44/1000-0.0921825430388258)/10</f>
        <v>1.9527456961174194E-3</v>
      </c>
      <c r="U44" s="6">
        <f t="shared" si="2"/>
        <v>0.57801272605075615</v>
      </c>
      <c r="V44" s="5">
        <f>T44/(Q44/10000)</f>
        <v>0.80803270184169096</v>
      </c>
      <c r="W44" s="5">
        <f>V44/L44</f>
        <v>0.37028690096366912</v>
      </c>
      <c r="X44" s="5">
        <f t="shared" si="3"/>
        <v>62.971309903633085</v>
      </c>
      <c r="Z44" s="3">
        <f>(D44/60*M44)/(I44/1000)</f>
        <v>0.32771984758798622</v>
      </c>
      <c r="AA44" s="3">
        <f>M44/(SQRT(I44*K44*F44/1000000))</f>
        <v>3.5570857977594099</v>
      </c>
    </row>
    <row r="45" spans="1:27" x14ac:dyDescent="0.35">
      <c r="A45" t="s">
        <v>62</v>
      </c>
      <c r="B45" t="s">
        <v>17</v>
      </c>
      <c r="C45">
        <v>4</v>
      </c>
      <c r="D45">
        <f>1.44444444444444*(C45-1)+2</f>
        <v>6.3333333333333197</v>
      </c>
      <c r="E45" s="2">
        <f>D45/60/(F45/1000000)</f>
        <v>1507.936507936505</v>
      </c>
      <c r="F45">
        <v>70</v>
      </c>
      <c r="G45" t="s">
        <v>0</v>
      </c>
      <c r="H45" s="7">
        <v>44.89</v>
      </c>
      <c r="I45">
        <v>72.408355906845756</v>
      </c>
      <c r="J45">
        <v>9.6244999493607732</v>
      </c>
      <c r="K45" s="5">
        <v>1.3224815456269947</v>
      </c>
      <c r="L45">
        <v>2.1821800872209938</v>
      </c>
      <c r="M45" s="3">
        <f>(E45^-0.357)*3.6206</f>
        <v>0.26552034038461403</v>
      </c>
      <c r="P45" s="5">
        <v>28.833333333333332</v>
      </c>
      <c r="Q45" s="5">
        <v>19.833333333333332</v>
      </c>
      <c r="R45" s="5">
        <v>1.0408329997330663</v>
      </c>
      <c r="S45">
        <v>101.93</v>
      </c>
      <c r="T45" s="6">
        <f>(S45/1000-0.0921825430388258)/10</f>
        <v>9.7474569611742114E-4</v>
      </c>
      <c r="U45" s="6">
        <f t="shared" si="2"/>
        <v>0.28852472605075669</v>
      </c>
      <c r="V45" s="5">
        <f>T45/(Q45/10000)</f>
        <v>0.4914684182104645</v>
      </c>
      <c r="W45" s="5">
        <f>V45/L45</f>
        <v>0.22521900052545596</v>
      </c>
      <c r="X45" s="5">
        <f t="shared" si="3"/>
        <v>77.47809994745441</v>
      </c>
      <c r="Z45" s="3">
        <f>(D45/60*M45)/(I45/1000)</f>
        <v>0.3870706176046223</v>
      </c>
      <c r="AA45" s="3">
        <f>M45/(SQRT(I45*K45*F45/1000000))</f>
        <v>3.2430946414052353</v>
      </c>
    </row>
    <row r="46" spans="1:27" x14ac:dyDescent="0.35">
      <c r="A46" t="s">
        <v>63</v>
      </c>
      <c r="B46" t="s">
        <v>17</v>
      </c>
      <c r="C46">
        <v>5</v>
      </c>
      <c r="D46">
        <f>1.44444444444444*(C46-1)+2</f>
        <v>7.7777777777777599</v>
      </c>
      <c r="E46" s="2">
        <f>D46/60/(F46/1000000)</f>
        <v>1851.8518518518479</v>
      </c>
      <c r="F46">
        <v>70</v>
      </c>
      <c r="G46" t="s">
        <v>0</v>
      </c>
      <c r="H46" s="7">
        <v>44.89</v>
      </c>
      <c r="I46">
        <v>72.408355906845756</v>
      </c>
      <c r="J46">
        <v>9.6244999493607732</v>
      </c>
      <c r="K46" s="5">
        <v>1.3224815456269947</v>
      </c>
      <c r="L46">
        <v>2.1821800872209938</v>
      </c>
      <c r="M46" s="3">
        <f>(E46^-0.357)*3.6206</f>
        <v>0.24674315827434881</v>
      </c>
      <c r="P46" s="5">
        <v>47.333333333333336</v>
      </c>
      <c r="Q46" s="5">
        <v>38.333333333333336</v>
      </c>
      <c r="R46" s="5">
        <v>2.4664414311581235</v>
      </c>
      <c r="S46">
        <v>120.43</v>
      </c>
      <c r="T46" s="6">
        <f>(S46/1000-0.0921825430388258)/10</f>
        <v>2.8247456961174216E-3</v>
      </c>
      <c r="U46" s="6">
        <f t="shared" si="2"/>
        <v>0.83612472605075672</v>
      </c>
      <c r="V46" s="5">
        <f>T46/(Q46/10000)</f>
        <v>0.73689018159584907</v>
      </c>
      <c r="W46" s="5">
        <f>V46/L46</f>
        <v>0.33768532024975018</v>
      </c>
      <c r="X46" s="5">
        <f t="shared" si="3"/>
        <v>66.231467975024984</v>
      </c>
      <c r="Z46" s="3">
        <f>(D46/60*M46)/(I46/1000)</f>
        <v>0.4417338830603782</v>
      </c>
      <c r="AA46" s="3">
        <f>M46/(SQRT(I46*K46*F46/1000000))</f>
        <v>3.0137480738530793</v>
      </c>
    </row>
    <row r="47" spans="1:27" x14ac:dyDescent="0.35">
      <c r="A47" t="s">
        <v>64</v>
      </c>
      <c r="B47" t="s">
        <v>17</v>
      </c>
      <c r="C47">
        <v>6</v>
      </c>
      <c r="D47">
        <f>1.44444444444444*(C47-1)+2</f>
        <v>9.2222222222222001</v>
      </c>
      <c r="E47" s="2">
        <f>D47/60/(F47/1000000)</f>
        <v>2195.767195767191</v>
      </c>
      <c r="F47">
        <v>70</v>
      </c>
      <c r="G47" t="s">
        <v>0</v>
      </c>
      <c r="H47" s="7">
        <v>44.89</v>
      </c>
      <c r="I47">
        <v>72.408355906845756</v>
      </c>
      <c r="J47">
        <v>9.6244999493607732</v>
      </c>
      <c r="K47" s="5">
        <v>1.3224815456269947</v>
      </c>
      <c r="L47">
        <v>2.1821800872209938</v>
      </c>
      <c r="M47" s="3">
        <f>(E47^-0.357)*3.6206</f>
        <v>0.23218504348946278</v>
      </c>
      <c r="P47" s="5">
        <v>57.5</v>
      </c>
      <c r="Q47" s="5">
        <v>48.5</v>
      </c>
      <c r="R47" s="5">
        <v>4.0926763859362252</v>
      </c>
      <c r="S47">
        <v>136.06</v>
      </c>
      <c r="T47" s="6">
        <f>(S47/1000-0.0921825430388258)/10</f>
        <v>4.3877456961174217E-3</v>
      </c>
      <c r="U47" s="6">
        <f t="shared" si="2"/>
        <v>1.2987727260507569</v>
      </c>
      <c r="V47" s="5">
        <f>T47/(Q47/10000)</f>
        <v>0.90468983425101479</v>
      </c>
      <c r="W47" s="5">
        <f>V47/L47</f>
        <v>0.41458073948568436</v>
      </c>
      <c r="X47" s="5">
        <f t="shared" si="3"/>
        <v>58.54192605143156</v>
      </c>
      <c r="Z47" s="3">
        <f>(D47/60*M47)/(I47/1000)</f>
        <v>0.49286716542561099</v>
      </c>
      <c r="AA47" s="3">
        <f>M47/(SQRT(I47*K47*F47/1000000))</f>
        <v>2.8359336586582344</v>
      </c>
    </row>
    <row r="48" spans="1:27" x14ac:dyDescent="0.35">
      <c r="A48" t="s">
        <v>65</v>
      </c>
      <c r="B48" t="s">
        <v>17</v>
      </c>
      <c r="C48">
        <v>7</v>
      </c>
      <c r="D48">
        <f>1.44444444444444*(C48-1)+2</f>
        <v>10.666666666666639</v>
      </c>
      <c r="E48" s="2">
        <f>D48/60/(F48/1000000)</f>
        <v>2539.6825396825334</v>
      </c>
      <c r="F48">
        <v>70</v>
      </c>
      <c r="G48" t="s">
        <v>0</v>
      </c>
      <c r="H48" s="7">
        <v>44.89</v>
      </c>
      <c r="I48">
        <v>72.408355906845756</v>
      </c>
      <c r="J48">
        <v>9.6244999493607732</v>
      </c>
      <c r="K48" s="5">
        <v>1.3224815456269947</v>
      </c>
      <c r="L48">
        <v>2.1821800872209938</v>
      </c>
      <c r="M48" s="3">
        <f>(E48^-0.357)*3.6206</f>
        <v>0.22043182152207463</v>
      </c>
      <c r="P48" s="5">
        <v>40.666666666666664</v>
      </c>
      <c r="Q48" s="5">
        <v>31.666666666666664</v>
      </c>
      <c r="R48" s="5">
        <v>2.0207259421636903</v>
      </c>
      <c r="S48">
        <v>116.7</v>
      </c>
      <c r="T48" s="6">
        <f>(S48/1000-0.0921825430388258)/10</f>
        <v>2.4517456961174202E-3</v>
      </c>
      <c r="U48" s="6">
        <f t="shared" si="2"/>
        <v>0.72571672605075643</v>
      </c>
      <c r="V48" s="5">
        <f>T48/(Q48/10000)</f>
        <v>0.77423548298444855</v>
      </c>
      <c r="W48" s="5">
        <f>V48/L48</f>
        <v>0.35479907800388621</v>
      </c>
      <c r="X48" s="5">
        <f t="shared" si="3"/>
        <v>64.520092199611383</v>
      </c>
      <c r="Z48" s="3">
        <f>(D48/60*M48)/(I48/1000)</f>
        <v>0.54120658991508852</v>
      </c>
      <c r="AA48" s="3">
        <f>M48/(SQRT(I48*K48*F48/1000000))</f>
        <v>2.6923785128397655</v>
      </c>
    </row>
    <row r="49" spans="1:27" x14ac:dyDescent="0.35">
      <c r="A49" t="s">
        <v>66</v>
      </c>
      <c r="B49" t="s">
        <v>17</v>
      </c>
      <c r="C49">
        <v>8</v>
      </c>
      <c r="D49">
        <f>1.44444444444444*(C49-1)+2</f>
        <v>12.111111111111081</v>
      </c>
      <c r="E49" s="2">
        <f>D49/60/(F49/1000000)</f>
        <v>2883.5978835978767</v>
      </c>
      <c r="F49">
        <v>70</v>
      </c>
      <c r="G49" t="s">
        <v>0</v>
      </c>
      <c r="H49" s="7">
        <v>44.89</v>
      </c>
      <c r="I49">
        <v>72.408355906845756</v>
      </c>
      <c r="J49">
        <v>9.6244999493607732</v>
      </c>
      <c r="K49" s="5">
        <v>1.3224815456269947</v>
      </c>
      <c r="L49">
        <v>2.1821800872209938</v>
      </c>
      <c r="M49" s="3">
        <f>(E49^-0.357)*3.6206</f>
        <v>0.21066086341670889</v>
      </c>
      <c r="P49" s="5">
        <v>37.666666666666664</v>
      </c>
      <c r="Q49" s="5">
        <v>28.666666666666664</v>
      </c>
      <c r="R49" s="5">
        <v>0.76376261582597338</v>
      </c>
      <c r="S49">
        <v>112.85</v>
      </c>
      <c r="T49" s="6">
        <f>(S49/1000-0.0921825430388258)/10</f>
        <v>2.0667456961174198E-3</v>
      </c>
      <c r="U49" s="6">
        <f t="shared" si="2"/>
        <v>0.61175672605075626</v>
      </c>
      <c r="V49" s="5">
        <f>T49/(Q49/10000)</f>
        <v>0.72095780097119311</v>
      </c>
      <c r="W49" s="5">
        <f>V49/L49</f>
        <v>0.33038419019272275</v>
      </c>
      <c r="X49" s="5">
        <f t="shared" si="3"/>
        <v>66.961580980727732</v>
      </c>
      <c r="Z49" s="3">
        <f>(D49/60*M49)/(I49/1000)</f>
        <v>0.58725660679380787</v>
      </c>
      <c r="AA49" s="3">
        <f>M49/(SQRT(I49*K49*F49/1000000))</f>
        <v>2.5730349558565022</v>
      </c>
    </row>
    <row r="50" spans="1:27" x14ac:dyDescent="0.35">
      <c r="A50" t="s">
        <v>67</v>
      </c>
      <c r="B50" t="s">
        <v>17</v>
      </c>
      <c r="C50">
        <v>9</v>
      </c>
      <c r="D50">
        <f>1.44444444444444*(C50-1)+2</f>
        <v>13.55555555555552</v>
      </c>
      <c r="E50" s="2">
        <f>D50/60/(F50/1000000)</f>
        <v>3227.5132275132196</v>
      </c>
      <c r="F50">
        <v>70</v>
      </c>
      <c r="G50" t="s">
        <v>0</v>
      </c>
      <c r="H50" s="7">
        <v>44.89</v>
      </c>
      <c r="I50">
        <v>72.408355906845756</v>
      </c>
      <c r="J50">
        <v>9.6244999493607732</v>
      </c>
      <c r="K50" s="5">
        <v>1.3224815456269947</v>
      </c>
      <c r="L50">
        <v>2.1821800872209938</v>
      </c>
      <c r="M50" s="3">
        <f>(E50^-0.357)*3.6206</f>
        <v>0.20235533557259522</v>
      </c>
      <c r="P50" s="5">
        <v>39</v>
      </c>
      <c r="Q50" s="5">
        <v>30</v>
      </c>
      <c r="R50" s="5">
        <v>1</v>
      </c>
      <c r="S50">
        <v>115.76</v>
      </c>
      <c r="T50" s="6">
        <f>(S50/1000-0.0921825430388258)/10</f>
        <v>2.3577456961174207E-3</v>
      </c>
      <c r="U50" s="6">
        <f t="shared" si="2"/>
        <v>0.69789272605075658</v>
      </c>
      <c r="V50" s="5">
        <f>T50/(Q50/10000)</f>
        <v>0.78591523203914027</v>
      </c>
      <c r="W50" s="5">
        <f>V50/L50</f>
        <v>0.36015140851184435</v>
      </c>
      <c r="X50" s="5">
        <f t="shared" si="3"/>
        <v>63.984859148815566</v>
      </c>
      <c r="Z50" s="3">
        <f>(D50/60*M50)/(I50/1000)</f>
        <v>0.63138177883925173</v>
      </c>
      <c r="AA50" s="3">
        <f>M50/(SQRT(I50*K50*F50/1000000))</f>
        <v>2.4715903252633429</v>
      </c>
    </row>
    <row r="51" spans="1:27" x14ac:dyDescent="0.35">
      <c r="A51" t="s">
        <v>68</v>
      </c>
      <c r="B51" t="s">
        <v>17</v>
      </c>
      <c r="C51">
        <v>10</v>
      </c>
      <c r="D51">
        <f>1.44444444444444*(C51-1)+2</f>
        <v>14.999999999999959</v>
      </c>
      <c r="E51" s="2">
        <f>D51/60/(F51/1000000)</f>
        <v>3571.428571428562</v>
      </c>
      <c r="F51">
        <v>70</v>
      </c>
      <c r="G51" t="s">
        <v>0</v>
      </c>
      <c r="H51" s="7">
        <v>44.89</v>
      </c>
      <c r="I51">
        <v>72.408355906845756</v>
      </c>
      <c r="J51">
        <v>9.6244999493607732</v>
      </c>
      <c r="K51" s="5">
        <v>1.3224815456269947</v>
      </c>
      <c r="L51">
        <v>2.1821800872209938</v>
      </c>
      <c r="M51" s="3">
        <f>(E51^-0.357)*3.6206</f>
        <v>0.19517130421556944</v>
      </c>
      <c r="P51" s="5">
        <v>43.166666666666664</v>
      </c>
      <c r="Q51" s="5">
        <v>34.166666666666664</v>
      </c>
      <c r="R51" s="5">
        <v>4.0414518843273806</v>
      </c>
      <c r="S51">
        <v>121.28</v>
      </c>
      <c r="T51" s="6">
        <f>(S51/1000-0.0921825430388258)/10</f>
        <v>2.9097456961174203E-3</v>
      </c>
      <c r="U51" s="6">
        <f t="shared" si="2"/>
        <v>0.86128472605075634</v>
      </c>
      <c r="V51" s="5">
        <f>T51/(Q51/10000)</f>
        <v>0.85163288666851333</v>
      </c>
      <c r="W51" s="5">
        <f>V51/L51</f>
        <v>0.39026700484333893</v>
      </c>
      <c r="X51" s="5">
        <f t="shared" si="3"/>
        <v>60.973299515666099</v>
      </c>
      <c r="Z51" s="3">
        <f>(D51/60*M51)/(I51/1000)</f>
        <v>0.67385628968933908</v>
      </c>
      <c r="AA51" s="3">
        <f>M51/(SQRT(I51*K51*F51/1000000))</f>
        <v>2.3838437761141935</v>
      </c>
    </row>
    <row r="52" spans="1:27" x14ac:dyDescent="0.35">
      <c r="A52" t="s">
        <v>69</v>
      </c>
      <c r="B52" t="s">
        <v>17</v>
      </c>
      <c r="C52">
        <v>1</v>
      </c>
      <c r="D52">
        <f>1.44444444444444*(C52-1)+2</f>
        <v>2</v>
      </c>
      <c r="E52" s="2">
        <f>D52/60/(F52/1000000)</f>
        <v>138.88888888888889</v>
      </c>
      <c r="F52">
        <v>240</v>
      </c>
      <c r="G52" t="s">
        <v>0</v>
      </c>
      <c r="H52" s="7">
        <v>49.41</v>
      </c>
      <c r="I52">
        <v>48.589592399621928</v>
      </c>
      <c r="J52">
        <v>5.3302427843115359</v>
      </c>
      <c r="K52">
        <v>1.36</v>
      </c>
      <c r="L52">
        <v>2.1707443657437842</v>
      </c>
      <c r="M52" s="3">
        <f>27.525*(E52^-0.563)</f>
        <v>1.7116127902041496</v>
      </c>
      <c r="P52" s="5">
        <v>102.33333333333333</v>
      </c>
      <c r="Q52" s="5">
        <v>93.333333333333329</v>
      </c>
      <c r="R52" s="5">
        <v>14.047538337137008</v>
      </c>
      <c r="S52">
        <v>175.79</v>
      </c>
      <c r="T52" s="6">
        <f>(S52/1000-0.0921825430388258)/10</f>
        <v>8.3607456961174199E-3</v>
      </c>
      <c r="U52" s="6">
        <f t="shared" si="2"/>
        <v>2.4747807260507564</v>
      </c>
      <c r="V52" s="5">
        <f>T52/(Q52/10000)</f>
        <v>0.89579418172686653</v>
      </c>
      <c r="W52" s="5">
        <f>V52/L52</f>
        <v>0.41266682335482258</v>
      </c>
      <c r="X52" s="5">
        <f t="shared" si="3"/>
        <v>58.733317664517749</v>
      </c>
      <c r="Z52" s="3">
        <f>(D52/60*M52)/(I52/1000)</f>
        <v>1.17419712444255</v>
      </c>
      <c r="AA52" s="3">
        <f>M52/(SQRT(I52*K52*F52/1000000))</f>
        <v>13.591231820230654</v>
      </c>
    </row>
    <row r="53" spans="1:27" x14ac:dyDescent="0.35">
      <c r="A53" t="s">
        <v>70</v>
      </c>
      <c r="B53" t="s">
        <v>17</v>
      </c>
      <c r="C53">
        <v>10</v>
      </c>
      <c r="D53">
        <f>1.44444444444444*(C53-1)+2</f>
        <v>14.999999999999959</v>
      </c>
      <c r="E53" s="2">
        <f>D53/60/(F53/1000000)</f>
        <v>1388.888888888885</v>
      </c>
      <c r="F53">
        <v>180</v>
      </c>
      <c r="G53" t="s">
        <v>0</v>
      </c>
      <c r="H53" s="7">
        <v>49.41</v>
      </c>
      <c r="I53">
        <v>48.589592399621928</v>
      </c>
      <c r="J53">
        <v>5.3302427843115359</v>
      </c>
      <c r="K53">
        <v>1.36</v>
      </c>
      <c r="L53">
        <v>2.1707443657437842</v>
      </c>
      <c r="M53" s="3">
        <f>27.525*(E53^-0.563)</f>
        <v>0.46817209365919921</v>
      </c>
      <c r="P53" s="5">
        <v>90.333333333333329</v>
      </c>
      <c r="Q53" s="5">
        <v>81.333333333333329</v>
      </c>
      <c r="R53" s="5">
        <v>4.8562674281111553</v>
      </c>
      <c r="S53">
        <v>163.49</v>
      </c>
      <c r="T53" s="6">
        <f>(S53/1000-0.0921825430388258)/10</f>
        <v>7.1307456961174197E-3</v>
      </c>
      <c r="U53" s="6">
        <f t="shared" si="2"/>
        <v>2.1107007260507564</v>
      </c>
      <c r="V53" s="5">
        <f>T53/(Q53/10000)</f>
        <v>0.87673102821115823</v>
      </c>
      <c r="W53" s="5">
        <f>V53/L53</f>
        <v>0.40388497238400295</v>
      </c>
      <c r="X53" s="5">
        <f t="shared" si="3"/>
        <v>59.611502761599702</v>
      </c>
      <c r="Z53" s="3">
        <f>(D53/60*M53)/(I53/1000)</f>
        <v>2.4088085047552319</v>
      </c>
      <c r="AA53" s="3">
        <f>M53/(SQRT(I53*K53*F53/1000000))</f>
        <v>4.2926767722295338</v>
      </c>
    </row>
    <row r="54" spans="1:27" x14ac:dyDescent="0.35">
      <c r="A54" t="s">
        <v>71</v>
      </c>
      <c r="B54" t="s">
        <v>17</v>
      </c>
      <c r="C54">
        <v>10</v>
      </c>
      <c r="D54">
        <f>1.44444444444444*(C54-1)+2</f>
        <v>14.999999999999959</v>
      </c>
      <c r="E54" s="2">
        <f>D54/60/(F54/1000000)</f>
        <v>1666.6666666666622</v>
      </c>
      <c r="F54">
        <v>150</v>
      </c>
      <c r="G54" t="s">
        <v>0</v>
      </c>
      <c r="H54" s="7">
        <v>49.41</v>
      </c>
      <c r="I54">
        <v>48.589592399621928</v>
      </c>
      <c r="J54">
        <v>5.3302427843115359</v>
      </c>
      <c r="K54">
        <v>1.36</v>
      </c>
      <c r="L54">
        <v>2.1707443657437842</v>
      </c>
      <c r="M54" s="3">
        <f>27.525*(E54^-0.563)</f>
        <v>0.42249977461593868</v>
      </c>
      <c r="P54" s="5">
        <v>57.5</v>
      </c>
      <c r="Q54" s="5">
        <v>48.5</v>
      </c>
      <c r="R54" s="5">
        <v>3.5</v>
      </c>
      <c r="S54">
        <v>133</v>
      </c>
      <c r="T54" s="6">
        <f>(S54/1000-0.0921825430388258)/10</f>
        <v>4.081745696117421E-3</v>
      </c>
      <c r="U54" s="6">
        <f t="shared" si="2"/>
        <v>1.2081967260507567</v>
      </c>
      <c r="V54" s="5">
        <f>T54/(Q54/10000)</f>
        <v>0.84159705074586</v>
      </c>
      <c r="W54" s="5">
        <f>V54/L54</f>
        <v>0.38769975130512202</v>
      </c>
      <c r="X54" s="5">
        <f t="shared" si="3"/>
        <v>61.230024869487799</v>
      </c>
      <c r="Z54" s="3">
        <f>(D54/60*M54)/(I54/1000)</f>
        <v>2.1738182692556656</v>
      </c>
      <c r="AA54" s="3">
        <f>M54/(SQRT(I54*K54*F54/1000000))</f>
        <v>4.2436520731524627</v>
      </c>
    </row>
    <row r="55" spans="1:27" x14ac:dyDescent="0.35">
      <c r="A55" t="s">
        <v>72</v>
      </c>
      <c r="B55" t="s">
        <v>17</v>
      </c>
      <c r="C55">
        <v>10</v>
      </c>
      <c r="D55">
        <f>1.44444444444444*(C55-1)+2</f>
        <v>14.999999999999959</v>
      </c>
      <c r="E55" s="2">
        <f>D55/60/(F55/1000000)</f>
        <v>2499.9999999999927</v>
      </c>
      <c r="F55">
        <v>100</v>
      </c>
      <c r="G55" t="s">
        <v>0</v>
      </c>
      <c r="H55" s="7">
        <v>49.41</v>
      </c>
      <c r="I55">
        <v>48.589592399621928</v>
      </c>
      <c r="J55">
        <v>5.3302427843115359</v>
      </c>
      <c r="K55">
        <v>1.36</v>
      </c>
      <c r="L55">
        <v>2.1707443657437842</v>
      </c>
      <c r="M55" s="3">
        <f>27.525*(E55^-0.563)</f>
        <v>0.33626920935539878</v>
      </c>
      <c r="P55" s="5">
        <v>82.666666666666671</v>
      </c>
      <c r="Q55" s="5">
        <v>73.666666666666671</v>
      </c>
      <c r="R55" s="5">
        <v>0.76376261582597327</v>
      </c>
      <c r="S55">
        <v>156.13999999999999</v>
      </c>
      <c r="T55" s="6">
        <f>(S55/1000-0.0921825430388258)/10</f>
        <v>6.3957456961174176E-3</v>
      </c>
      <c r="U55" s="6">
        <f t="shared" si="2"/>
        <v>1.8931407260507558</v>
      </c>
      <c r="V55" s="5">
        <f>T55/(Q55/10000)</f>
        <v>0.86820077322860867</v>
      </c>
      <c r="W55" s="5">
        <f>V55/L55</f>
        <v>0.39995532727370603</v>
      </c>
      <c r="X55" s="5">
        <f t="shared" si="3"/>
        <v>60.004467272629405</v>
      </c>
      <c r="Z55" s="3">
        <f>(D55/60*M55)/(I55/1000)</f>
        <v>1.7301503920313517</v>
      </c>
      <c r="AA55" s="3">
        <f>M55/(SQRT(I55*K55*F55/1000000))</f>
        <v>4.1366237454713684</v>
      </c>
    </row>
    <row r="56" spans="1:27" x14ac:dyDescent="0.35">
      <c r="A56" t="s">
        <v>73</v>
      </c>
      <c r="B56" t="s">
        <v>17</v>
      </c>
      <c r="C56">
        <v>1</v>
      </c>
      <c r="D56">
        <f>1.44444444444444*(C56-1)+2</f>
        <v>2</v>
      </c>
      <c r="E56" s="2">
        <f>D56/60/(F56/1000000)</f>
        <v>166.66666666666666</v>
      </c>
      <c r="F56">
        <v>200</v>
      </c>
      <c r="G56" t="s">
        <v>0</v>
      </c>
      <c r="H56" s="7">
        <v>49.41</v>
      </c>
      <c r="I56">
        <v>48.589592399621928</v>
      </c>
      <c r="J56">
        <v>5.3302427843115359</v>
      </c>
      <c r="K56">
        <v>1.36</v>
      </c>
      <c r="L56">
        <v>2.1707443657437842</v>
      </c>
      <c r="M56" s="3">
        <f>27.525*(E56^-0.563)</f>
        <v>1.5446371705730604</v>
      </c>
      <c r="P56" s="5">
        <v>92.333333333333329</v>
      </c>
      <c r="Q56" s="5">
        <v>83.333333333333329</v>
      </c>
      <c r="R56" s="5">
        <v>0.57735026918962573</v>
      </c>
      <c r="S56">
        <v>168.28</v>
      </c>
      <c r="T56" s="6">
        <f>(S56/1000-0.0921825430388258)/10</f>
        <v>7.6097456961174217E-3</v>
      </c>
      <c r="U56" s="6">
        <f t="shared" si="2"/>
        <v>2.2524847260507568</v>
      </c>
      <c r="V56" s="5">
        <f>T56/(Q56/10000)</f>
        <v>0.91316948353409066</v>
      </c>
      <c r="W56" s="5">
        <f>V56/L56</f>
        <v>0.42067112919636768</v>
      </c>
      <c r="X56" s="5">
        <f t="shared" si="3"/>
        <v>57.932887080363237</v>
      </c>
      <c r="Z56" s="3">
        <f>(D56/60*M56)/(I56/1000)</f>
        <v>1.0596488495377727</v>
      </c>
      <c r="AA56" s="3">
        <f>M56/(SQRT(I56*K56*F56/1000000))</f>
        <v>13.436012574657816</v>
      </c>
    </row>
    <row r="57" spans="1:27" x14ac:dyDescent="0.35">
      <c r="A57" t="s">
        <v>74</v>
      </c>
      <c r="B57" t="s">
        <v>17</v>
      </c>
      <c r="C57">
        <v>10</v>
      </c>
      <c r="D57">
        <f>1.44444444444444*(C57-1)+2</f>
        <v>14.999999999999959</v>
      </c>
      <c r="E57" s="2">
        <f>D57/60/(F57/1000000)</f>
        <v>833.3333333333311</v>
      </c>
      <c r="F57">
        <v>300</v>
      </c>
      <c r="G57" t="s">
        <v>0</v>
      </c>
      <c r="H57" s="7">
        <v>49.41</v>
      </c>
      <c r="I57">
        <v>48.589592399621928</v>
      </c>
      <c r="J57">
        <v>5.3302427843115359</v>
      </c>
      <c r="K57">
        <v>1.36</v>
      </c>
      <c r="L57">
        <v>2.1707443657437842</v>
      </c>
      <c r="M57" s="3">
        <f>27.525*(E57^-0.563)</f>
        <v>0.62417499889517913</v>
      </c>
      <c r="P57" s="5">
        <v>166.33333333333334</v>
      </c>
      <c r="Q57" s="5">
        <v>157.33333333333334</v>
      </c>
      <c r="R57" s="5">
        <v>9.2915732431775684</v>
      </c>
      <c r="S57">
        <v>235.81</v>
      </c>
      <c r="T57" s="6">
        <f>(S57/1000-0.0921825430388258)/10</f>
        <v>1.4362745696117419E-2</v>
      </c>
      <c r="U57" s="6">
        <f t="shared" si="2"/>
        <v>4.2513727260507563</v>
      </c>
      <c r="V57" s="5">
        <f>T57/(Q57/10000)</f>
        <v>0.91288637899051384</v>
      </c>
      <c r="W57" s="5">
        <f>V57/L57</f>
        <v>0.42054071100984858</v>
      </c>
      <c r="X57" s="5">
        <f t="shared" si="3"/>
        <v>57.945928899015144</v>
      </c>
      <c r="Z57" s="3">
        <f>(D57/60*M57)/(I57/1000)</f>
        <v>3.2114644724825578</v>
      </c>
      <c r="AA57" s="3">
        <f>M57/(SQRT(I57*K57*F57/1000000))</f>
        <v>4.4330707207680016</v>
      </c>
    </row>
    <row r="58" spans="1:27" x14ac:dyDescent="0.35">
      <c r="A58" t="s">
        <v>75</v>
      </c>
      <c r="B58" t="s">
        <v>17</v>
      </c>
      <c r="C58">
        <v>10</v>
      </c>
      <c r="D58">
        <f>1.44444444444444*(C58-1)+2</f>
        <v>14.999999999999959</v>
      </c>
      <c r="E58" s="2">
        <f>D58/60/(F58/1000000)</f>
        <v>1041.6666666666638</v>
      </c>
      <c r="F58">
        <v>240</v>
      </c>
      <c r="G58" t="s">
        <v>0</v>
      </c>
      <c r="H58" s="7">
        <v>49.41</v>
      </c>
      <c r="I58">
        <v>48.589592399621928</v>
      </c>
      <c r="J58">
        <v>5.3302427843115359</v>
      </c>
      <c r="K58">
        <v>1.36</v>
      </c>
      <c r="L58">
        <v>2.1707443657437842</v>
      </c>
      <c r="M58" s="3">
        <f>27.525*(E58^-0.563)</f>
        <v>0.55048568743174953</v>
      </c>
      <c r="P58" s="5">
        <v>107.5</v>
      </c>
      <c r="Q58" s="5">
        <v>98.5</v>
      </c>
      <c r="R58" s="5">
        <v>0.8660254037844386</v>
      </c>
      <c r="S58">
        <v>183.11</v>
      </c>
      <c r="T58" s="6">
        <f>(S58/1000-0.0921825430388258)/10</f>
        <v>9.0927456961174234E-3</v>
      </c>
      <c r="U58" s="6">
        <f t="shared" si="2"/>
        <v>2.6914527260507577</v>
      </c>
      <c r="V58" s="5">
        <f>T58/(Q58/10000)</f>
        <v>0.92312139046877406</v>
      </c>
      <c r="W58" s="5">
        <f>V58/L58</f>
        <v>0.42525568880261755</v>
      </c>
      <c r="X58" s="5">
        <f t="shared" si="3"/>
        <v>57.474431119738242</v>
      </c>
      <c r="Z58" s="3">
        <f>(D58/60*M58)/(I58/1000)</f>
        <v>2.8323230358896327</v>
      </c>
      <c r="AA58" s="3">
        <f>M58/(SQRT(I58*K58*F58/1000000))</f>
        <v>4.37118642395256</v>
      </c>
    </row>
    <row r="59" spans="1:27" x14ac:dyDescent="0.35">
      <c r="A59" t="s">
        <v>76</v>
      </c>
      <c r="B59" t="s">
        <v>17</v>
      </c>
      <c r="C59">
        <v>5</v>
      </c>
      <c r="D59">
        <f>1.44444444444444*(C59-1)+2</f>
        <v>7.7777777777777599</v>
      </c>
      <c r="E59" s="2">
        <f>D59/60/(F59/1000000)</f>
        <v>540.1234567901223</v>
      </c>
      <c r="F59">
        <v>240</v>
      </c>
      <c r="G59" t="s">
        <v>0</v>
      </c>
      <c r="H59" s="7">
        <v>49.41</v>
      </c>
      <c r="I59">
        <v>48.589592399621928</v>
      </c>
      <c r="J59">
        <v>5.3302427843115359</v>
      </c>
      <c r="K59">
        <v>1.36</v>
      </c>
      <c r="L59">
        <v>2.1707443657437842</v>
      </c>
      <c r="M59" s="3">
        <f>27.525*(E59^-0.563)</f>
        <v>0.79677141875932977</v>
      </c>
      <c r="P59" s="5">
        <v>111.16666666666667</v>
      </c>
      <c r="Q59" s="5">
        <v>102.16666666666667</v>
      </c>
      <c r="R59" s="5">
        <v>2.7537852736430506</v>
      </c>
      <c r="S59">
        <v>186.57</v>
      </c>
      <c r="T59" s="6">
        <f>(S59/1000-0.0921825430388258)/10</f>
        <v>9.438745696117419E-3</v>
      </c>
      <c r="U59" s="6">
        <f t="shared" si="2"/>
        <v>2.7938687260507562</v>
      </c>
      <c r="V59" s="5">
        <f>T59/(Q59/10000)</f>
        <v>0.92385765377984519</v>
      </c>
      <c r="W59" s="5">
        <f>V59/L59</f>
        <v>0.42559486430512716</v>
      </c>
      <c r="X59" s="5">
        <f t="shared" si="3"/>
        <v>57.440513569487287</v>
      </c>
      <c r="Z59" s="3">
        <f>(D59/60*M59)/(I59/1000)</f>
        <v>2.1256647527269625</v>
      </c>
      <c r="AA59" s="3">
        <f>M59/(SQRT(I59*K59*F59/1000000))</f>
        <v>6.3268428011691258</v>
      </c>
    </row>
    <row r="60" spans="1:27" x14ac:dyDescent="0.35">
      <c r="A60" t="s">
        <v>77</v>
      </c>
      <c r="B60" t="s">
        <v>17</v>
      </c>
      <c r="C60">
        <v>10</v>
      </c>
      <c r="D60">
        <f>1.44444444444444*(C60-1)+2</f>
        <v>14.999999999999959</v>
      </c>
      <c r="E60" s="2">
        <f>D60/60/(F60/1000000)</f>
        <v>1249.9999999999964</v>
      </c>
      <c r="F60">
        <v>200</v>
      </c>
      <c r="G60" t="s">
        <v>0</v>
      </c>
      <c r="H60" s="7">
        <v>49.41</v>
      </c>
      <c r="I60">
        <v>48.589592399621928</v>
      </c>
      <c r="J60">
        <v>5.3302427843115359</v>
      </c>
      <c r="K60">
        <v>1.36</v>
      </c>
      <c r="L60">
        <v>2.1707443657437842</v>
      </c>
      <c r="M60" s="3">
        <f>27.525*(E60^-0.563)</f>
        <v>0.49678330259154341</v>
      </c>
      <c r="P60" s="5">
        <v>107.16666666666667</v>
      </c>
      <c r="Q60" s="5">
        <v>98.166666666666671</v>
      </c>
      <c r="R60" s="5">
        <v>4.1633319989322652</v>
      </c>
      <c r="S60">
        <v>184.63</v>
      </c>
      <c r="T60" s="6">
        <f>(S60/1000-0.0921825430388258)/10</f>
        <v>9.2447456961174193E-3</v>
      </c>
      <c r="U60" s="6">
        <f t="shared" si="2"/>
        <v>2.7364447260507561</v>
      </c>
      <c r="V60" s="5">
        <f>T60/(Q60/10000)</f>
        <v>0.94173979926493223</v>
      </c>
      <c r="W60" s="5">
        <f>V60/L60</f>
        <v>0.4338326585692896</v>
      </c>
      <c r="X60" s="5">
        <f t="shared" si="3"/>
        <v>56.616734143071042</v>
      </c>
      <c r="Z60" s="3">
        <f>(D60/60*M60)/(I60/1000)</f>
        <v>2.5560170298702047</v>
      </c>
      <c r="AA60" s="3">
        <f>M60/(SQRT(I60*K60*F60/1000000))</f>
        <v>4.3212651020327772</v>
      </c>
    </row>
    <row r="61" spans="1:27" x14ac:dyDescent="0.35">
      <c r="A61" t="s">
        <v>78</v>
      </c>
      <c r="B61" t="s">
        <v>17</v>
      </c>
      <c r="C61">
        <v>10</v>
      </c>
      <c r="D61">
        <f>1.44444444444444*(C61-1)+2</f>
        <v>14.999999999999959</v>
      </c>
      <c r="E61" s="2">
        <f>D61/60/(F61/1000000)</f>
        <v>1249.9999999999964</v>
      </c>
      <c r="F61">
        <v>200</v>
      </c>
      <c r="G61" t="s">
        <v>0</v>
      </c>
      <c r="H61" s="7">
        <v>49.41</v>
      </c>
      <c r="I61">
        <v>48.589592399621928</v>
      </c>
      <c r="J61">
        <v>5.3302427843115359</v>
      </c>
      <c r="K61">
        <v>1.36</v>
      </c>
      <c r="L61">
        <v>2.1707443657437842</v>
      </c>
      <c r="M61" s="3">
        <f>27.525*(E61^-0.563)</f>
        <v>0.49678330259154341</v>
      </c>
      <c r="P61" s="5">
        <v>82.5</v>
      </c>
      <c r="Q61" s="5">
        <v>73.5</v>
      </c>
      <c r="R61" s="5">
        <v>3.0413812651491097</v>
      </c>
      <c r="S61">
        <v>162.56</v>
      </c>
      <c r="T61" s="6">
        <f>(S61/1000-0.0921825430388258)/10</f>
        <v>7.0377456961174213E-3</v>
      </c>
      <c r="U61" s="6">
        <f t="shared" ref="U61:U71" si="4">T61*0.925*320</f>
        <v>2.0831727260507567</v>
      </c>
      <c r="V61" s="5">
        <f>T61/(Q61/10000)</f>
        <v>0.95751642124046554</v>
      </c>
      <c r="W61" s="5">
        <f>V61/L61</f>
        <v>0.441100498221209</v>
      </c>
      <c r="X61" s="5">
        <f t="shared" si="3"/>
        <v>55.889950177879101</v>
      </c>
      <c r="Z61" s="3">
        <f>(D61/60*M61)/(I61/1000)</f>
        <v>2.5560170298702047</v>
      </c>
      <c r="AA61" s="3">
        <f>M61/(SQRT(I61*K61*F61/1000000))</f>
        <v>4.3212651020327772</v>
      </c>
    </row>
    <row r="62" spans="1:27" x14ac:dyDescent="0.35">
      <c r="A62" t="s">
        <v>79</v>
      </c>
      <c r="B62" t="s">
        <v>17</v>
      </c>
      <c r="C62">
        <v>1</v>
      </c>
      <c r="D62">
        <f>1.44444444444444*(C62-1)+2</f>
        <v>2</v>
      </c>
      <c r="E62" s="2">
        <f>D62/60/(F62/1000000)</f>
        <v>476.1904761904762</v>
      </c>
      <c r="F62">
        <v>70</v>
      </c>
      <c r="G62" t="s">
        <v>0</v>
      </c>
      <c r="H62" s="7">
        <v>30.08</v>
      </c>
      <c r="I62">
        <v>69.72</v>
      </c>
      <c r="J62">
        <v>7.5</v>
      </c>
      <c r="K62" s="5">
        <v>1.1686253007088698</v>
      </c>
      <c r="L62">
        <v>2.14420753800818</v>
      </c>
      <c r="M62" s="3">
        <f>(E62^-0.769)*141.74</f>
        <v>1.236741875588443</v>
      </c>
      <c r="P62" s="5">
        <v>37.833333333333336</v>
      </c>
      <c r="Q62" s="5">
        <v>28.833333333333336</v>
      </c>
      <c r="R62" s="5">
        <v>0.28867513459481287</v>
      </c>
      <c r="S62">
        <v>107.89</v>
      </c>
      <c r="T62" s="6">
        <f>(S62/1000-0.0921825430388258)/10</f>
        <v>1.5707456961174203E-3</v>
      </c>
      <c r="U62" s="6">
        <f t="shared" si="4"/>
        <v>0.46494072605075648</v>
      </c>
      <c r="V62" s="5">
        <f>T62/(Q62/10000)</f>
        <v>0.5447672934511284</v>
      </c>
      <c r="W62" s="5">
        <f>V62/L62</f>
        <v>0.25406462937686497</v>
      </c>
      <c r="X62" s="5">
        <f t="shared" ref="X62:X71" si="5">(1-W62)*100</f>
        <v>74.593537062313516</v>
      </c>
      <c r="Z62" s="3">
        <f>(D62/60*M62)/(I62/1000)</f>
        <v>0.59128986210960166</v>
      </c>
      <c r="AA62" s="3">
        <f>M62/(SQRT(I62*K62*F62/1000000))</f>
        <v>16.376221905152647</v>
      </c>
    </row>
    <row r="63" spans="1:27" x14ac:dyDescent="0.35">
      <c r="A63" t="s">
        <v>80</v>
      </c>
      <c r="B63" t="s">
        <v>17</v>
      </c>
      <c r="C63">
        <v>2</v>
      </c>
      <c r="D63">
        <f>1.44444444444444*(C63-1)+2</f>
        <v>3.4444444444444402</v>
      </c>
      <c r="E63" s="2">
        <f>D63/60/(F63/1000000)</f>
        <v>820.10582010581913</v>
      </c>
      <c r="F63">
        <v>70</v>
      </c>
      <c r="G63" t="s">
        <v>0</v>
      </c>
      <c r="H63" s="7">
        <v>30.08</v>
      </c>
      <c r="I63">
        <v>69.72</v>
      </c>
      <c r="J63">
        <v>7.5</v>
      </c>
      <c r="K63" s="5">
        <v>1.1686253007088698</v>
      </c>
      <c r="L63">
        <v>2.14420753800818</v>
      </c>
      <c r="M63" s="3">
        <f>(E63^-0.769)*141.74</f>
        <v>0.81419134219176681</v>
      </c>
      <c r="P63" s="5">
        <v>44.666666666666664</v>
      </c>
      <c r="Q63" s="5">
        <v>35.666666666666664</v>
      </c>
      <c r="R63" s="5">
        <v>5.5075705472861154</v>
      </c>
      <c r="S63">
        <v>112.82</v>
      </c>
      <c r="T63" s="6">
        <f>(S63/1000-0.0921825430388258)/10</f>
        <v>2.0637456961174194E-3</v>
      </c>
      <c r="U63" s="6">
        <f t="shared" si="4"/>
        <v>0.61086872605075615</v>
      </c>
      <c r="V63" s="5">
        <f>T63/(Q63/10000)</f>
        <v>0.57862028863105219</v>
      </c>
      <c r="W63" s="5">
        <f>V63/L63</f>
        <v>0.26985274437032819</v>
      </c>
      <c r="X63" s="5">
        <f t="shared" si="5"/>
        <v>73.014725562967172</v>
      </c>
      <c r="Z63" s="3">
        <f>(D63/60*M63)/(I63/1000)</f>
        <v>0.6704046771197153</v>
      </c>
      <c r="AA63" s="3">
        <f>M63/(SQRT(I63*K63*F63/1000000))</f>
        <v>10.781051694107482</v>
      </c>
    </row>
    <row r="64" spans="1:27" x14ac:dyDescent="0.35">
      <c r="A64" t="s">
        <v>81</v>
      </c>
      <c r="B64" t="s">
        <v>17</v>
      </c>
      <c r="C64">
        <v>3</v>
      </c>
      <c r="D64">
        <f>1.44444444444444*(C64-1)+2</f>
        <v>4.8888888888888804</v>
      </c>
      <c r="E64" s="2">
        <f>D64/60/(F64/1000000)</f>
        <v>1164.0211640211621</v>
      </c>
      <c r="F64">
        <v>70</v>
      </c>
      <c r="G64" t="s">
        <v>0</v>
      </c>
      <c r="H64" s="7">
        <v>30.08</v>
      </c>
      <c r="I64">
        <v>69.72</v>
      </c>
      <c r="J64">
        <v>7.5</v>
      </c>
      <c r="K64" s="5">
        <v>1.1686253007088698</v>
      </c>
      <c r="L64">
        <v>2.14420753800818</v>
      </c>
      <c r="M64" s="3">
        <f>(E64^-0.769)*141.74</f>
        <v>0.62196867781641962</v>
      </c>
      <c r="P64" s="5">
        <v>38.333333333333336</v>
      </c>
      <c r="Q64" s="5">
        <v>29.333333333333336</v>
      </c>
      <c r="R64" s="5">
        <v>2.9297326385411573</v>
      </c>
      <c r="S64">
        <v>105.56</v>
      </c>
      <c r="T64" s="6">
        <f>(S64/1000-0.0921825430388258)/10</f>
        <v>1.3377456961174206E-3</v>
      </c>
      <c r="U64" s="6">
        <f t="shared" si="4"/>
        <v>0.39597272605075651</v>
      </c>
      <c r="V64" s="5">
        <f>T64/(Q64/10000)</f>
        <v>0.45604966913093886</v>
      </c>
      <c r="W64" s="5">
        <f>V64/L64</f>
        <v>0.21268914554538754</v>
      </c>
      <c r="X64" s="5">
        <f t="shared" si="5"/>
        <v>78.731085445461247</v>
      </c>
      <c r="Z64" s="3">
        <f>(D64/60*M64)/(I64/1000)</f>
        <v>0.72689227343029295</v>
      </c>
      <c r="AA64" s="3">
        <f>M64/(SQRT(I64*K64*F64/1000000))</f>
        <v>8.2357501488577096</v>
      </c>
    </row>
    <row r="65" spans="1:29" x14ac:dyDescent="0.35">
      <c r="A65" t="s">
        <v>82</v>
      </c>
      <c r="B65" t="s">
        <v>17</v>
      </c>
      <c r="C65">
        <v>4</v>
      </c>
      <c r="D65">
        <f>1.44444444444444*(C65-1)+2</f>
        <v>6.3333333333333197</v>
      </c>
      <c r="E65" s="2">
        <f>D65/60/(F65/1000000)</f>
        <v>1507.936507936505</v>
      </c>
      <c r="F65">
        <v>70</v>
      </c>
      <c r="G65" t="s">
        <v>0</v>
      </c>
      <c r="H65" s="7">
        <v>30.08</v>
      </c>
      <c r="I65">
        <v>69.72</v>
      </c>
      <c r="J65">
        <v>7.5</v>
      </c>
      <c r="K65" s="5">
        <v>1.1686253007088698</v>
      </c>
      <c r="L65">
        <v>2.14420753800818</v>
      </c>
      <c r="M65" s="3">
        <f>(E65^-0.769)*141.74</f>
        <v>0.50970143757788</v>
      </c>
      <c r="P65" s="5">
        <v>39.5</v>
      </c>
      <c r="Q65" s="5">
        <v>30.5</v>
      </c>
      <c r="R65" s="5">
        <v>0.8660254037844386</v>
      </c>
      <c r="S65">
        <v>109.51</v>
      </c>
      <c r="T65" s="6">
        <f>(S65/1000-0.0921825430388258)/10</f>
        <v>1.7327456961174215E-3</v>
      </c>
      <c r="U65" s="6">
        <f t="shared" si="4"/>
        <v>0.51289272605075675</v>
      </c>
      <c r="V65" s="5">
        <f>T65/(Q65/10000)</f>
        <v>0.56811334298931848</v>
      </c>
      <c r="W65" s="5">
        <f>V65/L65</f>
        <v>0.26495259107103802</v>
      </c>
      <c r="X65" s="5">
        <f t="shared" si="5"/>
        <v>73.504740892896208</v>
      </c>
      <c r="Z65" s="3">
        <f>(D65/60*M65)/(I65/1000)</f>
        <v>0.77168414244116945</v>
      </c>
      <c r="AA65" s="3">
        <f>M65/(SQRT(I65*K65*F65/1000000))</f>
        <v>6.749172169155484</v>
      </c>
    </row>
    <row r="66" spans="1:29" x14ac:dyDescent="0.35">
      <c r="A66" t="s">
        <v>83</v>
      </c>
      <c r="B66" t="s">
        <v>17</v>
      </c>
      <c r="C66">
        <v>5</v>
      </c>
      <c r="D66">
        <f>1.44444444444444*(C66-1)+2</f>
        <v>7.7777777777777599</v>
      </c>
      <c r="E66" s="2">
        <f>D66/60/(F66/1000000)</f>
        <v>1851.8518518518479</v>
      </c>
      <c r="F66">
        <v>70</v>
      </c>
      <c r="G66" t="s">
        <v>0</v>
      </c>
      <c r="H66" s="7">
        <v>30.08</v>
      </c>
      <c r="I66">
        <v>69.72</v>
      </c>
      <c r="J66">
        <v>7.5</v>
      </c>
      <c r="K66" s="5">
        <v>1.1686253007088698</v>
      </c>
      <c r="L66">
        <v>2.14420753800818</v>
      </c>
      <c r="M66" s="3">
        <f>(E66^-0.769)*141.74</f>
        <v>0.43521437318228384</v>
      </c>
      <c r="P66" s="5">
        <v>54.833333333333336</v>
      </c>
      <c r="Q66" s="5">
        <v>45.833333333333336</v>
      </c>
      <c r="R66" s="5">
        <v>3.4034296427770228</v>
      </c>
      <c r="S66">
        <v>118.57</v>
      </c>
      <c r="T66" s="6">
        <f>(S66/1000-0.0921825430388258)/10</f>
        <v>2.6387456961174198E-3</v>
      </c>
      <c r="U66" s="6">
        <f t="shared" si="4"/>
        <v>0.78106872605075639</v>
      </c>
      <c r="V66" s="5">
        <f>T66/(Q66/10000)</f>
        <v>0.57572633369834614</v>
      </c>
      <c r="W66" s="5">
        <f>V66/L66</f>
        <v>0.26850308260419414</v>
      </c>
      <c r="X66" s="5">
        <f t="shared" si="5"/>
        <v>73.149691739580589</v>
      </c>
      <c r="Z66" s="3">
        <f>(D66/60*M66)/(I66/1000)</f>
        <v>0.80918930013067614</v>
      </c>
      <c r="AA66" s="3">
        <f>M66/(SQRT(I66*K66*F66/1000000))</f>
        <v>5.7628574662387679</v>
      </c>
    </row>
    <row r="67" spans="1:29" x14ac:dyDescent="0.35">
      <c r="A67" t="s">
        <v>84</v>
      </c>
      <c r="B67" t="s">
        <v>17</v>
      </c>
      <c r="C67">
        <v>6</v>
      </c>
      <c r="D67">
        <f>1.44444444444444*(C67-1)+2</f>
        <v>9.2222222222222001</v>
      </c>
      <c r="E67" s="2">
        <f>D67/60/(F67/1000000)</f>
        <v>2195.767195767191</v>
      </c>
      <c r="F67">
        <v>70</v>
      </c>
      <c r="G67" t="s">
        <v>0</v>
      </c>
      <c r="H67" s="7">
        <v>30.08</v>
      </c>
      <c r="I67">
        <v>69.72</v>
      </c>
      <c r="J67">
        <v>7.5</v>
      </c>
      <c r="K67" s="5">
        <v>1.1686253007088698</v>
      </c>
      <c r="L67">
        <v>2.14420753800818</v>
      </c>
      <c r="M67" s="3">
        <f>(E67^-0.769)*141.74</f>
        <v>0.38177946889769282</v>
      </c>
      <c r="P67" s="5">
        <v>55.333333333333336</v>
      </c>
      <c r="Q67" s="5">
        <v>46.333333333333336</v>
      </c>
      <c r="R67" s="5">
        <v>1.7559422921421231</v>
      </c>
      <c r="S67">
        <v>119.75</v>
      </c>
      <c r="T67" s="6">
        <f>(S67/1000-0.0921825430388258)/10</f>
        <v>2.7567456961174199E-3</v>
      </c>
      <c r="U67" s="6">
        <f t="shared" si="4"/>
        <v>0.81599672605075624</v>
      </c>
      <c r="V67" s="5">
        <f>T67/(Q67/10000)</f>
        <v>0.59498108549296824</v>
      </c>
      <c r="W67" s="5">
        <f>V67/L67</f>
        <v>0.27748297445389281</v>
      </c>
      <c r="X67" s="5">
        <f t="shared" si="5"/>
        <v>72.251702554610716</v>
      </c>
      <c r="Z67" s="3">
        <f>(D67/60*M67)/(I67/1000)</f>
        <v>0.84166549580619909</v>
      </c>
      <c r="AA67" s="3">
        <f>M67/(SQRT(I67*K67*F67/1000000))</f>
        <v>5.0553033134138712</v>
      </c>
    </row>
    <row r="68" spans="1:29" x14ac:dyDescent="0.35">
      <c r="A68" t="s">
        <v>85</v>
      </c>
      <c r="B68" t="s">
        <v>17</v>
      </c>
      <c r="C68">
        <v>7</v>
      </c>
      <c r="D68">
        <f>1.44444444444444*(C68-1)+2</f>
        <v>10.666666666666639</v>
      </c>
      <c r="E68" s="2">
        <f>D68/60/(F68/1000000)</f>
        <v>2539.6825396825334</v>
      </c>
      <c r="F68">
        <v>70</v>
      </c>
      <c r="G68" t="s">
        <v>0</v>
      </c>
      <c r="H68" s="7">
        <v>30.08</v>
      </c>
      <c r="I68">
        <v>69.72</v>
      </c>
      <c r="J68">
        <v>7.5</v>
      </c>
      <c r="K68" s="5">
        <v>1.1686253007088698</v>
      </c>
      <c r="L68">
        <v>2.14420753800818</v>
      </c>
      <c r="M68" s="3">
        <f>(E68^-0.769)*141.74</f>
        <v>0.34136346981488369</v>
      </c>
      <c r="P68" s="5">
        <v>53.166666666666664</v>
      </c>
      <c r="Q68" s="5">
        <v>44.166666666666664</v>
      </c>
      <c r="R68" s="5">
        <v>2.0207259421636903</v>
      </c>
      <c r="S68">
        <v>118.73</v>
      </c>
      <c r="T68" s="6">
        <f>(S68/1000-0.0921825430388258)/10</f>
        <v>2.6547456961174207E-3</v>
      </c>
      <c r="U68" s="6">
        <f t="shared" si="4"/>
        <v>0.78580472605075657</v>
      </c>
      <c r="V68" s="5">
        <f>T68/(Q68/10000)</f>
        <v>0.60107449723413298</v>
      </c>
      <c r="W68" s="5">
        <f>V68/L68</f>
        <v>0.28032477574091985</v>
      </c>
      <c r="X68" s="5">
        <f t="shared" si="5"/>
        <v>71.967522425908015</v>
      </c>
      <c r="Z68" s="3">
        <f>(D68/60*M68)/(I68/1000)</f>
        <v>0.87043659033564813</v>
      </c>
      <c r="AA68" s="3">
        <f>M68/(SQRT(I68*K68*F68/1000000))</f>
        <v>4.5201379870327187</v>
      </c>
    </row>
    <row r="69" spans="1:29" x14ac:dyDescent="0.35">
      <c r="A69" t="s">
        <v>86</v>
      </c>
      <c r="B69" t="s">
        <v>17</v>
      </c>
      <c r="C69">
        <v>8</v>
      </c>
      <c r="D69">
        <f>1.44444444444444*(C69-1)+2</f>
        <v>12.111111111111081</v>
      </c>
      <c r="E69" s="2">
        <f>D69/60/(F69/1000000)</f>
        <v>2883.5978835978767</v>
      </c>
      <c r="F69">
        <v>70</v>
      </c>
      <c r="G69" t="s">
        <v>0</v>
      </c>
      <c r="H69" s="7">
        <v>30.08</v>
      </c>
      <c r="I69">
        <v>69.72</v>
      </c>
      <c r="J69">
        <v>7.5</v>
      </c>
      <c r="K69" s="5">
        <v>1.1686253007088698</v>
      </c>
      <c r="L69">
        <v>2.14420753800818</v>
      </c>
      <c r="M69" s="3">
        <f>(E69^-0.769)*141.74</f>
        <v>0.30960120731735108</v>
      </c>
      <c r="P69" s="5">
        <v>64.666666666666671</v>
      </c>
      <c r="Q69" s="5">
        <v>55.666666666666671</v>
      </c>
      <c r="R69" s="5">
        <v>9.0184995056457726</v>
      </c>
      <c r="S69">
        <v>125.15</v>
      </c>
      <c r="T69" s="6">
        <f>(S69/1000-0.0921825430388258)/10</f>
        <v>3.2967456961174217E-3</v>
      </c>
      <c r="U69" s="6">
        <f t="shared" si="4"/>
        <v>0.975836726050757</v>
      </c>
      <c r="V69" s="5">
        <f>T69/(Q69/10000)</f>
        <v>0.59222976576959674</v>
      </c>
      <c r="W69" s="5">
        <f>V69/L69</f>
        <v>0.27619983386483993</v>
      </c>
      <c r="X69" s="5">
        <f t="shared" si="5"/>
        <v>72.380016613516005</v>
      </c>
      <c r="Z69" s="3">
        <f>(D69/60*M69)/(I69/1000)</f>
        <v>0.89635078933700885</v>
      </c>
      <c r="AA69" s="3">
        <f>M69/(SQRT(I69*K69*F69/1000000))</f>
        <v>4.0995604444296463</v>
      </c>
    </row>
    <row r="70" spans="1:29" x14ac:dyDescent="0.35">
      <c r="A70" t="s">
        <v>87</v>
      </c>
      <c r="B70" t="s">
        <v>17</v>
      </c>
      <c r="C70">
        <v>9</v>
      </c>
      <c r="D70">
        <f>1.44444444444444*(C70-1)+2</f>
        <v>13.55555555555552</v>
      </c>
      <c r="E70" s="2">
        <f>D70/60/(F70/1000000)</f>
        <v>3227.5132275132196</v>
      </c>
      <c r="F70">
        <v>70</v>
      </c>
      <c r="G70" t="s">
        <v>0</v>
      </c>
      <c r="H70" s="7">
        <v>30.08</v>
      </c>
      <c r="I70">
        <v>69.72</v>
      </c>
      <c r="J70">
        <v>7.5</v>
      </c>
      <c r="K70" s="5">
        <v>1.1686253007088698</v>
      </c>
      <c r="L70">
        <v>2.14420753800818</v>
      </c>
      <c r="M70" s="3">
        <f>(E70^-0.769)*141.74</f>
        <v>0.28390491601726819</v>
      </c>
      <c r="P70" s="5">
        <v>79</v>
      </c>
      <c r="Q70" s="5">
        <v>70</v>
      </c>
      <c r="R70" s="5">
        <v>2.179449471770337</v>
      </c>
      <c r="S70">
        <v>136.32</v>
      </c>
      <c r="T70" s="6">
        <f>(S70/1000-0.0921825430388258)/10</f>
        <v>4.41374569611742E-3</v>
      </c>
      <c r="U70" s="6">
        <f t="shared" si="4"/>
        <v>1.3064687260507561</v>
      </c>
      <c r="V70" s="5">
        <f>T70/(Q70/10000)</f>
        <v>0.63053509944534569</v>
      </c>
      <c r="W70" s="5">
        <f>V70/L70</f>
        <v>0.29406439827698255</v>
      </c>
      <c r="X70" s="5">
        <f t="shared" si="5"/>
        <v>70.593560172301736</v>
      </c>
      <c r="Z70" s="3">
        <f>(D70/60*M70)/(I70/1000)</f>
        <v>0.91998681907807489</v>
      </c>
      <c r="AA70" s="3">
        <f>M70/(SQRT(I70*K70*F70/1000000))</f>
        <v>3.7593049903403437</v>
      </c>
    </row>
    <row r="71" spans="1:29" x14ac:dyDescent="0.35">
      <c r="A71" t="s">
        <v>88</v>
      </c>
      <c r="B71" t="s">
        <v>17</v>
      </c>
      <c r="C71">
        <v>10</v>
      </c>
      <c r="D71">
        <f>1.44444444444444*(C71-1)+2</f>
        <v>14.999999999999959</v>
      </c>
      <c r="E71" s="2">
        <f>D71/60/(F71/1000000)</f>
        <v>3571.428571428562</v>
      </c>
      <c r="F71">
        <v>70</v>
      </c>
      <c r="G71" t="s">
        <v>0</v>
      </c>
      <c r="H71" s="7">
        <v>30.08</v>
      </c>
      <c r="I71">
        <v>69.72</v>
      </c>
      <c r="J71">
        <v>7.5</v>
      </c>
      <c r="K71" s="5">
        <v>1.1686253007088698</v>
      </c>
      <c r="L71">
        <v>2.14420753800818</v>
      </c>
      <c r="M71" s="3">
        <f>(E71^-0.769)*141.74</f>
        <v>0.2626376322936167</v>
      </c>
      <c r="P71" s="5">
        <v>51.333333333333336</v>
      </c>
      <c r="Q71" s="5">
        <v>42.333333333333336</v>
      </c>
      <c r="R71" s="5">
        <v>3.2532035493238558</v>
      </c>
      <c r="S71">
        <v>118.18</v>
      </c>
      <c r="T71" s="6">
        <f>(S71/1000-0.0921825430388258)/10</f>
        <v>2.5997456961174212E-3</v>
      </c>
      <c r="U71" s="6">
        <f t="shared" si="4"/>
        <v>0.76952472605075661</v>
      </c>
      <c r="V71" s="5">
        <f>T71/(Q71/10000)</f>
        <v>0.61411315656317034</v>
      </c>
      <c r="W71" s="5">
        <f>V71/L71</f>
        <v>0.28640565135483054</v>
      </c>
      <c r="X71" s="5">
        <f t="shared" si="5"/>
        <v>71.359434864516942</v>
      </c>
      <c r="Z71" s="3">
        <f>(D71/60*M71)/(I71/1000)</f>
        <v>0.94175857821864584</v>
      </c>
      <c r="AA71" s="3">
        <f>M71/(SQRT(I71*K71*F71/1000000))</f>
        <v>3.4776958975677337</v>
      </c>
    </row>
    <row r="72" spans="1:29" x14ac:dyDescent="0.35">
      <c r="I72" s="5"/>
      <c r="K72" s="3"/>
      <c r="L72" s="3"/>
      <c r="R72" s="5"/>
      <c r="S72" s="5"/>
      <c r="U72" s="2"/>
      <c r="V72" s="6"/>
      <c r="W72" s="6"/>
      <c r="X72" s="5"/>
      <c r="Y72" s="5"/>
      <c r="Z72" s="5"/>
      <c r="AA72" s="3"/>
      <c r="AB72" s="3"/>
      <c r="AC72" s="3"/>
    </row>
    <row r="73" spans="1:29" x14ac:dyDescent="0.35">
      <c r="I73" s="5"/>
      <c r="J73" s="5"/>
      <c r="K73" s="3"/>
      <c r="L73" s="3"/>
      <c r="O73" s="5"/>
      <c r="P73" s="5"/>
      <c r="Q73" s="5"/>
      <c r="R73" s="5"/>
      <c r="S73" s="5"/>
      <c r="U73" s="4"/>
      <c r="V73" s="6"/>
      <c r="W73" s="6"/>
      <c r="X73" s="5"/>
      <c r="Y73" s="5"/>
      <c r="Z73" s="5"/>
      <c r="AA73" s="3"/>
      <c r="AB73" s="3"/>
      <c r="AC73" s="3"/>
    </row>
  </sheetData>
  <mergeCells count="27">
    <mergeCell ref="AA1:AA2"/>
    <mergeCell ref="A1:A2"/>
    <mergeCell ref="G1:G2"/>
    <mergeCell ref="I1:I2"/>
    <mergeCell ref="J1:J2"/>
    <mergeCell ref="B1:B2"/>
    <mergeCell ref="F1:F2"/>
    <mergeCell ref="C1:C2"/>
    <mergeCell ref="H1:H2"/>
    <mergeCell ref="P1:P2"/>
    <mergeCell ref="Q1:Q2"/>
    <mergeCell ref="R1:R2"/>
    <mergeCell ref="L1:L2"/>
    <mergeCell ref="K1:K2"/>
    <mergeCell ref="N1:N2"/>
    <mergeCell ref="O1:O2"/>
    <mergeCell ref="Z1:Z2"/>
    <mergeCell ref="E1:E2"/>
    <mergeCell ref="M1:M2"/>
    <mergeCell ref="U1:U2"/>
    <mergeCell ref="D1:D2"/>
    <mergeCell ref="S1:S2"/>
    <mergeCell ref="T1:T2"/>
    <mergeCell ref="Y1:Y2"/>
    <mergeCell ref="V1:V2"/>
    <mergeCell ref="X1:X2"/>
    <mergeCell ref="W1:W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DrawDowns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Reynolds (Chemistry)</dc:creator>
  <cp:lastModifiedBy>Carl Reynolds </cp:lastModifiedBy>
  <dcterms:created xsi:type="dcterms:W3CDTF">2020-04-01T13:32:07Z</dcterms:created>
  <dcterms:modified xsi:type="dcterms:W3CDTF">2022-05-11T15:12:24Z</dcterms:modified>
</cp:coreProperties>
</file>