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medstat\"/>
    </mc:Choice>
  </mc:AlternateContent>
  <xr:revisionPtr revIDLastSave="0" documentId="13_ncr:1_{5956B21C-7210-4E50-891E-6ACFECDDD1DC}" xr6:coauthVersionLast="45" xr6:coauthVersionMax="45" xr10:uidLastSave="{00000000-0000-0000-0000-000000000000}"/>
  <bookViews>
    <workbookView xWindow="-108" yWindow="-108" windowWidth="23256" windowHeight="12600" xr2:uid="{088FD453-242C-41E7-94E8-E87AC719188F}"/>
  </bookViews>
  <sheets>
    <sheet name="Все данные" sheetId="1" r:id="rId1"/>
    <sheet name="Лист7" sheetId="21" r:id="rId2"/>
    <sheet name="Динамика обеспеч-смертность" sheetId="20" r:id="rId3"/>
    <sheet name="Лист5" sheetId="19" r:id="rId4"/>
    <sheet name="Лист3" sheetId="17" r:id="rId5"/>
    <sheet name="Лист4" sheetId="18" r:id="rId6"/>
    <sheet name="Обеспеч-смртн" sheetId="16" r:id="rId7"/>
    <sheet name="Обеспеч-ть гос по регионам" sheetId="13" r:id="rId8"/>
    <sheet name="Как менялась численность врачей" sheetId="9" r:id="rId9"/>
    <sheet name="Индекс разрыва" sheetId="8" r:id="rId10"/>
    <sheet name="Врачи-Смртн Графики" sheetId="12" r:id="rId11"/>
    <sheet name="Квадрант Врачи-Смртн" sheetId="5" r:id="rId12"/>
    <sheet name="2" sheetId="7" r:id="rId13"/>
  </sheets>
  <definedNames>
    <definedName name="_xlchart.v1.0" hidden="1">'Обеспеч-ть гос по регионам'!$A$3:$A$93</definedName>
    <definedName name="_xlchart.v1.1" hidden="1">'Обеспеч-ть гос по регионам'!$B$3:$B$93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46" i="1" l="1"/>
  <c r="AR45" i="1"/>
  <c r="AR4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T19" i="1" l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8" i="1"/>
  <c r="Z3" i="9" l="1"/>
  <c r="Y3" i="9"/>
  <c r="Z2" i="9"/>
  <c r="Y2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C10" i="9"/>
  <c r="Q89" i="8" a="1"/>
  <c r="Q89" i="8" s="1"/>
  <c r="Q45" i="8" a="1"/>
  <c r="Q45" i="8" s="1"/>
  <c r="P103" i="8"/>
  <c r="Q103" i="8" s="1" a="1"/>
  <c r="Q103" i="8" s="1"/>
  <c r="K103" i="8"/>
  <c r="L103" i="8" s="1" a="1"/>
  <c r="L103" i="8" s="1"/>
  <c r="F103" i="8"/>
  <c r="G103" i="8" s="1" a="1"/>
  <c r="G103" i="8" s="1"/>
  <c r="P102" i="8"/>
  <c r="Q102" i="8" s="1" a="1"/>
  <c r="Q102" i="8" s="1"/>
  <c r="K102" i="8"/>
  <c r="L102" i="8" s="1" a="1"/>
  <c r="L102" i="8" s="1"/>
  <c r="F102" i="8"/>
  <c r="G102" i="8" s="1" a="1"/>
  <c r="G102" i="8" s="1"/>
  <c r="P101" i="8"/>
  <c r="Q101" i="8" s="1" a="1"/>
  <c r="Q101" i="8" s="1"/>
  <c r="K101" i="8"/>
  <c r="L101" i="8" s="1" a="1"/>
  <c r="L101" i="8" s="1"/>
  <c r="F101" i="8"/>
  <c r="G101" i="8" s="1" a="1"/>
  <c r="G101" i="8" s="1"/>
  <c r="P100" i="8"/>
  <c r="Q100" i="8" s="1" a="1"/>
  <c r="Q100" i="8" s="1"/>
  <c r="K100" i="8"/>
  <c r="L100" i="8" s="1" a="1"/>
  <c r="L100" i="8" s="1"/>
  <c r="F100" i="8"/>
  <c r="G100" i="8" s="1" a="1"/>
  <c r="G100" i="8" s="1"/>
  <c r="P99" i="8"/>
  <c r="Q99" i="8" s="1" a="1"/>
  <c r="Q99" i="8" s="1"/>
  <c r="K99" i="8"/>
  <c r="L99" i="8" s="1" a="1"/>
  <c r="L99" i="8" s="1"/>
  <c r="F99" i="8"/>
  <c r="G99" i="8" s="1" a="1"/>
  <c r="G99" i="8" s="1"/>
  <c r="P98" i="8"/>
  <c r="Q98" i="8" s="1" a="1"/>
  <c r="Q98" i="8" s="1"/>
  <c r="K98" i="8"/>
  <c r="L98" i="8" s="1" a="1"/>
  <c r="L98" i="8" s="1"/>
  <c r="F98" i="8"/>
  <c r="G98" i="8" s="1" a="1"/>
  <c r="G98" i="8" s="1"/>
  <c r="P97" i="8"/>
  <c r="Q97" i="8" s="1" a="1"/>
  <c r="Q97" i="8" s="1"/>
  <c r="K97" i="8"/>
  <c r="L97" i="8" s="1" a="1"/>
  <c r="L97" i="8" s="1"/>
  <c r="F97" i="8"/>
  <c r="G97" i="8" s="1" a="1"/>
  <c r="G97" i="8" s="1"/>
  <c r="P96" i="8"/>
  <c r="Q96" i="8" s="1" a="1"/>
  <c r="Q96" i="8" s="1"/>
  <c r="K96" i="8"/>
  <c r="L96" i="8" s="1" a="1"/>
  <c r="L96" i="8" s="1"/>
  <c r="F96" i="8"/>
  <c r="G96" i="8" s="1" a="1"/>
  <c r="G96" i="8" s="1"/>
  <c r="P95" i="8"/>
  <c r="Q95" i="8" s="1" a="1"/>
  <c r="Q95" i="8" s="1"/>
  <c r="K95" i="8"/>
  <c r="L95" i="8" s="1" a="1"/>
  <c r="L95" i="8" s="1"/>
  <c r="F95" i="8"/>
  <c r="G95" i="8" s="1" a="1"/>
  <c r="G95" i="8" s="1"/>
  <c r="P94" i="8"/>
  <c r="Q94" i="8" s="1" a="1"/>
  <c r="Q94" i="8" s="1"/>
  <c r="K94" i="8"/>
  <c r="L94" i="8" s="1" a="1"/>
  <c r="L94" i="8" s="1"/>
  <c r="F94" i="8"/>
  <c r="G94" i="8" s="1" a="1"/>
  <c r="G94" i="8" s="1"/>
  <c r="P93" i="8"/>
  <c r="Q93" i="8" s="1" a="1"/>
  <c r="Q93" i="8" s="1"/>
  <c r="K93" i="8"/>
  <c r="L93" i="8" s="1" a="1"/>
  <c r="L93" i="8" s="1"/>
  <c r="F93" i="8"/>
  <c r="G93" i="8" s="1" a="1"/>
  <c r="G93" i="8" s="1"/>
  <c r="P92" i="8"/>
  <c r="Q92" i="8" s="1" a="1"/>
  <c r="Q92" i="8" s="1"/>
  <c r="K92" i="8"/>
  <c r="L92" i="8" s="1" a="1"/>
  <c r="L92" i="8" s="1"/>
  <c r="F92" i="8"/>
  <c r="G92" i="8" s="1" a="1"/>
  <c r="G92" i="8" s="1"/>
  <c r="P91" i="8"/>
  <c r="Q91" i="8" s="1" a="1"/>
  <c r="Q91" i="8" s="1"/>
  <c r="K91" i="8"/>
  <c r="L91" i="8" s="1" a="1"/>
  <c r="L91" i="8" s="1"/>
  <c r="F91" i="8"/>
  <c r="G91" i="8" s="1" a="1"/>
  <c r="G91" i="8" s="1"/>
  <c r="P90" i="8"/>
  <c r="Q90" i="8" s="1" a="1"/>
  <c r="Q90" i="8" s="1"/>
  <c r="K90" i="8"/>
  <c r="L90" i="8" s="1" a="1"/>
  <c r="L90" i="8" s="1"/>
  <c r="F90" i="8"/>
  <c r="G90" i="8" s="1" a="1"/>
  <c r="G90" i="8" s="1"/>
  <c r="P89" i="8"/>
  <c r="K89" i="8"/>
  <c r="L89" i="8" s="1" a="1"/>
  <c r="L89" i="8" s="1"/>
  <c r="F89" i="8"/>
  <c r="G89" i="8" s="1" a="1"/>
  <c r="G89" i="8" s="1"/>
  <c r="P88" i="8"/>
  <c r="Q88" i="8" s="1" a="1"/>
  <c r="Q88" i="8" s="1"/>
  <c r="K88" i="8"/>
  <c r="L88" i="8" s="1" a="1"/>
  <c r="L88" i="8" s="1"/>
  <c r="F88" i="8"/>
  <c r="G88" i="8" s="1" a="1"/>
  <c r="G88" i="8" s="1"/>
  <c r="P87" i="8"/>
  <c r="Q87" i="8" s="1" a="1"/>
  <c r="Q87" i="8" s="1"/>
  <c r="K87" i="8"/>
  <c r="L87" i="8" s="1" a="1"/>
  <c r="L87" i="8" s="1"/>
  <c r="F87" i="8"/>
  <c r="G87" i="8" s="1" a="1"/>
  <c r="G87" i="8" s="1"/>
  <c r="P86" i="8"/>
  <c r="Q86" i="8" s="1" a="1"/>
  <c r="Q86" i="8" s="1"/>
  <c r="K86" i="8"/>
  <c r="L86" i="8" s="1" a="1"/>
  <c r="L86" i="8" s="1"/>
  <c r="F86" i="8"/>
  <c r="G86" i="8" s="1" a="1"/>
  <c r="G86" i="8" s="1"/>
  <c r="P85" i="8"/>
  <c r="Q85" i="8" s="1" a="1"/>
  <c r="Q85" i="8" s="1"/>
  <c r="K85" i="8"/>
  <c r="L85" i="8" s="1" a="1"/>
  <c r="L85" i="8" s="1"/>
  <c r="F85" i="8"/>
  <c r="G85" i="8" s="1" a="1"/>
  <c r="G85" i="8" s="1"/>
  <c r="P84" i="8"/>
  <c r="Q84" i="8" s="1" a="1"/>
  <c r="Q84" i="8" s="1"/>
  <c r="K84" i="8"/>
  <c r="L84" i="8" s="1" a="1"/>
  <c r="L84" i="8" s="1"/>
  <c r="F84" i="8"/>
  <c r="G84" i="8" s="1" a="1"/>
  <c r="G84" i="8" s="1"/>
  <c r="P83" i="8"/>
  <c r="Q83" i="8" s="1" a="1"/>
  <c r="Q83" i="8" s="1"/>
  <c r="K83" i="8"/>
  <c r="L83" i="8" s="1" a="1"/>
  <c r="L83" i="8" s="1"/>
  <c r="F83" i="8"/>
  <c r="G83" i="8" s="1" a="1"/>
  <c r="G83" i="8" s="1"/>
  <c r="P82" i="8"/>
  <c r="Q82" i="8" s="1" a="1"/>
  <c r="Q82" i="8" s="1"/>
  <c r="K82" i="8"/>
  <c r="L82" i="8" s="1" a="1"/>
  <c r="L82" i="8" s="1"/>
  <c r="F82" i="8"/>
  <c r="G82" i="8" s="1" a="1"/>
  <c r="G82" i="8" s="1"/>
  <c r="P81" i="8"/>
  <c r="Q81" i="8" s="1" a="1"/>
  <c r="Q81" i="8" s="1"/>
  <c r="K81" i="8"/>
  <c r="L81" i="8" s="1" a="1"/>
  <c r="L81" i="8" s="1"/>
  <c r="F81" i="8"/>
  <c r="G81" i="8" s="1" a="1"/>
  <c r="G81" i="8" s="1"/>
  <c r="P80" i="8"/>
  <c r="Q80" i="8" s="1" a="1"/>
  <c r="Q80" i="8" s="1"/>
  <c r="K80" i="8"/>
  <c r="L80" i="8" s="1" a="1"/>
  <c r="L80" i="8" s="1"/>
  <c r="F80" i="8"/>
  <c r="G80" i="8" s="1" a="1"/>
  <c r="G80" i="8" s="1"/>
  <c r="P79" i="8"/>
  <c r="Q79" i="8" s="1" a="1"/>
  <c r="Q79" i="8" s="1"/>
  <c r="K79" i="8"/>
  <c r="L79" i="8" s="1" a="1"/>
  <c r="L79" i="8" s="1"/>
  <c r="F79" i="8"/>
  <c r="G79" i="8" s="1" a="1"/>
  <c r="G79" i="8" s="1"/>
  <c r="P78" i="8"/>
  <c r="Q78" i="8" s="1" a="1"/>
  <c r="Q78" i="8" s="1"/>
  <c r="K78" i="8"/>
  <c r="L78" i="8" s="1" a="1"/>
  <c r="L78" i="8" s="1"/>
  <c r="F78" i="8"/>
  <c r="G78" i="8" s="1" a="1"/>
  <c r="G78" i="8" s="1"/>
  <c r="P77" i="8"/>
  <c r="Q77" i="8" s="1" a="1"/>
  <c r="Q77" i="8" s="1"/>
  <c r="K77" i="8"/>
  <c r="L77" i="8" s="1" a="1"/>
  <c r="L77" i="8" s="1"/>
  <c r="F77" i="8"/>
  <c r="G77" i="8" s="1" a="1"/>
  <c r="G77" i="8" s="1"/>
  <c r="P76" i="8"/>
  <c r="Q76" i="8" s="1" a="1"/>
  <c r="Q76" i="8" s="1"/>
  <c r="K76" i="8"/>
  <c r="L76" i="8" s="1" a="1"/>
  <c r="L76" i="8" s="1"/>
  <c r="F76" i="8"/>
  <c r="G76" i="8" s="1" a="1"/>
  <c r="G76" i="8" s="1"/>
  <c r="P75" i="8"/>
  <c r="Q75" i="8" s="1" a="1"/>
  <c r="Q75" i="8" s="1"/>
  <c r="K75" i="8"/>
  <c r="L75" i="8" s="1" a="1"/>
  <c r="L75" i="8" s="1"/>
  <c r="F75" i="8"/>
  <c r="G75" i="8" s="1" a="1"/>
  <c r="G75" i="8" s="1"/>
  <c r="P74" i="8"/>
  <c r="Q74" i="8" s="1" a="1"/>
  <c r="Q74" i="8" s="1"/>
  <c r="K74" i="8"/>
  <c r="L74" i="8" s="1" a="1"/>
  <c r="L74" i="8" s="1"/>
  <c r="F74" i="8"/>
  <c r="G74" i="8" s="1" a="1"/>
  <c r="G74" i="8" s="1"/>
  <c r="P73" i="8"/>
  <c r="Q73" i="8" s="1" a="1"/>
  <c r="Q73" i="8" s="1"/>
  <c r="K73" i="8"/>
  <c r="L73" i="8" s="1" a="1"/>
  <c r="L73" i="8" s="1"/>
  <c r="F73" i="8"/>
  <c r="G73" i="8" s="1" a="1"/>
  <c r="G73" i="8" s="1"/>
  <c r="P72" i="8"/>
  <c r="Q72" i="8" s="1" a="1"/>
  <c r="Q72" i="8" s="1"/>
  <c r="K72" i="8"/>
  <c r="L72" i="8" s="1" a="1"/>
  <c r="L72" i="8" s="1"/>
  <c r="F72" i="8"/>
  <c r="G72" i="8" s="1" a="1"/>
  <c r="G72" i="8" s="1"/>
  <c r="P71" i="8"/>
  <c r="Q71" i="8" s="1" a="1"/>
  <c r="Q71" i="8" s="1"/>
  <c r="K71" i="8"/>
  <c r="L71" i="8" s="1" a="1"/>
  <c r="L71" i="8" s="1"/>
  <c r="F71" i="8"/>
  <c r="G71" i="8" s="1" a="1"/>
  <c r="G71" i="8" s="1"/>
  <c r="P70" i="8"/>
  <c r="Q70" i="8" s="1" a="1"/>
  <c r="Q70" i="8" s="1"/>
  <c r="K70" i="8"/>
  <c r="L70" i="8" s="1" a="1"/>
  <c r="L70" i="8" s="1"/>
  <c r="F70" i="8"/>
  <c r="G70" i="8" s="1" a="1"/>
  <c r="G70" i="8" s="1"/>
  <c r="P69" i="8"/>
  <c r="Q69" i="8" s="1" a="1"/>
  <c r="Q69" i="8" s="1"/>
  <c r="K69" i="8"/>
  <c r="L69" i="8" s="1" a="1"/>
  <c r="L69" i="8" s="1"/>
  <c r="F69" i="8"/>
  <c r="G69" i="8" s="1" a="1"/>
  <c r="G69" i="8" s="1"/>
  <c r="P68" i="8"/>
  <c r="Q68" i="8" s="1" a="1"/>
  <c r="Q68" i="8" s="1"/>
  <c r="K68" i="8"/>
  <c r="L68" i="8" s="1" a="1"/>
  <c r="L68" i="8" s="1"/>
  <c r="F68" i="8"/>
  <c r="G68" i="8" s="1" a="1"/>
  <c r="G68" i="8" s="1"/>
  <c r="P67" i="8"/>
  <c r="Q67" i="8" s="1" a="1"/>
  <c r="Q67" i="8" s="1"/>
  <c r="K67" i="8"/>
  <c r="L67" i="8" s="1" a="1"/>
  <c r="L67" i="8" s="1"/>
  <c r="F67" i="8"/>
  <c r="G67" i="8" s="1" a="1"/>
  <c r="G67" i="8" s="1"/>
  <c r="P66" i="8"/>
  <c r="Q66" i="8" s="1" a="1"/>
  <c r="Q66" i="8" s="1"/>
  <c r="K66" i="8"/>
  <c r="L66" i="8" s="1" a="1"/>
  <c r="L66" i="8" s="1"/>
  <c r="F66" i="8"/>
  <c r="G66" i="8" s="1" a="1"/>
  <c r="G66" i="8" s="1"/>
  <c r="P65" i="8"/>
  <c r="Q65" i="8" s="1" a="1"/>
  <c r="Q65" i="8" s="1"/>
  <c r="K65" i="8"/>
  <c r="L65" i="8" s="1" a="1"/>
  <c r="L65" i="8" s="1"/>
  <c r="F65" i="8"/>
  <c r="G65" i="8" s="1" a="1"/>
  <c r="G65" i="8" s="1"/>
  <c r="P64" i="8"/>
  <c r="Q64" i="8" s="1" a="1"/>
  <c r="Q64" i="8" s="1"/>
  <c r="K64" i="8"/>
  <c r="L64" i="8" s="1" a="1"/>
  <c r="L64" i="8" s="1"/>
  <c r="F64" i="8"/>
  <c r="G64" i="8" s="1" a="1"/>
  <c r="G64" i="8" s="1"/>
  <c r="P63" i="8"/>
  <c r="Q63" i="8" s="1" a="1"/>
  <c r="Q63" i="8" s="1"/>
  <c r="K63" i="8"/>
  <c r="L63" i="8" s="1" a="1"/>
  <c r="L63" i="8" s="1"/>
  <c r="F63" i="8"/>
  <c r="G63" i="8" s="1" a="1"/>
  <c r="G63" i="8" s="1"/>
  <c r="P62" i="8"/>
  <c r="Q62" i="8" s="1" a="1"/>
  <c r="Q62" i="8" s="1"/>
  <c r="K62" i="8"/>
  <c r="L62" i="8" s="1" a="1"/>
  <c r="L62" i="8" s="1"/>
  <c r="F62" i="8"/>
  <c r="G62" i="8" s="1" a="1"/>
  <c r="G62" i="8" s="1"/>
  <c r="P61" i="8"/>
  <c r="Q61" i="8" s="1" a="1"/>
  <c r="Q61" i="8" s="1"/>
  <c r="K61" i="8"/>
  <c r="L61" i="8" s="1" a="1"/>
  <c r="L61" i="8" s="1"/>
  <c r="F61" i="8"/>
  <c r="G61" i="8" s="1" a="1"/>
  <c r="G61" i="8" s="1"/>
  <c r="P60" i="8"/>
  <c r="Q60" i="8" s="1" a="1"/>
  <c r="Q60" i="8" s="1"/>
  <c r="K60" i="8"/>
  <c r="L60" i="8" s="1" a="1"/>
  <c r="L60" i="8" s="1"/>
  <c r="F60" i="8"/>
  <c r="G60" i="8" s="1" a="1"/>
  <c r="G60" i="8" s="1"/>
  <c r="P59" i="8"/>
  <c r="Q59" i="8" s="1" a="1"/>
  <c r="Q59" i="8" s="1"/>
  <c r="K59" i="8"/>
  <c r="L59" i="8" s="1" a="1"/>
  <c r="L59" i="8" s="1"/>
  <c r="F59" i="8"/>
  <c r="G59" i="8" s="1" a="1"/>
  <c r="G59" i="8" s="1"/>
  <c r="P58" i="8"/>
  <c r="Q58" i="8" s="1" a="1"/>
  <c r="Q58" i="8" s="1"/>
  <c r="K58" i="8"/>
  <c r="L58" i="8" s="1" a="1"/>
  <c r="L58" i="8" s="1"/>
  <c r="F58" i="8"/>
  <c r="G58" i="8" s="1" a="1"/>
  <c r="G58" i="8" s="1"/>
  <c r="P57" i="8"/>
  <c r="Q57" i="8" s="1" a="1"/>
  <c r="Q57" i="8" s="1"/>
  <c r="K57" i="8"/>
  <c r="L57" i="8" s="1" a="1"/>
  <c r="L57" i="8" s="1"/>
  <c r="F57" i="8"/>
  <c r="G57" i="8" s="1" a="1"/>
  <c r="G57" i="8" s="1"/>
  <c r="P56" i="8"/>
  <c r="Q56" i="8" s="1" a="1"/>
  <c r="Q56" i="8" s="1"/>
  <c r="K56" i="8"/>
  <c r="L56" i="8" s="1" a="1"/>
  <c r="L56" i="8" s="1"/>
  <c r="F56" i="8"/>
  <c r="G56" i="8" s="1" a="1"/>
  <c r="G56" i="8" s="1"/>
  <c r="P55" i="8"/>
  <c r="Q55" i="8" s="1" a="1"/>
  <c r="Q55" i="8" s="1"/>
  <c r="K55" i="8"/>
  <c r="L55" i="8" s="1" a="1"/>
  <c r="L55" i="8" s="1"/>
  <c r="F55" i="8"/>
  <c r="G55" i="8" s="1" a="1"/>
  <c r="G55" i="8" s="1"/>
  <c r="P54" i="8"/>
  <c r="Q54" i="8" s="1" a="1"/>
  <c r="Q54" i="8" s="1"/>
  <c r="K54" i="8"/>
  <c r="L54" i="8" s="1" a="1"/>
  <c r="L54" i="8" s="1"/>
  <c r="F54" i="8"/>
  <c r="G54" i="8" s="1" a="1"/>
  <c r="G54" i="8" s="1"/>
  <c r="P53" i="8"/>
  <c r="Q53" i="8" s="1" a="1"/>
  <c r="Q53" i="8" s="1"/>
  <c r="K53" i="8"/>
  <c r="L53" i="8" s="1" a="1"/>
  <c r="L53" i="8" s="1"/>
  <c r="F53" i="8"/>
  <c r="G53" i="8" s="1" a="1"/>
  <c r="G53" i="8" s="1"/>
  <c r="P52" i="8"/>
  <c r="Q52" i="8" s="1" a="1"/>
  <c r="Q52" i="8" s="1"/>
  <c r="K52" i="8"/>
  <c r="L52" i="8" s="1" a="1"/>
  <c r="L52" i="8" s="1"/>
  <c r="F52" i="8"/>
  <c r="G52" i="8" s="1" a="1"/>
  <c r="G52" i="8" s="1"/>
  <c r="P51" i="8"/>
  <c r="Q51" i="8" s="1" a="1"/>
  <c r="Q51" i="8" s="1"/>
  <c r="K51" i="8"/>
  <c r="L51" i="8" s="1" a="1"/>
  <c r="L51" i="8" s="1"/>
  <c r="F51" i="8"/>
  <c r="G51" i="8" s="1" a="1"/>
  <c r="G51" i="8" s="1"/>
  <c r="P50" i="8"/>
  <c r="Q50" i="8" s="1" a="1"/>
  <c r="Q50" i="8" s="1"/>
  <c r="K50" i="8"/>
  <c r="L50" i="8" s="1" a="1"/>
  <c r="L50" i="8" s="1"/>
  <c r="F50" i="8"/>
  <c r="G50" i="8" s="1" a="1"/>
  <c r="G50" i="8" s="1"/>
  <c r="P49" i="8"/>
  <c r="Q49" i="8" s="1" a="1"/>
  <c r="Q49" i="8" s="1"/>
  <c r="K49" i="8"/>
  <c r="L49" i="8" s="1" a="1"/>
  <c r="L49" i="8" s="1"/>
  <c r="F49" i="8"/>
  <c r="G49" i="8" s="1" a="1"/>
  <c r="G49" i="8" s="1"/>
  <c r="P48" i="8"/>
  <c r="Q48" i="8" s="1" a="1"/>
  <c r="Q48" i="8" s="1"/>
  <c r="K48" i="8"/>
  <c r="L48" i="8" s="1" a="1"/>
  <c r="L48" i="8" s="1"/>
  <c r="F48" i="8"/>
  <c r="G48" i="8" s="1" a="1"/>
  <c r="G48" i="8" s="1"/>
  <c r="P47" i="8"/>
  <c r="Q47" i="8" s="1" a="1"/>
  <c r="Q47" i="8" s="1"/>
  <c r="K47" i="8"/>
  <c r="L47" i="8" s="1" a="1"/>
  <c r="L47" i="8" s="1"/>
  <c r="F47" i="8"/>
  <c r="G47" i="8" s="1" a="1"/>
  <c r="G47" i="8" s="1"/>
  <c r="P46" i="8"/>
  <c r="Q46" i="8" s="1" a="1"/>
  <c r="Q46" i="8" s="1"/>
  <c r="K46" i="8"/>
  <c r="L46" i="8" s="1" a="1"/>
  <c r="L46" i="8" s="1"/>
  <c r="F46" i="8"/>
  <c r="G46" i="8" s="1" a="1"/>
  <c r="G46" i="8" s="1"/>
  <c r="P45" i="8"/>
  <c r="K45" i="8"/>
  <c r="L45" i="8" s="1" a="1"/>
  <c r="L45" i="8" s="1"/>
  <c r="F45" i="8"/>
  <c r="G45" i="8" s="1" a="1"/>
  <c r="G45" i="8" s="1"/>
  <c r="P44" i="8"/>
  <c r="Q44" i="8" s="1" a="1"/>
  <c r="Q44" i="8" s="1"/>
  <c r="K44" i="8"/>
  <c r="L44" i="8" s="1" a="1"/>
  <c r="L44" i="8" s="1"/>
  <c r="F44" i="8"/>
  <c r="G44" i="8" s="1" a="1"/>
  <c r="G44" i="8" s="1"/>
  <c r="P43" i="8"/>
  <c r="Q43" i="8" s="1" a="1"/>
  <c r="Q43" i="8" s="1"/>
  <c r="K43" i="8"/>
  <c r="L43" i="8" s="1" a="1"/>
  <c r="L43" i="8" s="1"/>
  <c r="F43" i="8"/>
  <c r="G43" i="8" s="1" a="1"/>
  <c r="G43" i="8" s="1"/>
  <c r="P42" i="8"/>
  <c r="Q42" i="8" s="1" a="1"/>
  <c r="Q42" i="8" s="1"/>
  <c r="K42" i="8"/>
  <c r="L42" i="8" s="1" a="1"/>
  <c r="L42" i="8" s="1"/>
  <c r="F42" i="8"/>
  <c r="G42" i="8" s="1" a="1"/>
  <c r="G42" i="8" s="1"/>
  <c r="P41" i="8"/>
  <c r="Q41" i="8" s="1" a="1"/>
  <c r="Q41" i="8" s="1"/>
  <c r="K41" i="8"/>
  <c r="L41" i="8" s="1" a="1"/>
  <c r="L41" i="8" s="1"/>
  <c r="F41" i="8"/>
  <c r="G41" i="8" s="1" a="1"/>
  <c r="G41" i="8" s="1"/>
  <c r="P40" i="8"/>
  <c r="Q40" i="8" s="1" a="1"/>
  <c r="Q40" i="8" s="1"/>
  <c r="K40" i="8"/>
  <c r="L40" i="8" s="1" a="1"/>
  <c r="L40" i="8" s="1"/>
  <c r="F40" i="8"/>
  <c r="G40" i="8" s="1" a="1"/>
  <c r="G40" i="8" s="1"/>
  <c r="P39" i="8"/>
  <c r="Q39" i="8" s="1" a="1"/>
  <c r="Q39" i="8" s="1"/>
  <c r="K39" i="8"/>
  <c r="L39" i="8" s="1" a="1"/>
  <c r="L39" i="8" s="1"/>
  <c r="F39" i="8"/>
  <c r="G39" i="8" s="1" a="1"/>
  <c r="G39" i="8" s="1"/>
  <c r="P38" i="8"/>
  <c r="Q38" i="8" s="1" a="1"/>
  <c r="Q38" i="8" s="1"/>
  <c r="K38" i="8"/>
  <c r="L38" i="8" s="1" a="1"/>
  <c r="L38" i="8" s="1"/>
  <c r="F38" i="8"/>
  <c r="G38" i="8" s="1" a="1"/>
  <c r="G38" i="8" s="1"/>
  <c r="P37" i="8"/>
  <c r="Q37" i="8" s="1" a="1"/>
  <c r="Q37" i="8" s="1"/>
  <c r="K37" i="8"/>
  <c r="L37" i="8" s="1" a="1"/>
  <c r="L37" i="8" s="1"/>
  <c r="F37" i="8"/>
  <c r="G37" i="8" s="1" a="1"/>
  <c r="G37" i="8" s="1"/>
  <c r="P36" i="8"/>
  <c r="Q36" i="8" s="1" a="1"/>
  <c r="Q36" i="8" s="1"/>
  <c r="K36" i="8"/>
  <c r="L36" i="8" s="1" a="1"/>
  <c r="L36" i="8" s="1"/>
  <c r="F36" i="8"/>
  <c r="G36" i="8" s="1" a="1"/>
  <c r="G36" i="8" s="1"/>
  <c r="P35" i="8"/>
  <c r="Q35" i="8" s="1" a="1"/>
  <c r="Q35" i="8" s="1"/>
  <c r="K35" i="8"/>
  <c r="L35" i="8" s="1" a="1"/>
  <c r="L35" i="8" s="1"/>
  <c r="F35" i="8"/>
  <c r="G35" i="8" s="1" a="1"/>
  <c r="G35" i="8" s="1"/>
  <c r="P34" i="8"/>
  <c r="Q34" i="8" s="1" a="1"/>
  <c r="Q34" i="8" s="1"/>
  <c r="K34" i="8"/>
  <c r="L34" i="8" s="1" a="1"/>
  <c r="L34" i="8" s="1"/>
  <c r="F34" i="8"/>
  <c r="G34" i="8" s="1" a="1"/>
  <c r="G34" i="8" s="1"/>
  <c r="P33" i="8"/>
  <c r="Q33" i="8" s="1" a="1"/>
  <c r="Q33" i="8" s="1"/>
  <c r="K33" i="8"/>
  <c r="L33" i="8" s="1" a="1"/>
  <c r="L33" i="8" s="1"/>
  <c r="F33" i="8"/>
  <c r="G33" i="8" s="1" a="1"/>
  <c r="G33" i="8" s="1"/>
  <c r="P32" i="8"/>
  <c r="Q32" i="8" s="1" a="1"/>
  <c r="Q32" i="8" s="1"/>
  <c r="K32" i="8"/>
  <c r="L32" i="8" s="1" a="1"/>
  <c r="L32" i="8" s="1"/>
  <c r="F32" i="8"/>
  <c r="G32" i="8" s="1" a="1"/>
  <c r="G32" i="8" s="1"/>
  <c r="P31" i="8"/>
  <c r="Q31" i="8" s="1" a="1"/>
  <c r="Q31" i="8" s="1"/>
  <c r="K31" i="8"/>
  <c r="L31" i="8" s="1" a="1"/>
  <c r="L31" i="8" s="1"/>
  <c r="F31" i="8"/>
  <c r="G31" i="8" s="1" a="1"/>
  <c r="G31" i="8" s="1"/>
  <c r="P30" i="8"/>
  <c r="Q30" i="8" s="1" a="1"/>
  <c r="Q30" i="8" s="1"/>
  <c r="K30" i="8"/>
  <c r="L30" i="8" s="1" a="1"/>
  <c r="L30" i="8" s="1"/>
  <c r="F30" i="8"/>
  <c r="G30" i="8" s="1" a="1"/>
  <c r="G30" i="8" s="1"/>
  <c r="P29" i="8"/>
  <c r="Q29" i="8" s="1" a="1"/>
  <c r="Q29" i="8" s="1"/>
  <c r="K29" i="8"/>
  <c r="L29" i="8" s="1" a="1"/>
  <c r="L29" i="8" s="1"/>
  <c r="F29" i="8"/>
  <c r="G29" i="8" s="1" a="1"/>
  <c r="G29" i="8" s="1"/>
  <c r="P28" i="8"/>
  <c r="Q28" i="8" s="1" a="1"/>
  <c r="Q28" i="8" s="1"/>
  <c r="K28" i="8"/>
  <c r="L28" i="8" s="1" a="1"/>
  <c r="L28" i="8" s="1"/>
  <c r="F28" i="8"/>
  <c r="G28" i="8" s="1" a="1"/>
  <c r="G28" i="8" s="1"/>
  <c r="P27" i="8"/>
  <c r="Q27" i="8" s="1" a="1"/>
  <c r="Q27" i="8" s="1"/>
  <c r="K27" i="8"/>
  <c r="L27" i="8" s="1" a="1"/>
  <c r="L27" i="8" s="1"/>
  <c r="F27" i="8"/>
  <c r="G27" i="8" s="1" a="1"/>
  <c r="G27" i="8" s="1"/>
  <c r="P26" i="8"/>
  <c r="Q26" i="8" s="1" a="1"/>
  <c r="Q26" i="8" s="1"/>
  <c r="K26" i="8"/>
  <c r="L26" i="8" s="1" a="1"/>
  <c r="L26" i="8" s="1"/>
  <c r="F26" i="8"/>
  <c r="G26" i="8" s="1" a="1"/>
  <c r="G26" i="8" s="1"/>
  <c r="P25" i="8"/>
  <c r="Q25" i="8" s="1" a="1"/>
  <c r="Q25" i="8" s="1"/>
  <c r="K25" i="8"/>
  <c r="L25" i="8" s="1" a="1"/>
  <c r="L25" i="8" s="1"/>
  <c r="F25" i="8"/>
  <c r="G25" i="8" s="1" a="1"/>
  <c r="G25" i="8" s="1"/>
  <c r="P24" i="8"/>
  <c r="Q24" i="8" s="1" a="1"/>
  <c r="Q24" i="8" s="1"/>
  <c r="K24" i="8"/>
  <c r="L24" i="8" s="1" a="1"/>
  <c r="L24" i="8" s="1"/>
  <c r="F24" i="8"/>
  <c r="G24" i="8" s="1" a="1"/>
  <c r="G24" i="8" s="1"/>
  <c r="P23" i="8"/>
  <c r="Q23" i="8" s="1" a="1"/>
  <c r="Q23" i="8" s="1"/>
  <c r="K23" i="8"/>
  <c r="L23" i="8" s="1" a="1"/>
  <c r="L23" i="8" s="1"/>
  <c r="F23" i="8"/>
  <c r="G23" i="8" s="1" a="1"/>
  <c r="G23" i="8" s="1"/>
  <c r="P22" i="8"/>
  <c r="Q22" i="8" s="1" a="1"/>
  <c r="Q22" i="8" s="1"/>
  <c r="K22" i="8"/>
  <c r="L22" i="8" s="1" a="1"/>
  <c r="L22" i="8" s="1"/>
  <c r="F22" i="8"/>
  <c r="G22" i="8" s="1" a="1"/>
  <c r="G22" i="8" s="1"/>
  <c r="P21" i="8"/>
  <c r="Q21" i="8" s="1" a="1"/>
  <c r="Q21" i="8" s="1"/>
  <c r="K21" i="8"/>
  <c r="L21" i="8" s="1" a="1"/>
  <c r="L21" i="8" s="1"/>
  <c r="F21" i="8"/>
  <c r="G21" i="8" s="1" a="1"/>
  <c r="G21" i="8" s="1"/>
  <c r="P20" i="8"/>
  <c r="Q20" i="8" s="1" a="1"/>
  <c r="Q20" i="8" s="1"/>
  <c r="K20" i="8"/>
  <c r="L20" i="8" s="1" a="1"/>
  <c r="L20" i="8" s="1"/>
  <c r="F20" i="8"/>
  <c r="G20" i="8" s="1" a="1"/>
  <c r="G20" i="8" s="1"/>
  <c r="P19" i="8"/>
  <c r="Q19" i="8" s="1" a="1"/>
  <c r="Q19" i="8" s="1"/>
  <c r="K19" i="8"/>
  <c r="L19" i="8" s="1" a="1"/>
  <c r="L19" i="8" s="1"/>
  <c r="F19" i="8"/>
  <c r="G19" i="8" s="1" a="1"/>
  <c r="G19" i="8" s="1"/>
  <c r="P18" i="8"/>
  <c r="Q18" i="8" s="1" a="1"/>
  <c r="Q18" i="8" s="1"/>
  <c r="K18" i="8"/>
  <c r="L18" i="8" s="1" a="1"/>
  <c r="L18" i="8" s="1"/>
  <c r="F18" i="8"/>
  <c r="G18" i="8" s="1" a="1"/>
  <c r="G18" i="8" s="1"/>
  <c r="P17" i="8"/>
  <c r="Q17" i="8" s="1" a="1"/>
  <c r="Q17" i="8" s="1"/>
  <c r="K17" i="8"/>
  <c r="L17" i="8" s="1" a="1"/>
  <c r="L17" i="8" s="1"/>
  <c r="F17" i="8"/>
  <c r="G17" i="8" s="1" a="1"/>
  <c r="G17" i="8" s="1"/>
  <c r="P16" i="8"/>
  <c r="Q16" i="8" s="1" a="1"/>
  <c r="Q16" i="8" s="1"/>
  <c r="K16" i="8"/>
  <c r="L16" i="8" s="1" a="1"/>
  <c r="L16" i="8" s="1"/>
  <c r="F16" i="8"/>
  <c r="G16" i="8" s="1" a="1"/>
  <c r="G16" i="8" s="1"/>
  <c r="P15" i="8"/>
  <c r="Q15" i="8" s="1" a="1"/>
  <c r="Q15" i="8" s="1"/>
  <c r="K15" i="8"/>
  <c r="L15" i="8" s="1" a="1"/>
  <c r="L15" i="8" s="1"/>
  <c r="F15" i="8"/>
  <c r="G15" i="8" s="1" a="1"/>
  <c r="G15" i="8" s="1"/>
  <c r="P14" i="8"/>
  <c r="Q14" i="8" s="1" a="1"/>
  <c r="Q14" i="8" s="1"/>
  <c r="K14" i="8"/>
  <c r="L14" i="8" s="1" a="1"/>
  <c r="L14" i="8" s="1"/>
  <c r="F14" i="8"/>
  <c r="G14" i="8" s="1" a="1"/>
  <c r="G14" i="8" s="1"/>
  <c r="P13" i="8"/>
  <c r="Q13" i="8" s="1" a="1"/>
  <c r="Q13" i="8" s="1"/>
  <c r="K13" i="8"/>
  <c r="L13" i="8" s="1" a="1"/>
  <c r="L13" i="8" s="1"/>
  <c r="F13" i="8"/>
  <c r="G13" i="8" s="1" a="1"/>
  <c r="G13" i="8" s="1"/>
  <c r="P12" i="8"/>
  <c r="Q12" i="8" s="1" a="1"/>
  <c r="Q12" i="8" s="1"/>
  <c r="K12" i="8"/>
  <c r="L12" i="8" s="1" a="1"/>
  <c r="L12" i="8" s="1"/>
  <c r="F12" i="8"/>
  <c r="G12" i="8" s="1" a="1"/>
  <c r="G12" i="8" s="1"/>
  <c r="P11" i="8"/>
  <c r="Q11" i="8" s="1" a="1"/>
  <c r="Q11" i="8" s="1"/>
  <c r="K11" i="8"/>
  <c r="L11" i="8" s="1" a="1"/>
  <c r="L11" i="8" s="1"/>
  <c r="F11" i="8"/>
  <c r="G11" i="8" s="1" a="1"/>
  <c r="G11" i="8" s="1"/>
  <c r="P10" i="8"/>
  <c r="Q10" i="8" s="1" a="1"/>
  <c r="Q10" i="8" s="1"/>
  <c r="K10" i="8"/>
  <c r="L10" i="8" s="1" a="1"/>
  <c r="L10" i="8" s="1"/>
  <c r="F10" i="8"/>
  <c r="G10" i="8" s="1" a="1"/>
  <c r="G10" i="8" s="1"/>
  <c r="P9" i="8"/>
  <c r="Q9" i="8" s="1" a="1"/>
  <c r="Q9" i="8" s="1"/>
  <c r="K9" i="8"/>
  <c r="L9" i="8" s="1" a="1"/>
  <c r="L9" i="8" s="1"/>
  <c r="F9" i="8"/>
  <c r="G9" i="8" s="1" a="1"/>
  <c r="G9" i="8" s="1"/>
  <c r="P8" i="8"/>
  <c r="Q8" i="8" s="1" a="1"/>
  <c r="Q8" i="8" s="1"/>
  <c r="K8" i="8"/>
  <c r="L8" i="8" s="1" a="1"/>
  <c r="L8" i="8" s="1"/>
  <c r="F8" i="8"/>
  <c r="G8" i="8" s="1" a="1"/>
  <c r="G8" i="8" s="1"/>
  <c r="P7" i="8"/>
  <c r="Q7" i="8" s="1" a="1"/>
  <c r="Q7" i="8" s="1"/>
  <c r="K7" i="8"/>
  <c r="L7" i="8" s="1" a="1"/>
  <c r="L7" i="8" s="1"/>
  <c r="F7" i="8"/>
  <c r="G7" i="8" s="1" a="1"/>
  <c r="G7" i="8" s="1"/>
  <c r="W6" i="8"/>
  <c r="V6" i="8"/>
  <c r="U6" i="8"/>
  <c r="P6" i="8"/>
  <c r="Q6" i="8" s="1" a="1"/>
  <c r="Q6" i="8" s="1"/>
  <c r="K6" i="8"/>
  <c r="L6" i="8" s="1" a="1"/>
  <c r="L6" i="8" s="1"/>
  <c r="F6" i="8"/>
  <c r="G6" i="8" s="1" a="1"/>
  <c r="G6" i="8" s="1"/>
  <c r="W5" i="8"/>
  <c r="V5" i="8"/>
  <c r="U5" i="8"/>
  <c r="P5" i="8"/>
  <c r="Q5" i="8" s="1" a="1"/>
  <c r="Q5" i="8" s="1"/>
  <c r="K5" i="8"/>
  <c r="L5" i="8" s="1" a="1"/>
  <c r="L5" i="8" s="1"/>
  <c r="F5" i="8"/>
  <c r="G5" i="8" s="1" a="1"/>
  <c r="G5" i="8" s="1"/>
  <c r="W4" i="8"/>
  <c r="V4" i="8"/>
  <c r="U4" i="8"/>
  <c r="P4" i="8"/>
  <c r="Q4" i="8" s="1" a="1"/>
  <c r="Q4" i="8" s="1"/>
  <c r="K4" i="8"/>
  <c r="L4" i="8" s="1" a="1"/>
  <c r="L4" i="8" s="1"/>
  <c r="F4" i="8"/>
  <c r="G4" i="8" s="1" a="1"/>
  <c r="G4" i="8" s="1"/>
  <c r="W3" i="8"/>
  <c r="O51" i="8" s="1" a="1"/>
  <c r="O51" i="8" s="1"/>
  <c r="V3" i="8"/>
  <c r="U3" i="8"/>
  <c r="P3" i="8"/>
  <c r="Q3" i="8" s="1" a="1"/>
  <c r="Q3" i="8" s="1"/>
  <c r="K3" i="8"/>
  <c r="L3" i="8" s="1" a="1"/>
  <c r="L3" i="8" s="1"/>
  <c r="F3" i="8"/>
  <c r="G3" i="8" s="1" a="1"/>
  <c r="G3" i="8" s="1"/>
  <c r="W2" i="8"/>
  <c r="V2" i="8"/>
  <c r="U2" i="8"/>
  <c r="P2" i="8"/>
  <c r="Q2" i="8" s="1" a="1"/>
  <c r="Q2" i="8" s="1"/>
  <c r="K2" i="8"/>
  <c r="L2" i="8" s="1" a="1"/>
  <c r="L2" i="8" s="1"/>
  <c r="F2" i="8"/>
  <c r="G2" i="8" s="1" a="1"/>
  <c r="G2" i="8" s="1"/>
  <c r="E3" i="8" l="1" a="1"/>
  <c r="E3" i="8" s="1"/>
  <c r="O43" i="8" a="1"/>
  <c r="O43" i="8" s="1"/>
  <c r="O73" i="8" a="1"/>
  <c r="O73" i="8" s="1"/>
  <c r="O41" i="8" a="1"/>
  <c r="O41" i="8" s="1"/>
  <c r="O49" i="8" a="1"/>
  <c r="O49" i="8" s="1"/>
  <c r="E2" i="8" a="1"/>
  <c r="E2" i="8" s="1"/>
  <c r="O37" i="8" a="1"/>
  <c r="O37" i="8" s="1"/>
  <c r="O45" i="8" a="1"/>
  <c r="O45" i="8" s="1"/>
  <c r="O53" i="8" a="1"/>
  <c r="O53" i="8" s="1"/>
  <c r="O2" i="8" a="1"/>
  <c r="O2" i="8" s="1"/>
  <c r="J8" i="8" a="1"/>
  <c r="J8" i="8" s="1"/>
  <c r="E7" i="8" a="1"/>
  <c r="E7" i="8" s="1"/>
  <c r="O39" i="8" a="1"/>
  <c r="O39" i="8" s="1"/>
  <c r="O47" i="8" a="1"/>
  <c r="O47" i="8" s="1"/>
  <c r="O55" i="8" a="1"/>
  <c r="O55" i="8" s="1"/>
  <c r="O92" i="8" a="1"/>
  <c r="O92" i="8" s="1"/>
  <c r="E15" i="8" a="1"/>
  <c r="E15" i="8" s="1"/>
  <c r="E23" i="8" a="1"/>
  <c r="E23" i="8" s="1"/>
  <c r="E16" i="8" a="1"/>
  <c r="E16" i="8" s="1"/>
  <c r="E55" i="8" a="1"/>
  <c r="E55" i="8" s="1"/>
  <c r="E53" i="8" a="1"/>
  <c r="E53" i="8" s="1"/>
  <c r="E51" i="8" a="1"/>
  <c r="E51" i="8" s="1"/>
  <c r="E49" i="8" a="1"/>
  <c r="E49" i="8" s="1"/>
  <c r="E47" i="8" a="1"/>
  <c r="E47" i="8" s="1"/>
  <c r="E45" i="8" a="1"/>
  <c r="E45" i="8" s="1"/>
  <c r="E43" i="8" a="1"/>
  <c r="E43" i="8" s="1"/>
  <c r="E41" i="8" a="1"/>
  <c r="E41" i="8" s="1"/>
  <c r="E39" i="8" a="1"/>
  <c r="E39" i="8" s="1"/>
  <c r="J2" i="8" a="1"/>
  <c r="J2" i="8" s="1"/>
  <c r="E6" i="8" a="1"/>
  <c r="E6" i="8" s="1"/>
  <c r="E13" i="8" a="1"/>
  <c r="E13" i="8" s="1"/>
  <c r="E21" i="8" a="1"/>
  <c r="E21" i="8" s="1"/>
  <c r="E5" i="8" a="1"/>
  <c r="E5" i="8" s="1"/>
  <c r="E11" i="8" a="1"/>
  <c r="E11" i="8" s="1"/>
  <c r="E19" i="8" a="1"/>
  <c r="E19" i="8" s="1"/>
  <c r="E27" i="8" a="1"/>
  <c r="E27" i="8" s="1"/>
  <c r="E62" i="8" a="1"/>
  <c r="E62" i="8" s="1"/>
  <c r="E67" i="8" a="1"/>
  <c r="E67" i="8" s="1"/>
  <c r="E4" i="8" a="1"/>
  <c r="E4" i="8" s="1"/>
  <c r="E9" i="8" a="1"/>
  <c r="E9" i="8" s="1"/>
  <c r="E17" i="8" a="1"/>
  <c r="E17" i="8" s="1"/>
  <c r="E25" i="8" a="1"/>
  <c r="E25" i="8" s="1"/>
  <c r="O3" i="8" a="1"/>
  <c r="O3" i="8" s="1"/>
  <c r="O4" i="8" a="1"/>
  <c r="O4" i="8" s="1"/>
  <c r="O5" i="8" a="1"/>
  <c r="O5" i="8" s="1"/>
  <c r="O6" i="8" a="1"/>
  <c r="O6" i="8" s="1"/>
  <c r="O7" i="8" a="1"/>
  <c r="O7" i="8" s="1"/>
  <c r="O9" i="8" a="1"/>
  <c r="O9" i="8" s="1"/>
  <c r="O11" i="8" a="1"/>
  <c r="O11" i="8" s="1"/>
  <c r="O13" i="8" a="1"/>
  <c r="O13" i="8" s="1"/>
  <c r="O15" i="8" a="1"/>
  <c r="O15" i="8" s="1"/>
  <c r="O17" i="8" a="1"/>
  <c r="O17" i="8" s="1"/>
  <c r="R17" i="8" s="1"/>
  <c r="O19" i="8" a="1"/>
  <c r="O19" i="8" s="1"/>
  <c r="O21" i="8" a="1"/>
  <c r="O21" i="8" s="1"/>
  <c r="O23" i="8" a="1"/>
  <c r="O23" i="8" s="1"/>
  <c r="O25" i="8" a="1"/>
  <c r="O25" i="8" s="1"/>
  <c r="O27" i="8" a="1"/>
  <c r="O27" i="8" s="1"/>
  <c r="R27" i="8" s="1"/>
  <c r="J100" i="8" a="1"/>
  <c r="J100" i="8" s="1"/>
  <c r="J96" i="8" a="1"/>
  <c r="J96" i="8" s="1"/>
  <c r="J92" i="8" a="1"/>
  <c r="J92" i="8" s="1"/>
  <c r="S92" i="8" s="1"/>
  <c r="J88" i="8" a="1"/>
  <c r="J88" i="8" s="1"/>
  <c r="J86" i="8" a="1"/>
  <c r="J86" i="8" s="1"/>
  <c r="J82" i="8" a="1"/>
  <c r="J82" i="8" s="1"/>
  <c r="J102" i="8" a="1"/>
  <c r="J102" i="8" s="1"/>
  <c r="J98" i="8" a="1"/>
  <c r="J98" i="8" s="1"/>
  <c r="J94" i="8" a="1"/>
  <c r="J94" i="8" s="1"/>
  <c r="J90" i="8" a="1"/>
  <c r="J90" i="8" s="1"/>
  <c r="J84" i="8" a="1"/>
  <c r="J84" i="8" s="1"/>
  <c r="J80" i="8" a="1"/>
  <c r="J80" i="8" s="1"/>
  <c r="J78" i="8" a="1"/>
  <c r="J78" i="8" s="1"/>
  <c r="J101" i="8" a="1"/>
  <c r="J101" i="8" s="1"/>
  <c r="J97" i="8" a="1"/>
  <c r="J97" i="8" s="1"/>
  <c r="J93" i="8" a="1"/>
  <c r="J93" i="8" s="1"/>
  <c r="J89" i="8" a="1"/>
  <c r="J89" i="8" s="1"/>
  <c r="J72" i="8" a="1"/>
  <c r="J72" i="8" s="1"/>
  <c r="J68" i="8" a="1"/>
  <c r="J68" i="8" s="1"/>
  <c r="J91" i="8" a="1"/>
  <c r="J91" i="8" s="1"/>
  <c r="J81" i="8" a="1"/>
  <c r="J81" i="8" s="1"/>
  <c r="J74" i="8" a="1"/>
  <c r="J74" i="8" s="1"/>
  <c r="J69" i="8" a="1"/>
  <c r="J69" i="8" s="1"/>
  <c r="J66" i="8" a="1"/>
  <c r="J66" i="8" s="1"/>
  <c r="J64" i="8" a="1"/>
  <c r="J64" i="8" s="1"/>
  <c r="J60" i="8" a="1"/>
  <c r="J60" i="8" s="1"/>
  <c r="J95" i="8" a="1"/>
  <c r="J95" i="8" s="1"/>
  <c r="J79" i="8" a="1"/>
  <c r="J79" i="8" s="1"/>
  <c r="J75" i="8" a="1"/>
  <c r="J75" i="8" s="1"/>
  <c r="J67" i="8" a="1"/>
  <c r="J67" i="8" s="1"/>
  <c r="J63" i="8" a="1"/>
  <c r="J63" i="8" s="1"/>
  <c r="J59" i="8" a="1"/>
  <c r="J59" i="8" s="1"/>
  <c r="J87" i="8" a="1"/>
  <c r="J87" i="8" s="1"/>
  <c r="J85" i="8" a="1"/>
  <c r="J85" i="8" s="1"/>
  <c r="J76" i="8" a="1"/>
  <c r="J76" i="8" s="1"/>
  <c r="J73" i="8" a="1"/>
  <c r="J73" i="8" s="1"/>
  <c r="J71" i="8" a="1"/>
  <c r="J71" i="8" s="1"/>
  <c r="J62" i="8" a="1"/>
  <c r="J62" i="8" s="1"/>
  <c r="J56" i="8" a="1"/>
  <c r="J56" i="8" s="1"/>
  <c r="J53" i="8" a="1"/>
  <c r="J53" i="8" s="1"/>
  <c r="R53" i="8" s="1"/>
  <c r="J49" i="8" a="1"/>
  <c r="J49" i="8" s="1"/>
  <c r="J45" i="8" a="1"/>
  <c r="J45" i="8" s="1"/>
  <c r="J41" i="8" a="1"/>
  <c r="J41" i="8" s="1"/>
  <c r="S41" i="8" s="1"/>
  <c r="J37" i="8" a="1"/>
  <c r="J37" i="8" s="1"/>
  <c r="J35" i="8" a="1"/>
  <c r="J35" i="8" s="1"/>
  <c r="J31" i="8" a="1"/>
  <c r="J31" i="8" s="1"/>
  <c r="J25" i="8" a="1"/>
  <c r="J25" i="8" s="1"/>
  <c r="J21" i="8" a="1"/>
  <c r="J21" i="8" s="1"/>
  <c r="J17" i="8" a="1"/>
  <c r="J17" i="8" s="1"/>
  <c r="J61" i="8" a="1"/>
  <c r="J61" i="8" s="1"/>
  <c r="J57" i="8" a="1"/>
  <c r="J57" i="8" s="1"/>
  <c r="J55" i="8" a="1"/>
  <c r="J55" i="8" s="1"/>
  <c r="J51" i="8" a="1"/>
  <c r="J51" i="8" s="1"/>
  <c r="J47" i="8" a="1"/>
  <c r="J47" i="8" s="1"/>
  <c r="R47" i="8" s="1"/>
  <c r="J43" i="8" a="1"/>
  <c r="J43" i="8" s="1"/>
  <c r="R43" i="8" s="1"/>
  <c r="J39" i="8" a="1"/>
  <c r="J39" i="8" s="1"/>
  <c r="S39" i="8" s="1"/>
  <c r="J33" i="8" a="1"/>
  <c r="J33" i="8" s="1"/>
  <c r="J29" i="8" a="1"/>
  <c r="J29" i="8" s="1"/>
  <c r="J27" i="8" a="1"/>
  <c r="J27" i="8" s="1"/>
  <c r="J23" i="8" a="1"/>
  <c r="J23" i="8" s="1"/>
  <c r="J19" i="8" a="1"/>
  <c r="J19" i="8" s="1"/>
  <c r="J83" i="8" a="1"/>
  <c r="J83" i="8" s="1"/>
  <c r="J65" i="8" a="1"/>
  <c r="J65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11" i="8" a="1"/>
  <c r="J11" i="8" s="1"/>
  <c r="J7" i="8" a="1"/>
  <c r="J7" i="8" s="1"/>
  <c r="S7" i="8" s="1"/>
  <c r="J6" i="8" a="1"/>
  <c r="J6" i="8" s="1"/>
  <c r="J5" i="8" a="1"/>
  <c r="J5" i="8" s="1"/>
  <c r="R5" i="8" s="1"/>
  <c r="J4" i="8" a="1"/>
  <c r="J4" i="8" s="1"/>
  <c r="J3" i="8" a="1"/>
  <c r="J3" i="8" s="1"/>
  <c r="S3" i="8" s="1"/>
  <c r="J99" i="8" a="1"/>
  <c r="J99" i="8" s="1"/>
  <c r="J58" i="8" a="1"/>
  <c r="J58" i="8" s="1"/>
  <c r="J16" i="8" a="1"/>
  <c r="J16" i="8" s="1"/>
  <c r="J14" i="8" a="1"/>
  <c r="J14" i="8" s="1"/>
  <c r="J10" i="8" a="1"/>
  <c r="J10" i="8" s="1"/>
  <c r="J77" i="8" a="1"/>
  <c r="J77" i="8" s="1"/>
  <c r="J26" i="8" a="1"/>
  <c r="J26" i="8" s="1"/>
  <c r="J24" i="8" a="1"/>
  <c r="J24" i="8" s="1"/>
  <c r="J22" i="8" a="1"/>
  <c r="J22" i="8" s="1"/>
  <c r="J20" i="8" a="1"/>
  <c r="J20" i="8" s="1"/>
  <c r="J18" i="8" a="1"/>
  <c r="J18" i="8" s="1"/>
  <c r="J15" i="8" a="1"/>
  <c r="J15" i="8" s="1"/>
  <c r="S15" i="8" s="1"/>
  <c r="J13" i="8" a="1"/>
  <c r="J13" i="8" s="1"/>
  <c r="S13" i="8" s="1"/>
  <c r="J9" i="8" a="1"/>
  <c r="J9" i="8" s="1"/>
  <c r="J103" i="8" a="1"/>
  <c r="J103" i="8" s="1"/>
  <c r="J70" i="8" a="1"/>
  <c r="J70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12" i="8" a="1"/>
  <c r="J12" i="8" s="1"/>
  <c r="R51" i="8"/>
  <c r="O101" i="8" a="1"/>
  <c r="O101" i="8" s="1"/>
  <c r="O97" i="8" a="1"/>
  <c r="O97" i="8" s="1"/>
  <c r="O93" i="8" a="1"/>
  <c r="O93" i="8" s="1"/>
  <c r="O89" i="8" a="1"/>
  <c r="O89" i="8" s="1"/>
  <c r="O87" i="8" a="1"/>
  <c r="O87" i="8" s="1"/>
  <c r="O85" i="8" a="1"/>
  <c r="O85" i="8" s="1"/>
  <c r="O81" i="8" a="1"/>
  <c r="O81" i="8" s="1"/>
  <c r="O103" i="8" a="1"/>
  <c r="O103" i="8" s="1"/>
  <c r="O99" i="8" a="1"/>
  <c r="O99" i="8" s="1"/>
  <c r="O95" i="8" a="1"/>
  <c r="O95" i="8" s="1"/>
  <c r="O91" i="8" a="1"/>
  <c r="O91" i="8" s="1"/>
  <c r="O83" i="8" a="1"/>
  <c r="O83" i="8" s="1"/>
  <c r="O79" i="8" a="1"/>
  <c r="O79" i="8" s="1"/>
  <c r="O77" i="8" a="1"/>
  <c r="O77" i="8" s="1"/>
  <c r="O102" i="8" a="1"/>
  <c r="O102" i="8" s="1"/>
  <c r="O98" i="8" a="1"/>
  <c r="O98" i="8" s="1"/>
  <c r="O94" i="8" a="1"/>
  <c r="O94" i="8" s="1"/>
  <c r="O90" i="8" a="1"/>
  <c r="O90" i="8" s="1"/>
  <c r="O78" i="8" a="1"/>
  <c r="O78" i="8" s="1"/>
  <c r="O75" i="8" a="1"/>
  <c r="O75" i="8" s="1"/>
  <c r="O71" i="8" a="1"/>
  <c r="O71" i="8" s="1"/>
  <c r="O67" i="8" a="1"/>
  <c r="O67" i="8" s="1"/>
  <c r="O96" i="8" a="1"/>
  <c r="O96" i="8" s="1"/>
  <c r="O86" i="8" a="1"/>
  <c r="O86" i="8" s="1"/>
  <c r="O69" i="8" a="1"/>
  <c r="O69" i="8" s="1"/>
  <c r="O63" i="8" a="1"/>
  <c r="O63" i="8" s="1"/>
  <c r="O59" i="8" a="1"/>
  <c r="O59" i="8" s="1"/>
  <c r="O100" i="8" a="1"/>
  <c r="O100" i="8" s="1"/>
  <c r="O84" i="8" a="1"/>
  <c r="O84" i="8" s="1"/>
  <c r="O76" i="8" a="1"/>
  <c r="O76" i="8" s="1"/>
  <c r="O70" i="8" a="1"/>
  <c r="O70" i="8" s="1"/>
  <c r="O68" i="8" a="1"/>
  <c r="O68" i="8" s="1"/>
  <c r="O62" i="8" a="1"/>
  <c r="O62" i="8" s="1"/>
  <c r="O58" i="8" a="1"/>
  <c r="O58" i="8" s="1"/>
  <c r="O82" i="8" a="1"/>
  <c r="O82" i="8" s="1"/>
  <c r="O72" i="8" a="1"/>
  <c r="O72" i="8" s="1"/>
  <c r="O65" i="8" a="1"/>
  <c r="O65" i="8" s="1"/>
  <c r="O56" i="8" a="1"/>
  <c r="O56" i="8" s="1"/>
  <c r="O52" i="8" a="1"/>
  <c r="O52" i="8" s="1"/>
  <c r="O48" i="8" a="1"/>
  <c r="O48" i="8" s="1"/>
  <c r="O44" i="8" a="1"/>
  <c r="O44" i="8" s="1"/>
  <c r="O40" i="8" a="1"/>
  <c r="O40" i="8" s="1"/>
  <c r="O34" i="8" a="1"/>
  <c r="O34" i="8" s="1"/>
  <c r="O30" i="8" a="1"/>
  <c r="O30" i="8" s="1"/>
  <c r="O24" i="8" a="1"/>
  <c r="O24" i="8" s="1"/>
  <c r="O20" i="8" a="1"/>
  <c r="O20" i="8" s="1"/>
  <c r="O88" i="8" a="1"/>
  <c r="O88" i="8" s="1"/>
  <c r="O80" i="8" a="1"/>
  <c r="O80" i="8" s="1"/>
  <c r="O66" i="8" a="1"/>
  <c r="O66" i="8" s="1"/>
  <c r="O60" i="8" a="1"/>
  <c r="O60" i="8" s="1"/>
  <c r="O54" i="8" a="1"/>
  <c r="O54" i="8" s="1"/>
  <c r="O50" i="8" a="1"/>
  <c r="O50" i="8" s="1"/>
  <c r="O46" i="8" a="1"/>
  <c r="O46" i="8" s="1"/>
  <c r="O42" i="8" a="1"/>
  <c r="O42" i="8" s="1"/>
  <c r="O38" i="8" a="1"/>
  <c r="O38" i="8" s="1"/>
  <c r="O36" i="8" a="1"/>
  <c r="O36" i="8" s="1"/>
  <c r="O32" i="8" a="1"/>
  <c r="O32" i="8" s="1"/>
  <c r="O28" i="8" a="1"/>
  <c r="O28" i="8" s="1"/>
  <c r="O26" i="8" a="1"/>
  <c r="O26" i="8" s="1"/>
  <c r="O22" i="8" a="1"/>
  <c r="O22" i="8" s="1"/>
  <c r="O18" i="8" a="1"/>
  <c r="O18" i="8" s="1"/>
  <c r="O8" i="8" a="1"/>
  <c r="O8" i="8" s="1"/>
  <c r="E10" i="8" a="1"/>
  <c r="E10" i="8" s="1"/>
  <c r="O12" i="8" a="1"/>
  <c r="O12" i="8" s="1"/>
  <c r="E14" i="8" a="1"/>
  <c r="E14" i="8" s="1"/>
  <c r="O29" i="8" a="1"/>
  <c r="O29" i="8" s="1"/>
  <c r="O31" i="8" a="1"/>
  <c r="O31" i="8" s="1"/>
  <c r="O33" i="8" a="1"/>
  <c r="O33" i="8" s="1"/>
  <c r="O35" i="8" a="1"/>
  <c r="O35" i="8" s="1"/>
  <c r="O64" i="8" a="1"/>
  <c r="O64" i="8" s="1"/>
  <c r="R19" i="8"/>
  <c r="E83" i="8" a="1"/>
  <c r="E83" i="8" s="1"/>
  <c r="E85" i="8" a="1"/>
  <c r="E85" i="8" s="1"/>
  <c r="E81" i="8" a="1"/>
  <c r="E81" i="8" s="1"/>
  <c r="E88" i="8" a="1"/>
  <c r="E88" i="8" s="1"/>
  <c r="E73" i="8" a="1"/>
  <c r="E73" i="8" s="1"/>
  <c r="E69" i="8" a="1"/>
  <c r="E69" i="8" s="1"/>
  <c r="E65" i="8" a="1"/>
  <c r="E65" i="8" s="1"/>
  <c r="E80" i="8" a="1"/>
  <c r="E80" i="8" s="1"/>
  <c r="E78" i="8" a="1"/>
  <c r="E78" i="8" s="1"/>
  <c r="E77" i="8" a="1"/>
  <c r="E77" i="8" s="1"/>
  <c r="E74" i="8" a="1"/>
  <c r="E74" i="8" s="1"/>
  <c r="E71" i="8" a="1"/>
  <c r="E71" i="8" s="1"/>
  <c r="E68" i="8" a="1"/>
  <c r="E68" i="8" s="1"/>
  <c r="E66" i="8" a="1"/>
  <c r="E66" i="8" s="1"/>
  <c r="E61" i="8" a="1"/>
  <c r="E61" i="8" s="1"/>
  <c r="E86" i="8" a="1"/>
  <c r="E86" i="8" s="1"/>
  <c r="E64" i="8" a="1"/>
  <c r="E64" i="8" s="1"/>
  <c r="E60" i="8" a="1"/>
  <c r="E60" i="8" s="1"/>
  <c r="E56" i="8" a="1"/>
  <c r="E56" i="8" s="1"/>
  <c r="E82" i="8" a="1"/>
  <c r="E82" i="8" s="1"/>
  <c r="E75" i="8" a="1"/>
  <c r="E75" i="8" s="1"/>
  <c r="E59" i="8" a="1"/>
  <c r="E59" i="8" s="1"/>
  <c r="E58" i="8" a="1"/>
  <c r="E58" i="8" s="1"/>
  <c r="E54" i="8" a="1"/>
  <c r="E54" i="8" s="1"/>
  <c r="E50" i="8" a="1"/>
  <c r="E50" i="8" s="1"/>
  <c r="E46" i="8" a="1"/>
  <c r="E46" i="8" s="1"/>
  <c r="E42" i="8" a="1"/>
  <c r="E42" i="8" s="1"/>
  <c r="E38" i="8" a="1"/>
  <c r="E38" i="8" s="1"/>
  <c r="E36" i="8" a="1"/>
  <c r="E36" i="8" s="1"/>
  <c r="E32" i="8" a="1"/>
  <c r="E32" i="8" s="1"/>
  <c r="E26" i="8" a="1"/>
  <c r="E26" i="8" s="1"/>
  <c r="E22" i="8" a="1"/>
  <c r="E22" i="8" s="1"/>
  <c r="E18" i="8" a="1"/>
  <c r="E18" i="8" s="1"/>
  <c r="E70" i="8" a="1"/>
  <c r="E70" i="8" s="1"/>
  <c r="E57" i="8" a="1"/>
  <c r="E57" i="8" s="1"/>
  <c r="E52" i="8" a="1"/>
  <c r="E52" i="8" s="1"/>
  <c r="E48" i="8" a="1"/>
  <c r="E48" i="8" s="1"/>
  <c r="E44" i="8" a="1"/>
  <c r="E44" i="8" s="1"/>
  <c r="E40" i="8" a="1"/>
  <c r="E40" i="8" s="1"/>
  <c r="E34" i="8" a="1"/>
  <c r="E34" i="8" s="1"/>
  <c r="E30" i="8" a="1"/>
  <c r="E30" i="8" s="1"/>
  <c r="E24" i="8" a="1"/>
  <c r="E24" i="8" s="1"/>
  <c r="E20" i="8" a="1"/>
  <c r="E20" i="8" s="1"/>
  <c r="E8" i="8" a="1"/>
  <c r="E8" i="8" s="1"/>
  <c r="O10" i="8" a="1"/>
  <c r="O10" i="8" s="1"/>
  <c r="E12" i="8" a="1"/>
  <c r="E12" i="8" s="1"/>
  <c r="O16" i="8" a="1"/>
  <c r="O16" i="8" s="1"/>
  <c r="E29" i="8" a="1"/>
  <c r="E29" i="8" s="1"/>
  <c r="E31" i="8" a="1"/>
  <c r="E31" i="8" s="1"/>
  <c r="E33" i="8" a="1"/>
  <c r="E33" i="8" s="1"/>
  <c r="E35" i="8" a="1"/>
  <c r="E35" i="8" s="1"/>
  <c r="S51" i="8"/>
  <c r="O57" i="8" a="1"/>
  <c r="O57" i="8" s="1"/>
  <c r="O61" i="8" a="1"/>
  <c r="O61" i="8" s="1"/>
  <c r="E63" i="8" a="1"/>
  <c r="E63" i="8" s="1"/>
  <c r="E72" i="8" a="1"/>
  <c r="E72" i="8" s="1"/>
  <c r="O74" i="8" a="1"/>
  <c r="O74" i="8" s="1"/>
  <c r="E84" i="8" a="1"/>
  <c r="E84" i="8" s="1"/>
  <c r="R23" i="8" l="1"/>
  <c r="R2" i="8"/>
  <c r="R92" i="8"/>
  <c r="R41" i="8"/>
  <c r="R3" i="8"/>
  <c r="S45" i="8"/>
  <c r="R15" i="8"/>
  <c r="S43" i="8"/>
  <c r="S9" i="8"/>
  <c r="S21" i="8"/>
  <c r="S47" i="8"/>
  <c r="R7" i="8"/>
  <c r="R45" i="8"/>
  <c r="S23" i="8"/>
  <c r="R55" i="8"/>
  <c r="R37" i="8"/>
  <c r="S73" i="8"/>
  <c r="S11" i="8"/>
  <c r="R49" i="8"/>
  <c r="S25" i="8"/>
  <c r="S17" i="8"/>
  <c r="S49" i="8"/>
  <c r="R11" i="8"/>
  <c r="S27" i="8"/>
  <c r="S19" i="8"/>
  <c r="R13" i="8"/>
  <c r="S37" i="8"/>
  <c r="R73" i="8"/>
  <c r="S6" i="8"/>
  <c r="R25" i="8"/>
  <c r="S53" i="8"/>
  <c r="S5" i="8"/>
  <c r="S4" i="8"/>
  <c r="S64" i="8"/>
  <c r="R64" i="8"/>
  <c r="S38" i="8"/>
  <c r="R38" i="8"/>
  <c r="S34" i="8"/>
  <c r="R34" i="8"/>
  <c r="R82" i="8"/>
  <c r="S82" i="8"/>
  <c r="R70" i="8"/>
  <c r="S70" i="8"/>
  <c r="R96" i="8"/>
  <c r="S96" i="8"/>
  <c r="R102" i="8"/>
  <c r="S102" i="8"/>
  <c r="S81" i="8"/>
  <c r="R81" i="8"/>
  <c r="S16" i="8"/>
  <c r="R16" i="8"/>
  <c r="R35" i="8"/>
  <c r="S35" i="8"/>
  <c r="S28" i="8"/>
  <c r="R28" i="8"/>
  <c r="S60" i="8"/>
  <c r="R60" i="8"/>
  <c r="S40" i="8"/>
  <c r="R40" i="8"/>
  <c r="R58" i="8"/>
  <c r="S58" i="8"/>
  <c r="S63" i="8"/>
  <c r="R63" i="8"/>
  <c r="R90" i="8"/>
  <c r="S90" i="8"/>
  <c r="S77" i="8"/>
  <c r="R77" i="8"/>
  <c r="S85" i="8"/>
  <c r="R85" i="8"/>
  <c r="S55" i="8"/>
  <c r="S61" i="8"/>
  <c r="R61" i="8"/>
  <c r="R33" i="8"/>
  <c r="S33" i="8"/>
  <c r="S18" i="8"/>
  <c r="R18" i="8"/>
  <c r="S32" i="8"/>
  <c r="R32" i="8"/>
  <c r="S46" i="8"/>
  <c r="R46" i="8"/>
  <c r="R66" i="8"/>
  <c r="S66" i="8"/>
  <c r="S24" i="8"/>
  <c r="R24" i="8"/>
  <c r="S44" i="8"/>
  <c r="R44" i="8"/>
  <c r="S65" i="8"/>
  <c r="R65" i="8"/>
  <c r="R62" i="8"/>
  <c r="S62" i="8"/>
  <c r="R84" i="8"/>
  <c r="S84" i="8"/>
  <c r="S69" i="8"/>
  <c r="R69" i="8"/>
  <c r="R71" i="8"/>
  <c r="S71" i="8"/>
  <c r="R94" i="8"/>
  <c r="S94" i="8"/>
  <c r="S79" i="8"/>
  <c r="R79" i="8"/>
  <c r="S99" i="8"/>
  <c r="R99" i="8"/>
  <c r="S87" i="8"/>
  <c r="R87" i="8"/>
  <c r="S101" i="8"/>
  <c r="R101" i="8"/>
  <c r="R9" i="8"/>
  <c r="R6" i="8"/>
  <c r="S14" i="8"/>
  <c r="R14" i="8"/>
  <c r="R4" i="8"/>
  <c r="R29" i="8"/>
  <c r="S29" i="8"/>
  <c r="S26" i="8"/>
  <c r="R26" i="8"/>
  <c r="S54" i="8"/>
  <c r="R54" i="8"/>
  <c r="R88" i="8"/>
  <c r="S88" i="8"/>
  <c r="S52" i="8"/>
  <c r="R52" i="8"/>
  <c r="R59" i="8"/>
  <c r="S59" i="8"/>
  <c r="R78" i="8"/>
  <c r="S78" i="8"/>
  <c r="S91" i="8"/>
  <c r="R91" i="8"/>
  <c r="S93" i="8"/>
  <c r="R93" i="8"/>
  <c r="R21" i="8"/>
  <c r="S8" i="8"/>
  <c r="R8" i="8"/>
  <c r="S42" i="8"/>
  <c r="R42" i="8"/>
  <c r="S20" i="8"/>
  <c r="R20" i="8"/>
  <c r="S56" i="8"/>
  <c r="R56" i="8"/>
  <c r="R76" i="8"/>
  <c r="S76" i="8"/>
  <c r="S67" i="8"/>
  <c r="R67" i="8"/>
  <c r="S95" i="8"/>
  <c r="R95" i="8"/>
  <c r="S97" i="8"/>
  <c r="R97" i="8"/>
  <c r="R39" i="8"/>
  <c r="R74" i="8"/>
  <c r="S74" i="8"/>
  <c r="R57" i="8"/>
  <c r="S57" i="8"/>
  <c r="S10" i="8"/>
  <c r="R10" i="8"/>
  <c r="R31" i="8"/>
  <c r="S31" i="8"/>
  <c r="S12" i="8"/>
  <c r="R12" i="8"/>
  <c r="S22" i="8"/>
  <c r="R22" i="8"/>
  <c r="S36" i="8"/>
  <c r="R36" i="8"/>
  <c r="S50" i="8"/>
  <c r="R50" i="8"/>
  <c r="R80" i="8"/>
  <c r="S80" i="8"/>
  <c r="S30" i="8"/>
  <c r="R30" i="8"/>
  <c r="S48" i="8"/>
  <c r="R48" i="8"/>
  <c r="R72" i="8"/>
  <c r="S72" i="8"/>
  <c r="S68" i="8"/>
  <c r="R68" i="8"/>
  <c r="R100" i="8"/>
  <c r="S100" i="8"/>
  <c r="R86" i="8"/>
  <c r="S86" i="8"/>
  <c r="S75" i="8"/>
  <c r="R75" i="8"/>
  <c r="R98" i="8"/>
  <c r="S98" i="8"/>
  <c r="S83" i="8"/>
  <c r="R83" i="8"/>
  <c r="S103" i="8"/>
  <c r="R103" i="8"/>
  <c r="S89" i="8"/>
  <c r="R89" i="8"/>
  <c r="B10" i="9" l="1"/>
  <c r="E2" i="13"/>
  <c r="D2" i="13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3" i="1"/>
  <c r="U9" i="9" l="1"/>
  <c r="R9" i="9"/>
  <c r="W7" i="9"/>
  <c r="X7" i="9"/>
  <c r="AC11" i="9" s="1"/>
  <c r="V7" i="9"/>
  <c r="E9" i="9"/>
  <c r="AX5" i="1" l="1"/>
  <c r="AX4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3" i="1"/>
  <c r="I8" i="5"/>
  <c r="I12" i="5"/>
  <c r="I57" i="5"/>
  <c r="I25" i="5"/>
  <c r="I36" i="5"/>
  <c r="I11" i="5"/>
  <c r="I4" i="5"/>
  <c r="I35" i="5"/>
  <c r="I78" i="5"/>
  <c r="I2" i="5"/>
  <c r="I51" i="5"/>
  <c r="I16" i="5"/>
  <c r="I26" i="5"/>
  <c r="I17" i="5"/>
  <c r="I33" i="5"/>
  <c r="I18" i="5"/>
  <c r="I80" i="5"/>
  <c r="I6" i="5"/>
  <c r="I15" i="5"/>
  <c r="I24" i="5"/>
  <c r="I68" i="5"/>
  <c r="I29" i="5"/>
  <c r="I50" i="5"/>
  <c r="I62" i="5"/>
  <c r="I53" i="5"/>
  <c r="I37" i="5"/>
  <c r="I5" i="5"/>
  <c r="I73" i="5"/>
  <c r="I22" i="5"/>
  <c r="I74" i="5"/>
  <c r="I28" i="5"/>
  <c r="I59" i="5"/>
  <c r="I66" i="5"/>
  <c r="I41" i="5"/>
  <c r="I58" i="5"/>
  <c r="I85" i="5"/>
  <c r="I86" i="5"/>
  <c r="I83" i="5"/>
  <c r="I81" i="5"/>
  <c r="I75" i="5"/>
  <c r="I84" i="5"/>
  <c r="I72" i="5"/>
  <c r="I42" i="5"/>
  <c r="I44" i="5"/>
  <c r="I48" i="5"/>
  <c r="I71" i="5"/>
  <c r="I56" i="5"/>
  <c r="I61" i="5"/>
  <c r="I40" i="5"/>
  <c r="I38" i="5"/>
  <c r="I47" i="5"/>
  <c r="I7" i="5"/>
  <c r="I49" i="5"/>
  <c r="I54" i="5"/>
  <c r="I65" i="5"/>
  <c r="I27" i="5"/>
  <c r="I3" i="5"/>
  <c r="I45" i="5"/>
  <c r="I76" i="5"/>
  <c r="I77" i="5"/>
  <c r="I82" i="5"/>
  <c r="I46" i="5"/>
  <c r="I70" i="5"/>
  <c r="I67" i="5"/>
  <c r="I55" i="5"/>
  <c r="I20" i="5"/>
  <c r="I30" i="5"/>
  <c r="I23" i="5"/>
  <c r="I13" i="5"/>
  <c r="I39" i="5"/>
  <c r="I19" i="5"/>
  <c r="I69" i="5"/>
  <c r="I43" i="5"/>
  <c r="I32" i="5"/>
  <c r="I79" i="5"/>
  <c r="I63" i="5"/>
  <c r="I21" i="5"/>
  <c r="I52" i="5"/>
  <c r="I14" i="5"/>
  <c r="I64" i="5"/>
  <c r="I31" i="5"/>
  <c r="I9" i="5"/>
  <c r="I10" i="5"/>
  <c r="I34" i="5"/>
  <c r="AA5" i="8" l="1"/>
  <c r="AA6" i="8"/>
  <c r="AA3" i="8"/>
  <c r="AA2" i="8"/>
  <c r="AA4" i="8"/>
  <c r="X5" i="8" l="1" a="1"/>
  <c r="X5" i="8" s="1"/>
  <c r="X69" i="8" a="1"/>
  <c r="X69" i="8" s="1"/>
  <c r="X37" i="8" a="1"/>
  <c r="X37" i="8" s="1"/>
  <c r="X60" i="8" a="1"/>
  <c r="X60" i="8" s="1"/>
  <c r="X77" i="8" a="1"/>
  <c r="X77" i="8" s="1"/>
  <c r="X28" i="8" a="1"/>
  <c r="X28" i="8" s="1"/>
  <c r="X36" i="8" a="1"/>
  <c r="X36" i="8" s="1"/>
  <c r="X13" i="8" a="1"/>
  <c r="X13" i="8" s="1"/>
  <c r="X45" i="8" a="1"/>
  <c r="X45" i="8" s="1"/>
  <c r="X4" i="8" a="1"/>
  <c r="X4" i="8" s="1"/>
  <c r="X12" i="8" a="1"/>
  <c r="X12" i="8" s="1"/>
  <c r="X44" i="8" a="1"/>
  <c r="X44" i="8" s="1"/>
  <c r="X76" i="8" a="1"/>
  <c r="X76" i="8" s="1"/>
  <c r="X21" i="8" a="1"/>
  <c r="X21" i="8" s="1"/>
  <c r="X53" i="8" a="1"/>
  <c r="X53" i="8" s="1"/>
  <c r="X85" i="8" a="1"/>
  <c r="X85" i="8" s="1"/>
  <c r="X83" i="8" a="1"/>
  <c r="X83" i="8" s="1"/>
  <c r="X68" i="8" a="1"/>
  <c r="X68" i="8" s="1"/>
  <c r="X20" i="8" a="1"/>
  <c r="X20" i="8" s="1"/>
  <c r="X52" i="8" a="1"/>
  <c r="X52" i="8" s="1"/>
  <c r="X84" i="8" a="1"/>
  <c r="X84" i="8" s="1"/>
  <c r="X29" i="8" a="1"/>
  <c r="X29" i="8" s="1"/>
  <c r="X61" i="8" a="1"/>
  <c r="X61" i="8" s="1"/>
  <c r="X6" i="8" a="1"/>
  <c r="X6" i="8" s="1"/>
  <c r="X14" i="8" a="1"/>
  <c r="X14" i="8" s="1"/>
  <c r="X22" i="8" a="1"/>
  <c r="X22" i="8" s="1"/>
  <c r="X30" i="8" a="1"/>
  <c r="X30" i="8" s="1"/>
  <c r="X38" i="8" a="1"/>
  <c r="X38" i="8" s="1"/>
  <c r="X46" i="8" a="1"/>
  <c r="X46" i="8" s="1"/>
  <c r="X54" i="8" a="1"/>
  <c r="X54" i="8" s="1"/>
  <c r="X62" i="8" a="1"/>
  <c r="X62" i="8" s="1"/>
  <c r="X70" i="8" a="1"/>
  <c r="X70" i="8" s="1"/>
  <c r="X78" i="8" a="1"/>
  <c r="X78" i="8" s="1"/>
  <c r="X86" i="8" a="1"/>
  <c r="X86" i="8" s="1"/>
  <c r="X7" i="8" a="1"/>
  <c r="X7" i="8" s="1"/>
  <c r="X15" i="8" a="1"/>
  <c r="X15" i="8" s="1"/>
  <c r="X23" i="8" a="1"/>
  <c r="X23" i="8" s="1"/>
  <c r="X31" i="8" a="1"/>
  <c r="X31" i="8" s="1"/>
  <c r="X39" i="8" a="1"/>
  <c r="X39" i="8" s="1"/>
  <c r="X47" i="8" a="1"/>
  <c r="X47" i="8" s="1"/>
  <c r="X55" i="8" a="1"/>
  <c r="X55" i="8" s="1"/>
  <c r="X63" i="8" a="1"/>
  <c r="X63" i="8" s="1"/>
  <c r="X71" i="8" a="1"/>
  <c r="X71" i="8" s="1"/>
  <c r="X79" i="8" a="1"/>
  <c r="X79" i="8" s="1"/>
  <c r="X87" i="8" a="1"/>
  <c r="X87" i="8" s="1"/>
  <c r="X8" i="8" a="1"/>
  <c r="X8" i="8" s="1"/>
  <c r="X16" i="8" a="1"/>
  <c r="X16" i="8" s="1"/>
  <c r="X24" i="8" a="1"/>
  <c r="X24" i="8" s="1"/>
  <c r="X32" i="8" a="1"/>
  <c r="X32" i="8" s="1"/>
  <c r="X40" i="8" a="1"/>
  <c r="X40" i="8" s="1"/>
  <c r="X48" i="8" a="1"/>
  <c r="X48" i="8" s="1"/>
  <c r="X56" i="8" a="1"/>
  <c r="X56" i="8" s="1"/>
  <c r="X64" i="8" a="1"/>
  <c r="X64" i="8" s="1"/>
  <c r="X72" i="8" a="1"/>
  <c r="X72" i="8" s="1"/>
  <c r="X80" i="8" a="1"/>
  <c r="X80" i="8" s="1"/>
  <c r="X2" i="8" a="1"/>
  <c r="X2" i="8" s="1"/>
  <c r="X9" i="8" a="1"/>
  <c r="X9" i="8" s="1"/>
  <c r="X17" i="8" a="1"/>
  <c r="X17" i="8" s="1"/>
  <c r="X25" i="8" a="1"/>
  <c r="X25" i="8" s="1"/>
  <c r="X33" i="8" a="1"/>
  <c r="X33" i="8" s="1"/>
  <c r="X41" i="8" a="1"/>
  <c r="X41" i="8" s="1"/>
  <c r="X49" i="8" a="1"/>
  <c r="X49" i="8" s="1"/>
  <c r="X57" i="8" a="1"/>
  <c r="X57" i="8" s="1"/>
  <c r="X65" i="8" a="1"/>
  <c r="X65" i="8" s="1"/>
  <c r="X73" i="8" a="1"/>
  <c r="X73" i="8" s="1"/>
  <c r="X81" i="8" a="1"/>
  <c r="X81" i="8" s="1"/>
  <c r="X10" i="8" a="1"/>
  <c r="X10" i="8" s="1"/>
  <c r="X18" i="8" a="1"/>
  <c r="X18" i="8" s="1"/>
  <c r="X26" i="8" a="1"/>
  <c r="X26" i="8" s="1"/>
  <c r="X34" i="8" a="1"/>
  <c r="X34" i="8" s="1"/>
  <c r="X42" i="8" a="1"/>
  <c r="X42" i="8" s="1"/>
  <c r="X50" i="8" a="1"/>
  <c r="X50" i="8" s="1"/>
  <c r="X58" i="8" a="1"/>
  <c r="X58" i="8" s="1"/>
  <c r="X66" i="8" a="1"/>
  <c r="X66" i="8" s="1"/>
  <c r="X74" i="8" a="1"/>
  <c r="X74" i="8" s="1"/>
  <c r="X82" i="8" a="1"/>
  <c r="X82" i="8" s="1"/>
  <c r="X3" i="8" a="1"/>
  <c r="X3" i="8" s="1"/>
  <c r="X11" i="8" a="1"/>
  <c r="X11" i="8" s="1"/>
  <c r="X19" i="8" a="1"/>
  <c r="X19" i="8" s="1"/>
  <c r="X27" i="8" a="1"/>
  <c r="X27" i="8" s="1"/>
  <c r="X35" i="8" a="1"/>
  <c r="X35" i="8" s="1"/>
  <c r="X43" i="8" a="1"/>
  <c r="X43" i="8" s="1"/>
  <c r="X51" i="8" a="1"/>
  <c r="X51" i="8" s="1"/>
  <c r="X59" i="8" a="1"/>
  <c r="X59" i="8" s="1"/>
  <c r="X67" i="8" a="1"/>
  <c r="X67" i="8" s="1"/>
  <c r="X75" i="8" a="1"/>
  <c r="X75" i="8" s="1"/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5" i="1"/>
  <c r="Q30" i="1"/>
  <c r="Q31" i="1"/>
  <c r="Q32" i="1"/>
  <c r="Q33" i="1"/>
  <c r="Q34" i="1"/>
  <c r="Q35" i="1"/>
  <c r="Q36" i="1"/>
  <c r="Q39" i="1"/>
  <c r="Q40" i="1"/>
  <c r="Q42" i="1"/>
  <c r="Q43" i="1"/>
  <c r="Q44" i="1"/>
  <c r="Q45" i="1"/>
  <c r="Q48" i="1"/>
  <c r="Q49" i="1"/>
  <c r="Q50" i="1"/>
  <c r="Q51" i="1"/>
  <c r="Q52" i="1"/>
  <c r="Q53" i="1"/>
  <c r="Q54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1" i="1"/>
  <c r="Q72" i="1"/>
  <c r="Q78" i="1"/>
  <c r="Q81" i="1"/>
  <c r="Q82" i="1"/>
  <c r="Q83" i="1"/>
  <c r="Q84" i="1"/>
  <c r="Q85" i="1"/>
  <c r="Q86" i="1"/>
  <c r="Q87" i="1"/>
  <c r="Q88" i="1"/>
  <c r="Q89" i="1"/>
  <c r="Q90" i="1"/>
  <c r="Q93" i="1"/>
  <c r="Q94" i="1"/>
  <c r="Q95" i="1"/>
  <c r="Q96" i="1"/>
  <c r="Q97" i="1"/>
  <c r="Q98" i="1"/>
  <c r="Q99" i="1"/>
  <c r="Q100" i="1"/>
  <c r="Q101" i="1"/>
  <c r="Q102" i="1"/>
  <c r="Q103" i="1"/>
  <c r="Q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3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5" i="1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Q104" i="1"/>
  <c r="AP105" i="1"/>
  <c r="AT3" i="1"/>
  <c r="AP104" i="1" l="1"/>
  <c r="AO105" i="1"/>
  <c r="AS105" i="1" s="1"/>
  <c r="AW105" i="1" l="1"/>
  <c r="AZ1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<sst xmlns="http://schemas.openxmlformats.org/spreadsheetml/2006/main" count="1675" uniqueCount="249">
  <si>
    <t/>
  </si>
  <si>
    <t>Российская Федерация</t>
  </si>
  <si>
    <t>Чукотский автономный округ</t>
  </si>
  <si>
    <t>Динамика бюджета ТФОМС, 2018/2010</t>
  </si>
  <si>
    <t>2018</t>
  </si>
  <si>
    <t>ВРП на душу населения, руб/2017 год</t>
  </si>
  <si>
    <r>
      <rPr>
        <b/>
        <sz val="9"/>
        <rFont val="Arial"/>
        <family val="2"/>
      </rPr>
      <t>II</t>
    </r>
  </si>
  <si>
    <r>
      <rPr>
        <b/>
        <sz val="9"/>
        <rFont val="Arial"/>
        <family val="2"/>
      </rPr>
      <t>III</t>
    </r>
  </si>
  <si>
    <r>
      <rPr>
        <b/>
        <sz val="9"/>
        <rFont val="Arial"/>
        <family val="2"/>
      </rPr>
      <t>IV</t>
    </r>
  </si>
  <si>
    <r>
      <rPr>
        <b/>
        <sz val="9"/>
        <rFont val="Arial Narrow"/>
        <family val="2"/>
      </rPr>
      <t>Летальность на первом году с момента уст. диагноза, %</t>
    </r>
  </si>
  <si>
    <t>не установлена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</si>
  <si>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</si>
  <si>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</si>
  <si>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</si>
  <si>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</si>
  <si>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</si>
  <si>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</si>
  <si>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</si>
  <si>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</si>
  <si>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</si>
  <si>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</si>
  <si>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</si>
  <si>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</si>
  <si>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</si>
  <si>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</si>
  <si>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</si>
  <si>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</si>
  <si>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</si>
  <si>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</si>
  <si>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</si>
  <si>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</si>
  <si>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</si>
  <si>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</si>
  <si>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</si>
  <si>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</si>
  <si>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(без АО)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</si>
  <si>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</si>
  <si>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</si>
  <si>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</si>
  <si>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</si>
  <si>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</si>
  <si>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</si>
  <si>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</si>
  <si>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</si>
  <si>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</si>
  <si>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</si>
  <si>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</si>
  <si>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</si>
  <si>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</si>
  <si>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</si>
  <si>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</si>
  <si>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</si>
  <si>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</si>
  <si>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</si>
  <si>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</si>
  <si>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Ингушетия*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</si>
  <si>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</si>
  <si>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</si>
  <si>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</si>
  <si>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Республика*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</si>
  <si>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</si>
  <si>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</si>
  <si>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</si>
  <si>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</si>
  <si>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</si>
  <si>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</si>
  <si>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</si>
  <si>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</si>
  <si>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</si>
  <si>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</si>
  <si>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</si>
  <si>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</si>
  <si>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</si>
  <si>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</si>
  <si>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</si>
  <si>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</si>
  <si>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</si>
  <si>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</si>
  <si>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</si>
  <si>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</si>
  <si>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</si>
  <si>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</si>
  <si>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(без АО)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</si>
  <si>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</si>
  <si>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</si>
  <si>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</si>
  <si>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</si>
  <si>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</si>
  <si>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</si>
  <si>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</si>
  <si>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</si>
  <si>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</si>
  <si>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</si>
  <si>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</si>
  <si>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</si>
  <si>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</si>
  <si>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</si>
  <si>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</si>
  <si>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</si>
  <si>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</si>
  <si>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</si>
  <si>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</si>
  <si>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</si>
  <si>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</si>
  <si>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</si>
  <si>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</si>
  <si>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</si>
  <si>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Крымский федеральный округ</t>
  </si>
  <si>
    <t>Динамика общая, 2018/2010</t>
  </si>
  <si>
    <t>Динамика негос, 2018/2016</t>
  </si>
  <si>
    <t>Динамика гос, 2018/2016</t>
  </si>
  <si>
    <t>Доля негос/гос, 2018</t>
  </si>
  <si>
    <r>
      <t>I</t>
    </r>
    <r>
      <rPr>
        <b/>
        <sz val="9"/>
        <rFont val="Arial"/>
        <family val="2"/>
        <charset val="204"/>
      </rPr>
      <t xml:space="preserve"> ст.онко</t>
    </r>
    <r>
      <rPr>
        <b/>
        <sz val="9"/>
        <rFont val="Arial"/>
        <family val="2"/>
      </rPr>
      <t xml:space="preserve"> выявление</t>
    </r>
  </si>
  <si>
    <t>Акушеры-гинекологи</t>
  </si>
  <si>
    <t>Всего врачей</t>
  </si>
  <si>
    <t>Смертность трудоспособного населения, от всех причин, 2018</t>
  </si>
  <si>
    <t>Укомплект-ть врачебных должностей в АПП (физлицами при коэфф-те совместительства 1,2), 2018</t>
  </si>
  <si>
    <t>Смертность трудосп.нас. Болезни системы кровообр 2018</t>
  </si>
  <si>
    <t>Смертность трудоспос от онко, 2018</t>
  </si>
  <si>
    <t>На 100 тыс. чел</t>
  </si>
  <si>
    <t>Всего врачей, 2018</t>
  </si>
  <si>
    <t>2018/2000</t>
  </si>
  <si>
    <t>2018/2010</t>
  </si>
  <si>
    <t>Врачей на 100 тыс. нас.</t>
  </si>
  <si>
    <t>Население</t>
  </si>
  <si>
    <t>Средств ТФОМС на 1 чел, 2018</t>
  </si>
  <si>
    <t>Бюджет ТФОМС, 2018, тыс руб.</t>
  </si>
  <si>
    <t>Смертность от болезней органов дых., 2018</t>
  </si>
  <si>
    <t>Смертность от инфекц и паразит болезней, 2018</t>
  </si>
  <si>
    <t>Смертность от болезней сист.пищевар., 2018</t>
  </si>
  <si>
    <t>Выручка МО комм сектора, руб., 2018</t>
  </si>
  <si>
    <t>Среднеспис числ МО комм сектора, чел., 2018</t>
  </si>
  <si>
    <t>Выручка комм сектора/чел.,2018</t>
  </si>
  <si>
    <r>
      <rPr>
        <sz val="8"/>
        <rFont val="Arial"/>
        <family val="2"/>
      </rPr>
      <t xml:space="preserve">Леталь-
</t>
    </r>
    <r>
      <rPr>
        <sz val="8"/>
        <rFont val="Arial"/>
        <family val="2"/>
      </rPr>
      <t>ность на перв ом году с момента устан. ди- агноза, %</t>
    </r>
  </si>
  <si>
    <r>
      <rPr>
        <sz val="8"/>
        <rFont val="Arial"/>
        <family val="2"/>
      </rPr>
      <t>стадия не уста- нов ле- на, %</t>
    </r>
  </si>
  <si>
    <r>
      <rPr>
        <sz val="9.5"/>
        <rFont val="Arial"/>
        <family val="2"/>
      </rPr>
      <t>I - II</t>
    </r>
  </si>
  <si>
    <r>
      <rPr>
        <sz val="9.5"/>
        <rFont val="Arial"/>
        <family val="2"/>
      </rPr>
      <t>III</t>
    </r>
  </si>
  <si>
    <r>
      <rPr>
        <sz val="9.5"/>
        <rFont val="Arial"/>
        <family val="2"/>
      </rPr>
      <t>IV</t>
    </r>
  </si>
  <si>
    <t>I-II</t>
  </si>
  <si>
    <t>Летальность 2018/2010</t>
  </si>
  <si>
    <t>Индекс накопления</t>
  </si>
  <si>
    <t>Индекс накопления, 2018/2010</t>
  </si>
  <si>
    <t>группа по динамика</t>
  </si>
  <si>
    <t>Отношение выручки ком сектора к бюджету ТФОМС</t>
  </si>
  <si>
    <t>код региона (в bus.gov)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</si>
  <si>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</si>
  <si>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</si>
  <si>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</si>
  <si>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</si>
  <si>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</si>
  <si>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</si>
  <si>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</si>
  <si>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</si>
  <si>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</si>
  <si>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</si>
  <si>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</si>
  <si>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</si>
  <si>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</si>
  <si>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гос</t>
  </si>
  <si>
    <t>негос</t>
  </si>
  <si>
    <t>всего</t>
  </si>
  <si>
    <t>Гос</t>
  </si>
  <si>
    <t>2017/2016</t>
  </si>
  <si>
    <t>2018/2017</t>
  </si>
  <si>
    <t>Частные</t>
  </si>
  <si>
    <t>Государственные</t>
  </si>
  <si>
    <t>Тысяч человек</t>
  </si>
  <si>
    <t>Всего</t>
  </si>
  <si>
    <t>4403,2</t>
  </si>
  <si>
    <t>4357,3</t>
  </si>
  <si>
    <t>4496,7</t>
  </si>
  <si>
    <t>4464,0</t>
  </si>
  <si>
    <t>   в том числе по формам</t>
  </si>
  <si>
    <t>   собственности:</t>
  </si>
  <si>
    <t>государственная</t>
  </si>
  <si>
    <t>1594,2</t>
  </si>
  <si>
    <t>1837,7</t>
  </si>
  <si>
    <t>2053,5</t>
  </si>
  <si>
    <t>2059,8</t>
  </si>
  <si>
    <t>муниципальная</t>
  </si>
  <si>
    <t>2405,5</t>
  </si>
  <si>
    <t>2242,6</t>
  </si>
  <si>
    <t>2138,9</t>
  </si>
  <si>
    <t>2120,8</t>
  </si>
  <si>
    <t>частная</t>
  </si>
  <si>
    <t>170,5</t>
  </si>
  <si>
    <t>173,1</t>
  </si>
  <si>
    <t>216,9</t>
  </si>
  <si>
    <t>202,8</t>
  </si>
  <si>
    <t>собственность общественных</t>
  </si>
  <si>
    <t>и религиозных организаций</t>
  </si>
  <si>
    <t>(объединений)</t>
  </si>
  <si>
    <t>56,7</t>
  </si>
  <si>
    <t>29,5</t>
  </si>
  <si>
    <t>27,4</t>
  </si>
  <si>
    <t>25,6</t>
  </si>
  <si>
    <t>смешанная российская</t>
  </si>
  <si>
    <t>146,4</t>
  </si>
  <si>
    <t>56,9</t>
  </si>
  <si>
    <t>42,6</t>
  </si>
  <si>
    <t>38,5</t>
  </si>
  <si>
    <t>иностранная, совместная российская и иностранная</t>
  </si>
  <si>
    <t>29,9</t>
  </si>
  <si>
    <t>17,5</t>
  </si>
  <si>
    <t>17,4</t>
  </si>
  <si>
    <t>15,7</t>
  </si>
  <si>
    <t>В процентах к итогу</t>
  </si>
  <si>
    <t>36,2</t>
  </si>
  <si>
    <t>42,2</t>
  </si>
  <si>
    <t>45,7</t>
  </si>
  <si>
    <t>46,1</t>
  </si>
  <si>
    <t>54,6</t>
  </si>
  <si>
    <t>51,4</t>
  </si>
  <si>
    <t>47,6</t>
  </si>
  <si>
    <t>47,5</t>
  </si>
  <si>
    <t>3,9</t>
  </si>
  <si>
    <t>4,0</t>
  </si>
  <si>
    <t>4,8</t>
  </si>
  <si>
    <t>4,5</t>
  </si>
  <si>
    <t>1,3</t>
  </si>
  <si>
    <t>0,7</t>
  </si>
  <si>
    <t>0,6</t>
  </si>
  <si>
    <t>3,3</t>
  </si>
  <si>
    <t>0,9</t>
  </si>
  <si>
    <t>0,4</t>
  </si>
  <si>
    <t>всего в сфере здравоохранения</t>
  </si>
  <si>
    <t>Инвестиций в капитал, 2013-2016, млн руб.</t>
  </si>
  <si>
    <t>Инвестиции на чел.</t>
  </si>
  <si>
    <t>шщз</t>
  </si>
  <si>
    <t>Гос врачей на 10 тыс</t>
  </si>
  <si>
    <t>Врачей на 10 тыс.</t>
  </si>
  <si>
    <t>цель нацпроекта</t>
  </si>
  <si>
    <t>рост</t>
  </si>
  <si>
    <t>Число регионов ниже нормы 37</t>
  </si>
  <si>
    <t>ниже 30</t>
  </si>
  <si>
    <t>общая</t>
  </si>
  <si>
    <t>БСК</t>
  </si>
  <si>
    <t>ЗНО</t>
  </si>
  <si>
    <t>место</t>
  </si>
  <si>
    <t>средний ранг БСК и онко</t>
  </si>
  <si>
    <t>разница с МСК</t>
  </si>
  <si>
    <t>разница с Мск</t>
  </si>
  <si>
    <t>перцентиль</t>
  </si>
  <si>
    <t>группа по разнице</t>
  </si>
  <si>
    <t>name</t>
  </si>
  <si>
    <t>Доля негос/всего</t>
  </si>
  <si>
    <t>Столбец 1</t>
  </si>
  <si>
    <t>Столбец 2</t>
  </si>
  <si>
    <t>2018/2012 по обеспеченности на 10 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</si>
</sst>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,##0.0"/>
    <numFmt numFmtId="166" formatCode="#,##0.####"/>
    <numFmt numFmtId="167" formatCode="_-* #,##0.00_р_._-;\-* #,##0.00_р_._-;_-* &quot;-&quot;??_р_._-;_-@_-"/>
    <numFmt numFmtId="168" formatCode="0.0%"/>
  </numFmts>
  <fonts count="3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name val="Arial Narrow"/>
      <family val="2"/>
      <charset val="204"/>
    </font>
    <font>
      <b/>
      <sz val="9"/>
      <name val="Arial Narrow"/>
      <family val="2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sz val="11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sz val="8"/>
      <name val="Arial"/>
      <family val="2"/>
      <charset val="204"/>
    </font>
    <font>
      <sz val="9.5"/>
      <name val="Arial"/>
      <family val="2"/>
      <charset val="204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8"/>
      <name val="Arial"/>
      <family val="2"/>
    </font>
    <font>
      <sz val="9.5"/>
      <name val="Arial"/>
      <family val="2"/>
    </font>
    <font>
      <b/>
      <sz val="8"/>
      <name val="Arial"/>
      <family val="2"/>
      <charset val="204"/>
    </font>
    <font>
      <b/>
      <sz val="10"/>
      <name val="Arial"/>
      <family val="2"/>
    </font>
    <font>
      <b/>
      <sz val="10"/>
      <name val="Arial Cyr"/>
      <charset val="204"/>
    </font>
    <font>
      <sz val="11"/>
      <color theme="1"/>
      <name val="Times New Roman"/>
      <family val="1"/>
      <charset val="204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0"/>
      <color indexed="18"/>
      <name val="Arial"/>
      <family val="2"/>
      <charset val="204"/>
    </font>
    <font>
      <b/>
      <sz val="9.5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1"/>
      <name val="Times New Roman"/>
      <family val="1"/>
      <charset val="204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9" fontId="11" fillId="0" borderId="0" applyFont="0" applyFill="0" applyBorder="0" applyAlignment="0" applyProtection="0"/>
    <xf numFmtId="0" fontId="8" fillId="0" borderId="0"/>
    <xf numFmtId="43" fontId="11" fillId="0" borderId="0" applyFont="0" applyFill="0" applyBorder="0" applyAlignment="0" applyProtection="0"/>
    <xf numFmtId="0" fontId="14" fillId="0" borderId="0"/>
    <xf numFmtId="0" fontId="15" fillId="0" borderId="1"/>
    <xf numFmtId="0" fontId="16" fillId="0" borderId="1"/>
    <xf numFmtId="43" fontId="14" fillId="0" borderId="0" applyFont="0" applyFill="0" applyBorder="0" applyAlignment="0" applyProtection="0"/>
    <xf numFmtId="0" fontId="18" fillId="0" borderId="1"/>
    <xf numFmtId="0" fontId="17" fillId="0" borderId="0"/>
    <xf numFmtId="0" fontId="19" fillId="0" borderId="1"/>
  </cellStyleXfs>
  <cellXfs count="220">
    <xf numFmtId="0" fontId="0" fillId="0" borderId="0" xfId="0"/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164" fontId="5" fillId="0" borderId="3" xfId="1" applyNumberFormat="1" applyFont="1" applyFill="1" applyBorder="1" applyAlignment="1">
      <alignment horizontal="right" vertical="top" shrinkToFit="1"/>
    </xf>
    <xf numFmtId="164" fontId="5" fillId="0" borderId="4" xfId="1" applyNumberFormat="1" applyFont="1" applyFill="1" applyBorder="1" applyAlignment="1">
      <alignment horizontal="right" vertical="top" shrinkToFit="1"/>
    </xf>
    <xf numFmtId="165" fontId="7" fillId="0" borderId="5" xfId="0" applyNumberFormat="1" applyFont="1" applyBorder="1" applyAlignment="1">
      <alignment horizontal="center"/>
    </xf>
    <xf numFmtId="165" fontId="7" fillId="0" borderId="6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10" fillId="2" borderId="8" xfId="0" applyFont="1" applyFill="1" applyBorder="1" applyAlignment="1">
      <alignment horizontal="left" vertical="top" wrapText="1"/>
    </xf>
    <xf numFmtId="166" fontId="0" fillId="0" borderId="8" xfId="0" applyNumberFormat="1" applyBorder="1" applyAlignment="1">
      <alignment horizontal="right" vertical="top"/>
    </xf>
    <xf numFmtId="166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0" fillId="0" borderId="8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0" fontId="0" fillId="0" borderId="0" xfId="0" applyAlignment="1"/>
    <xf numFmtId="0" fontId="10" fillId="2" borderId="8" xfId="0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/>
    <xf numFmtId="2" fontId="0" fillId="0" borderId="0" xfId="0" applyNumberFormat="1" applyAlignment="1"/>
    <xf numFmtId="0" fontId="0" fillId="0" borderId="0" xfId="0" applyAlignment="1">
      <alignment wrapText="1"/>
    </xf>
    <xf numFmtId="9" fontId="0" fillId="0" borderId="0" xfId="2" applyFont="1" applyAlignment="1"/>
    <xf numFmtId="0" fontId="9" fillId="0" borderId="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9" fontId="0" fillId="0" borderId="10" xfId="2" applyFont="1" applyBorder="1" applyAlignment="1"/>
    <xf numFmtId="9" fontId="0" fillId="0" borderId="0" xfId="2" applyFont="1" applyBorder="1" applyAlignment="1"/>
    <xf numFmtId="9" fontId="0" fillId="0" borderId="11" xfId="2" applyFont="1" applyBorder="1" applyAlignment="1"/>
    <xf numFmtId="0" fontId="9" fillId="0" borderId="10" xfId="0" applyFont="1" applyBorder="1" applyAlignment="1">
      <alignment wrapText="1"/>
    </xf>
    <xf numFmtId="9" fontId="1" fillId="0" borderId="0" xfId="2" applyFont="1" applyBorder="1" applyAlignment="1">
      <alignment wrapText="1"/>
    </xf>
    <xf numFmtId="0" fontId="9" fillId="0" borderId="7" xfId="0" applyFont="1" applyBorder="1" applyAlignment="1"/>
    <xf numFmtId="0" fontId="9" fillId="0" borderId="12" xfId="0" applyFont="1" applyBorder="1" applyAlignment="1"/>
    <xf numFmtId="0" fontId="1" fillId="0" borderId="9" xfId="0" applyFont="1" applyBorder="1" applyAlignment="1"/>
    <xf numFmtId="3" fontId="8" fillId="0" borderId="8" xfId="3" applyNumberFormat="1" applyBorder="1" applyAlignment="1">
      <alignment horizontal="right" vertical="top"/>
    </xf>
    <xf numFmtId="0" fontId="8" fillId="0" borderId="0" xfId="3" applyAlignment="1"/>
    <xf numFmtId="0" fontId="10" fillId="2" borderId="13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14" fillId="0" borderId="0" xfId="5"/>
    <xf numFmtId="0" fontId="15" fillId="0" borderId="0" xfId="6" applyNumberFormat="1" applyFont="1" applyBorder="1" applyAlignment="1"/>
    <xf numFmtId="43" fontId="14" fillId="0" borderId="0" xfId="8" applyFont="1" applyAlignment="1"/>
    <xf numFmtId="0" fontId="15" fillId="0" borderId="14" xfId="6" applyNumberFormat="1" applyFont="1" applyBorder="1" applyAlignment="1"/>
    <xf numFmtId="0" fontId="15" fillId="0" borderId="1" xfId="6" applyNumberFormat="1" applyFont="1" applyBorder="1" applyAlignment="1"/>
    <xf numFmtId="0" fontId="14" fillId="0" borderId="0" xfId="5" applyAlignment="1"/>
    <xf numFmtId="0" fontId="14" fillId="0" borderId="0" xfId="5"/>
    <xf numFmtId="0" fontId="15" fillId="0" borderId="1" xfId="6" applyNumberFormat="1" applyFont="1" applyBorder="1" applyAlignment="1">
      <alignment wrapText="1"/>
    </xf>
    <xf numFmtId="0" fontId="15" fillId="0" borderId="14" xfId="6" applyNumberFormat="1" applyFont="1" applyBorder="1" applyAlignment="1">
      <alignment wrapText="1"/>
    </xf>
    <xf numFmtId="0" fontId="15" fillId="0" borderId="0" xfId="6" applyNumberFormat="1" applyFont="1" applyBorder="1" applyAlignment="1">
      <alignment wrapText="1"/>
    </xf>
    <xf numFmtId="0" fontId="14" fillId="0" borderId="0" xfId="5"/>
    <xf numFmtId="0" fontId="15" fillId="0" borderId="1" xfId="6" applyNumberFormat="1" applyFont="1" applyBorder="1" applyAlignment="1">
      <alignment wrapText="1"/>
    </xf>
    <xf numFmtId="0" fontId="15" fillId="0" borderId="14" xfId="6" applyNumberFormat="1" applyFont="1" applyBorder="1" applyAlignment="1">
      <alignment wrapText="1"/>
    </xf>
    <xf numFmtId="0" fontId="15" fillId="0" borderId="0" xfId="6" applyNumberFormat="1" applyFont="1" applyBorder="1" applyAlignment="1">
      <alignment wrapText="1"/>
    </xf>
    <xf numFmtId="0" fontId="14" fillId="0" borderId="0" xfId="5"/>
    <xf numFmtId="0" fontId="15" fillId="0" borderId="0" xfId="6" applyNumberFormat="1" applyFont="1" applyBorder="1" applyAlignment="1">
      <alignment wrapText="1"/>
    </xf>
    <xf numFmtId="0" fontId="17" fillId="0" borderId="0" xfId="10" applyAlignment="1"/>
    <xf numFmtId="43" fontId="0" fillId="0" borderId="0" xfId="4" applyFont="1" applyAlignment="1"/>
    <xf numFmtId="164" fontId="0" fillId="0" borderId="0" xfId="0" applyNumberFormat="1" applyAlignment="1"/>
    <xf numFmtId="0" fontId="10" fillId="2" borderId="15" xfId="0" applyFont="1" applyFill="1" applyBorder="1" applyAlignment="1">
      <alignment horizontal="left" vertical="top"/>
    </xf>
    <xf numFmtId="3" fontId="0" fillId="0" borderId="15" xfId="0" applyNumberFormat="1" applyBorder="1" applyAlignment="1">
      <alignment horizontal="right" vertical="top"/>
    </xf>
    <xf numFmtId="165" fontId="7" fillId="0" borderId="16" xfId="0" applyNumberFormat="1" applyFont="1" applyBorder="1" applyAlignment="1">
      <alignment horizontal="center"/>
    </xf>
    <xf numFmtId="3" fontId="8" fillId="0" borderId="15" xfId="3" applyNumberFormat="1" applyBorder="1" applyAlignment="1">
      <alignment horizontal="right" vertical="top"/>
    </xf>
    <xf numFmtId="0" fontId="10" fillId="2" borderId="17" xfId="0" applyFont="1" applyFill="1" applyBorder="1" applyAlignment="1">
      <alignment horizontal="left" vertical="top"/>
    </xf>
    <xf numFmtId="165" fontId="7" fillId="0" borderId="18" xfId="0" applyNumberFormat="1" applyFont="1" applyBorder="1" applyAlignment="1">
      <alignment horizontal="center"/>
    </xf>
    <xf numFmtId="3" fontId="8" fillId="0" borderId="17" xfId="3" applyNumberFormat="1" applyBorder="1" applyAlignment="1">
      <alignment horizontal="right" vertical="top"/>
    </xf>
    <xf numFmtId="3" fontId="0" fillId="0" borderId="17" xfId="0" applyNumberFormat="1" applyBorder="1" applyAlignment="1">
      <alignment horizontal="right" vertical="top"/>
    </xf>
    <xf numFmtId="0" fontId="10" fillId="2" borderId="19" xfId="0" applyFont="1" applyFill="1" applyBorder="1" applyAlignment="1">
      <alignment horizontal="left" vertical="top"/>
    </xf>
    <xf numFmtId="9" fontId="0" fillId="0" borderId="20" xfId="2" applyFont="1" applyBorder="1" applyAlignment="1"/>
    <xf numFmtId="164" fontId="5" fillId="0" borderId="21" xfId="1" applyNumberFormat="1" applyFont="1" applyFill="1" applyBorder="1" applyAlignment="1">
      <alignment horizontal="right" vertical="top" shrinkToFit="1"/>
    </xf>
    <xf numFmtId="166" fontId="0" fillId="0" borderId="20" xfId="0" applyNumberFormat="1" applyBorder="1" applyAlignment="1">
      <alignment horizontal="right" vertical="top"/>
    </xf>
    <xf numFmtId="165" fontId="7" fillId="0" borderId="22" xfId="0" applyNumberFormat="1" applyFont="1" applyBorder="1" applyAlignment="1">
      <alignment horizontal="center"/>
    </xf>
    <xf numFmtId="2" fontId="0" fillId="0" borderId="20" xfId="0" applyNumberFormat="1" applyBorder="1" applyAlignment="1"/>
    <xf numFmtId="3" fontId="8" fillId="0" borderId="23" xfId="3" applyNumberFormat="1" applyBorder="1" applyAlignment="1">
      <alignment horizontal="right" vertical="top"/>
    </xf>
    <xf numFmtId="9" fontId="0" fillId="0" borderId="24" xfId="2" applyFont="1" applyBorder="1" applyAlignment="1"/>
    <xf numFmtId="9" fontId="0" fillId="0" borderId="25" xfId="2" applyFont="1" applyBorder="1" applyAlignment="1"/>
    <xf numFmtId="3" fontId="0" fillId="0" borderId="23" xfId="0" applyNumberFormat="1" applyBorder="1" applyAlignment="1">
      <alignment horizontal="right" vertical="top"/>
    </xf>
    <xf numFmtId="0" fontId="0" fillId="0" borderId="20" xfId="0" applyBorder="1" applyAlignment="1"/>
    <xf numFmtId="0" fontId="14" fillId="0" borderId="20" xfId="5" applyBorder="1"/>
    <xf numFmtId="164" fontId="0" fillId="0" borderId="20" xfId="0" applyNumberFormat="1" applyBorder="1" applyAlignment="1"/>
    <xf numFmtId="0" fontId="10" fillId="2" borderId="17" xfId="0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center" vertical="center"/>
    </xf>
    <xf numFmtId="0" fontId="2" fillId="0" borderId="2" xfId="1" applyFill="1" applyBorder="1" applyAlignment="1">
      <alignment vertical="top" wrapText="1"/>
    </xf>
    <xf numFmtId="0" fontId="20" fillId="0" borderId="2" xfId="1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 indent="1"/>
    </xf>
    <xf numFmtId="164" fontId="22" fillId="0" borderId="2" xfId="1" applyNumberFormat="1" applyFont="1" applyFill="1" applyBorder="1" applyAlignment="1">
      <alignment horizontal="right" vertical="top" shrinkToFit="1"/>
    </xf>
    <xf numFmtId="164" fontId="22" fillId="0" borderId="2" xfId="1" applyNumberFormat="1" applyFont="1" applyFill="1" applyBorder="1" applyAlignment="1">
      <alignment horizontal="left" vertical="top" indent="1" shrinkToFit="1"/>
    </xf>
    <xf numFmtId="164" fontId="22" fillId="0" borderId="3" xfId="1" applyNumberFormat="1" applyFont="1" applyFill="1" applyBorder="1" applyAlignment="1">
      <alignment horizontal="right" vertical="top" shrinkToFit="1"/>
    </xf>
    <xf numFmtId="164" fontId="22" fillId="0" borderId="3" xfId="1" applyNumberFormat="1" applyFont="1" applyFill="1" applyBorder="1" applyAlignment="1">
      <alignment horizontal="left" vertical="top" indent="1" shrinkToFit="1"/>
    </xf>
    <xf numFmtId="164" fontId="23" fillId="0" borderId="3" xfId="1" applyNumberFormat="1" applyFont="1" applyFill="1" applyBorder="1" applyAlignment="1">
      <alignment horizontal="right" vertical="top" shrinkToFit="1"/>
    </xf>
    <xf numFmtId="164" fontId="23" fillId="0" borderId="3" xfId="1" applyNumberFormat="1" applyFont="1" applyFill="1" applyBorder="1" applyAlignment="1">
      <alignment horizontal="left" vertical="top" indent="1" shrinkToFit="1"/>
    </xf>
    <xf numFmtId="164" fontId="23" fillId="0" borderId="4" xfId="1" applyNumberFormat="1" applyFont="1" applyFill="1" applyBorder="1" applyAlignment="1">
      <alignment horizontal="right" vertical="top" shrinkToFit="1"/>
    </xf>
    <xf numFmtId="164" fontId="23" fillId="0" borderId="4" xfId="1" applyNumberFormat="1" applyFont="1" applyFill="1" applyBorder="1" applyAlignment="1">
      <alignment horizontal="left" vertical="top" indent="1" shrinkToFit="1"/>
    </xf>
    <xf numFmtId="9" fontId="0" fillId="0" borderId="0" xfId="2" applyFont="1"/>
    <xf numFmtId="0" fontId="21" fillId="0" borderId="1" xfId="1" applyFont="1" applyFill="1" applyBorder="1" applyAlignment="1">
      <alignment vertical="top" wrapText="1"/>
    </xf>
    <xf numFmtId="2" fontId="3" fillId="0" borderId="4" xfId="1" applyNumberFormat="1" applyFont="1" applyFill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right" vertical="top" shrinkToFit="1"/>
    </xf>
    <xf numFmtId="2" fontId="4" fillId="0" borderId="3" xfId="1" applyNumberFormat="1" applyFont="1" applyFill="1" applyBorder="1" applyAlignment="1">
      <alignment horizontal="right" vertical="top" shrinkToFit="1"/>
    </xf>
    <xf numFmtId="2" fontId="5" fillId="0" borderId="3" xfId="1" applyNumberFormat="1" applyFont="1" applyFill="1" applyBorder="1" applyAlignment="1">
      <alignment horizontal="right" vertical="top" shrinkToFit="1"/>
    </xf>
    <xf numFmtId="2" fontId="5" fillId="0" borderId="21" xfId="1" applyNumberFormat="1" applyFont="1" applyFill="1" applyBorder="1" applyAlignment="1">
      <alignment horizontal="right" vertical="top" shrinkToFit="1"/>
    </xf>
    <xf numFmtId="2" fontId="5" fillId="0" borderId="4" xfId="1" applyNumberFormat="1" applyFont="1" applyFill="1" applyBorder="1" applyAlignment="1">
      <alignment horizontal="right" vertical="top" shrinkToFit="1"/>
    </xf>
    <xf numFmtId="2" fontId="4" fillId="0" borderId="2" xfId="1" applyNumberFormat="1" applyFont="1" applyFill="1" applyBorder="1" applyAlignment="1">
      <alignment horizontal="left" vertical="top" shrinkToFit="1"/>
    </xf>
    <xf numFmtId="2" fontId="4" fillId="0" borderId="3" xfId="1" applyNumberFormat="1" applyFont="1" applyFill="1" applyBorder="1" applyAlignment="1">
      <alignment horizontal="left" vertical="top" shrinkToFit="1"/>
    </xf>
    <xf numFmtId="2" fontId="5" fillId="0" borderId="3" xfId="1" applyNumberFormat="1" applyFont="1" applyFill="1" applyBorder="1" applyAlignment="1">
      <alignment horizontal="left" vertical="top" shrinkToFit="1"/>
    </xf>
    <xf numFmtId="2" fontId="5" fillId="0" borderId="21" xfId="1" applyNumberFormat="1" applyFont="1" applyFill="1" applyBorder="1" applyAlignment="1">
      <alignment horizontal="left" vertical="top" shrinkToFit="1"/>
    </xf>
    <xf numFmtId="2" fontId="5" fillId="0" borderId="4" xfId="1" applyNumberFormat="1" applyFont="1" applyFill="1" applyBorder="1" applyAlignment="1">
      <alignment horizontal="left" vertical="top" shrinkToFit="1"/>
    </xf>
    <xf numFmtId="0" fontId="1" fillId="0" borderId="20" xfId="0" applyFont="1" applyBorder="1" applyAlignment="1">
      <alignment horizontal="center"/>
    </xf>
    <xf numFmtId="9" fontId="4" fillId="0" borderId="0" xfId="2" applyFont="1" applyFill="1" applyBorder="1" applyAlignment="1">
      <alignment horizontal="right" vertical="top" shrinkToFit="1"/>
    </xf>
    <xf numFmtId="0" fontId="2" fillId="0" borderId="3" xfId="1" applyFill="1" applyBorder="1" applyAlignment="1">
      <alignment vertical="top" wrapText="1"/>
    </xf>
    <xf numFmtId="164" fontId="22" fillId="0" borderId="0" xfId="1" applyNumberFormat="1" applyFont="1" applyFill="1" applyBorder="1" applyAlignment="1">
      <alignment horizontal="right" vertical="top" shrinkToFit="1"/>
    </xf>
    <xf numFmtId="164" fontId="23" fillId="0" borderId="0" xfId="1" applyNumberFormat="1" applyFont="1" applyFill="1" applyBorder="1" applyAlignment="1">
      <alignment horizontal="right" vertical="top" shrinkToFit="1"/>
    </xf>
    <xf numFmtId="164" fontId="4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0" fontId="1" fillId="0" borderId="20" xfId="0" applyFont="1" applyBorder="1" applyAlignment="1">
      <alignment horizontal="center" wrapText="1"/>
    </xf>
    <xf numFmtId="0" fontId="12" fillId="0" borderId="0" xfId="1" applyFont="1" applyFill="1" applyBorder="1" applyAlignment="1">
      <alignment vertical="top" wrapText="1"/>
    </xf>
    <xf numFmtId="2" fontId="6" fillId="0" borderId="4" xfId="1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1" xfId="0" applyFill="1" applyBorder="1" applyAlignment="1"/>
    <xf numFmtId="0" fontId="9" fillId="0" borderId="0" xfId="0" applyFont="1" applyAlignment="1"/>
    <xf numFmtId="0" fontId="9" fillId="0" borderId="10" xfId="0" applyFont="1" applyBorder="1" applyAlignment="1"/>
    <xf numFmtId="9" fontId="1" fillId="0" borderId="0" xfId="2" applyFont="1" applyBorder="1" applyAlignment="1"/>
    <xf numFmtId="0" fontId="9" fillId="0" borderId="0" xfId="0" applyFont="1" applyBorder="1" applyAlignment="1"/>
    <xf numFmtId="0" fontId="9" fillId="0" borderId="11" xfId="0" applyFont="1" applyBorder="1" applyAlignment="1"/>
    <xf numFmtId="168" fontId="0" fillId="0" borderId="0" xfId="2" applyNumberFormat="1" applyFont="1" applyBorder="1" applyAlignment="1"/>
    <xf numFmtId="168" fontId="0" fillId="0" borderId="11" xfId="2" applyNumberFormat="1" applyFont="1" applyBorder="1" applyAlignment="1"/>
    <xf numFmtId="168" fontId="0" fillId="0" borderId="20" xfId="2" applyNumberFormat="1" applyFont="1" applyBorder="1" applyAlignment="1"/>
    <xf numFmtId="168" fontId="0" fillId="0" borderId="25" xfId="2" applyNumberFormat="1" applyFont="1" applyBorder="1" applyAlignment="1"/>
    <xf numFmtId="0" fontId="9" fillId="0" borderId="0" xfId="0" applyFont="1" applyFill="1" applyBorder="1" applyAlignment="1">
      <alignment wrapText="1"/>
    </xf>
    <xf numFmtId="43" fontId="14" fillId="0" borderId="0" xfId="4" applyFont="1"/>
    <xf numFmtId="43" fontId="14" fillId="0" borderId="20" xfId="4" applyFont="1" applyBorder="1"/>
    <xf numFmtId="43" fontId="14" fillId="0" borderId="0" xfId="4" applyFont="1" applyAlignment="1"/>
    <xf numFmtId="43" fontId="17" fillId="0" borderId="0" xfId="4" applyFont="1" applyAlignment="1"/>
    <xf numFmtId="167" fontId="0" fillId="0" borderId="0" xfId="0" applyNumberFormat="1" applyAlignment="1"/>
    <xf numFmtId="0" fontId="10" fillId="2" borderId="8" xfId="0" applyFont="1" applyFill="1" applyBorder="1" applyAlignment="1">
      <alignment vertical="top" wrapText="1"/>
    </xf>
    <xf numFmtId="168" fontId="0" fillId="0" borderId="0" xfId="2" applyNumberFormat="1" applyFont="1"/>
    <xf numFmtId="10" fontId="0" fillId="0" borderId="0" xfId="2" applyNumberFormat="1" applyFont="1"/>
    <xf numFmtId="0" fontId="10" fillId="2" borderId="34" xfId="0" applyFont="1" applyFill="1" applyBorder="1" applyAlignment="1">
      <alignment horizontal="left" vertical="top" wrapText="1"/>
    </xf>
    <xf numFmtId="0" fontId="27" fillId="3" borderId="35" xfId="0" applyFont="1" applyFill="1" applyBorder="1" applyAlignment="1">
      <alignment vertical="top" wrapText="1"/>
    </xf>
    <xf numFmtId="0" fontId="27" fillId="3" borderId="36" xfId="0" applyFont="1" applyFill="1" applyBorder="1" applyAlignment="1">
      <alignment horizontal="center" vertical="top" wrapText="1"/>
    </xf>
    <xf numFmtId="0" fontId="27" fillId="3" borderId="37" xfId="0" applyFont="1" applyFill="1" applyBorder="1" applyAlignment="1">
      <alignment horizontal="center" vertical="top" wrapText="1"/>
    </xf>
    <xf numFmtId="0" fontId="27" fillId="3" borderId="38" xfId="0" applyFont="1" applyFill="1" applyBorder="1" applyAlignment="1">
      <alignment horizontal="center" vertical="top" wrapText="1"/>
    </xf>
    <xf numFmtId="0" fontId="27" fillId="3" borderId="14" xfId="0" applyFont="1" applyFill="1" applyBorder="1" applyAlignment="1">
      <alignment horizontal="center" vertical="top" wrapText="1"/>
    </xf>
    <xf numFmtId="0" fontId="0" fillId="0" borderId="39" xfId="0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43" xfId="0" applyFont="1" applyBorder="1" applyAlignment="1">
      <alignment horizontal="right" wrapText="1"/>
    </xf>
    <xf numFmtId="0" fontId="9" fillId="0" borderId="44" xfId="0" applyFont="1" applyBorder="1" applyAlignment="1">
      <alignment horizontal="right" wrapText="1"/>
    </xf>
    <xf numFmtId="0" fontId="9" fillId="0" borderId="45" xfId="0" applyFont="1" applyBorder="1" applyAlignment="1">
      <alignment horizontal="right" wrapText="1"/>
    </xf>
    <xf numFmtId="0" fontId="9" fillId="0" borderId="46" xfId="0" applyFont="1" applyBorder="1" applyAlignment="1">
      <alignment horizontal="right" wrapText="1"/>
    </xf>
    <xf numFmtId="0" fontId="9" fillId="0" borderId="47" xfId="0" applyFont="1" applyBorder="1" applyAlignment="1">
      <alignment horizontal="right" wrapText="1"/>
    </xf>
    <xf numFmtId="0" fontId="28" fillId="0" borderId="16" xfId="0" applyFont="1" applyBorder="1"/>
    <xf numFmtId="164" fontId="28" fillId="0" borderId="16" xfId="0" applyNumberFormat="1" applyFont="1" applyBorder="1"/>
    <xf numFmtId="164" fontId="28" fillId="0" borderId="16" xfId="0" applyNumberFormat="1" applyFont="1" applyBorder="1" applyAlignment="1">
      <alignment horizontal="right"/>
    </xf>
    <xf numFmtId="3" fontId="0" fillId="0" borderId="0" xfId="0" applyNumberFormat="1"/>
    <xf numFmtId="0" fontId="27" fillId="4" borderId="40" xfId="0" applyFont="1" applyFill="1" applyBorder="1" applyAlignment="1">
      <alignment wrapText="1"/>
    </xf>
    <xf numFmtId="0" fontId="27" fillId="4" borderId="41" xfId="0" applyFont="1" applyFill="1" applyBorder="1" applyAlignment="1">
      <alignment wrapText="1"/>
    </xf>
    <xf numFmtId="3" fontId="0" fillId="0" borderId="0" xfId="0" applyNumberFormat="1" applyFill="1" applyBorder="1" applyAlignment="1">
      <alignment horizontal="right" vertical="top"/>
    </xf>
    <xf numFmtId="3" fontId="0" fillId="0" borderId="48" xfId="0" applyNumberFormat="1" applyBorder="1" applyAlignment="1">
      <alignment horizontal="right" vertical="top"/>
    </xf>
    <xf numFmtId="0" fontId="10" fillId="2" borderId="49" xfId="0" applyFont="1" applyFill="1" applyBorder="1" applyAlignment="1">
      <alignment horizontal="left" vertical="top" wrapText="1"/>
    </xf>
    <xf numFmtId="0" fontId="30" fillId="0" borderId="0" xfId="0" applyFont="1" applyAlignment="1">
      <alignment horizontal="center" vertical="center" wrapText="1"/>
    </xf>
    <xf numFmtId="0" fontId="29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right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right" vertical="center" wrapText="1"/>
    </xf>
    <xf numFmtId="0" fontId="1" fillId="0" borderId="26" xfId="0" applyFont="1" applyBorder="1" applyAlignment="1"/>
    <xf numFmtId="0" fontId="1" fillId="0" borderId="20" xfId="0" applyFont="1" applyBorder="1" applyAlignment="1"/>
    <xf numFmtId="0" fontId="1" fillId="0" borderId="27" xfId="0" applyFont="1" applyBorder="1" applyAlignment="1"/>
    <xf numFmtId="0" fontId="1" fillId="5" borderId="9" xfId="0" applyFont="1" applyFill="1" applyBorder="1" applyAlignment="1"/>
    <xf numFmtId="0" fontId="1" fillId="5" borderId="32" xfId="0" applyFont="1" applyFill="1" applyBorder="1" applyAlignment="1"/>
    <xf numFmtId="0" fontId="1" fillId="6" borderId="9" xfId="0" applyFont="1" applyFill="1" applyBorder="1" applyAlignment="1"/>
    <xf numFmtId="0" fontId="1" fillId="6" borderId="32" xfId="0" applyFont="1" applyFill="1" applyBorder="1" applyAlignment="1"/>
    <xf numFmtId="0" fontId="1" fillId="6" borderId="33" xfId="0" applyFont="1" applyFill="1" applyBorder="1" applyAlignment="1"/>
    <xf numFmtId="0" fontId="1" fillId="7" borderId="0" xfId="0" applyFont="1" applyFill="1" applyAlignment="1"/>
    <xf numFmtId="0" fontId="10" fillId="2" borderId="48" xfId="0" applyFont="1" applyFill="1" applyBorder="1" applyAlignment="1">
      <alignment horizontal="left" vertical="top"/>
    </xf>
    <xf numFmtId="3" fontId="8" fillId="0" borderId="48" xfId="3" applyNumberFormat="1" applyBorder="1" applyAlignment="1">
      <alignment horizontal="right" vertical="top"/>
    </xf>
    <xf numFmtId="0" fontId="0" fillId="0" borderId="0" xfId="0" applyNumberFormat="1" applyAlignment="1"/>
    <xf numFmtId="0" fontId="10" fillId="2" borderId="48" xfId="0" applyFont="1" applyFill="1" applyBorder="1" applyAlignment="1">
      <alignment horizontal="left" vertical="top" wrapText="1"/>
    </xf>
    <xf numFmtId="0" fontId="10" fillId="2" borderId="50" xfId="0" applyFont="1" applyFill="1" applyBorder="1" applyAlignment="1">
      <alignment horizontal="left" vertical="top" wrapText="1"/>
    </xf>
    <xf numFmtId="3" fontId="0" fillId="0" borderId="50" xfId="0" applyNumberFormat="1" applyBorder="1" applyAlignment="1">
      <alignment horizontal="right" vertical="top"/>
    </xf>
    <xf numFmtId="0" fontId="0" fillId="0" borderId="0" xfId="0" applyBorder="1" applyAlignment="1"/>
    <xf numFmtId="1" fontId="0" fillId="0" borderId="0" xfId="0" applyNumberFormat="1" applyAlignment="1"/>
    <xf numFmtId="166" fontId="0" fillId="7" borderId="0" xfId="0" applyNumberFormat="1" applyFill="1" applyAlignment="1">
      <alignment horizontal="right" vertical="top"/>
    </xf>
    <xf numFmtId="0" fontId="0" fillId="7" borderId="0" xfId="0" applyFill="1"/>
    <xf numFmtId="9" fontId="0" fillId="7" borderId="0" xfId="2" applyFont="1" applyFill="1"/>
    <xf numFmtId="0" fontId="10" fillId="2" borderId="50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10" fillId="7" borderId="50" xfId="0" applyFont="1" applyFill="1" applyBorder="1" applyAlignment="1">
      <alignment horizontal="left" vertical="top"/>
    </xf>
    <xf numFmtId="0" fontId="8" fillId="0" borderId="0" xfId="0" applyFont="1" applyAlignment="1">
      <alignment wrapText="1"/>
    </xf>
    <xf numFmtId="0" fontId="32" fillId="0" borderId="51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left" vertical="top"/>
    </xf>
    <xf numFmtId="164" fontId="34" fillId="0" borderId="3" xfId="1" applyNumberFormat="1" applyFont="1" applyFill="1" applyBorder="1" applyAlignment="1">
      <alignment horizontal="right" vertical="top" shrinkToFit="1"/>
    </xf>
    <xf numFmtId="164" fontId="34" fillId="0" borderId="3" xfId="1" applyNumberFormat="1" applyFont="1" applyFill="1" applyBorder="1" applyAlignment="1">
      <alignment horizontal="left" vertical="top" indent="1" shrinkToFit="1"/>
    </xf>
    <xf numFmtId="2" fontId="35" fillId="0" borderId="3" xfId="1" applyNumberFormat="1" applyFont="1" applyFill="1" applyBorder="1" applyAlignment="1">
      <alignment horizontal="left" vertical="top" shrinkToFit="1"/>
    </xf>
    <xf numFmtId="2" fontId="35" fillId="0" borderId="3" xfId="1" applyNumberFormat="1" applyFont="1" applyFill="1" applyBorder="1" applyAlignment="1">
      <alignment horizontal="right" vertical="top" shrinkToFit="1"/>
    </xf>
    <xf numFmtId="164" fontId="35" fillId="0" borderId="2" xfId="1" applyNumberFormat="1" applyFont="1" applyFill="1" applyBorder="1" applyAlignment="1">
      <alignment horizontal="right" vertical="top" shrinkToFit="1"/>
    </xf>
    <xf numFmtId="164" fontId="35" fillId="0" borderId="3" xfId="1" applyNumberFormat="1" applyFont="1" applyFill="1" applyBorder="1" applyAlignment="1">
      <alignment horizontal="right" vertical="top" shrinkToFit="1"/>
    </xf>
    <xf numFmtId="164" fontId="35" fillId="0" borderId="0" xfId="1" applyNumberFormat="1" applyFont="1" applyFill="1" applyBorder="1" applyAlignment="1">
      <alignment horizontal="right" vertical="top" shrinkToFit="1"/>
    </xf>
    <xf numFmtId="9" fontId="35" fillId="0" borderId="0" xfId="2" applyFont="1" applyFill="1" applyBorder="1" applyAlignment="1">
      <alignment horizontal="right" vertical="top" shrinkToFit="1"/>
    </xf>
    <xf numFmtId="166" fontId="1" fillId="0" borderId="0" xfId="0" applyNumberFormat="1" applyFont="1" applyAlignment="1">
      <alignment horizontal="right" vertical="top"/>
    </xf>
    <xf numFmtId="165" fontId="36" fillId="0" borderId="5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right" vertical="top"/>
    </xf>
    <xf numFmtId="3" fontId="9" fillId="0" borderId="8" xfId="3" applyNumberFormat="1" applyFont="1" applyBorder="1" applyAlignment="1">
      <alignment horizontal="right" vertical="top"/>
    </xf>
    <xf numFmtId="0" fontId="33" fillId="2" borderId="50" xfId="0" applyFont="1" applyFill="1" applyBorder="1" applyAlignment="1">
      <alignment horizontal="left" vertical="top" wrapText="1"/>
    </xf>
    <xf numFmtId="3" fontId="1" fillId="0" borderId="50" xfId="0" applyNumberFormat="1" applyFont="1" applyBorder="1" applyAlignment="1">
      <alignment horizontal="right" vertical="top"/>
    </xf>
    <xf numFmtId="9" fontId="1" fillId="0" borderId="10" xfId="2" applyFont="1" applyBorder="1" applyAlignment="1"/>
    <xf numFmtId="9" fontId="1" fillId="0" borderId="11" xfId="2" applyFont="1" applyBorder="1" applyAlignment="1"/>
    <xf numFmtId="9" fontId="1" fillId="0" borderId="0" xfId="2" applyFont="1" applyAlignment="1"/>
    <xf numFmtId="0" fontId="1" fillId="0" borderId="0" xfId="0" applyFont="1" applyAlignment="1"/>
    <xf numFmtId="0" fontId="1" fillId="0" borderId="0" xfId="0" applyNumberFormat="1" applyFont="1" applyAlignment="1"/>
    <xf numFmtId="43" fontId="37" fillId="0" borderId="0" xfId="4" applyFont="1"/>
    <xf numFmtId="0" fontId="37" fillId="0" borderId="0" xfId="5" applyFont="1"/>
    <xf numFmtId="164" fontId="1" fillId="0" borderId="0" xfId="0" applyNumberFormat="1" applyFont="1" applyAlignment="1"/>
    <xf numFmtId="0" fontId="26" fillId="0" borderId="28" xfId="1" applyFont="1" applyFill="1" applyBorder="1" applyAlignment="1">
      <alignment horizontal="center" vertical="top" wrapText="1"/>
    </xf>
    <xf numFmtId="0" fontId="26" fillId="0" borderId="0" xfId="1" applyFont="1" applyFill="1" applyBorder="1" applyAlignment="1">
      <alignment horizontal="center" vertical="top" wrapText="1"/>
    </xf>
    <xf numFmtId="0" fontId="26" fillId="0" borderId="29" xfId="1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0" fillId="0" borderId="0" xfId="0" applyFont="1" applyAlignment="1">
      <alignment horizontal="right"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center" wrapText="1"/>
    </xf>
  </cellXfs>
  <cellStyles count="12">
    <cellStyle name="TableCellStyle" xfId="6" xr:uid="{45C4DED0-F306-4B67-A3E2-710EBA343F4F}"/>
    <cellStyle name="TableCellStyle 2" xfId="9" xr:uid="{61600AB3-C768-40A0-AB1A-82839D7FEE21}"/>
    <cellStyle name="UrlTableCellStyle" xfId="7" xr:uid="{BFD930CC-125F-4AF3-8678-BC3D622D02AA}"/>
    <cellStyle name="UrlTableCellStyle 2" xfId="11" xr:uid="{01882804-8720-4B58-808E-DAE3715C2025}"/>
    <cellStyle name="Обычный" xfId="0" builtinId="0"/>
    <cellStyle name="Обычный 2" xfId="1" xr:uid="{57CB601D-391D-4903-A722-9DD8E4D3D3C2}"/>
    <cellStyle name="Обычный 3" xfId="3" xr:uid="{2335F71E-F5C3-42BB-80E4-C654FA9C5402}"/>
    <cellStyle name="Обычный 4" xfId="5" xr:uid="{C9B30A7E-945A-4260-AEEE-FDEB4F5C5354}"/>
    <cellStyle name="Обычный 5" xfId="10" xr:uid="{CAA77709-F3C7-4F9C-B1E9-A18DCAF20BAF}"/>
    <cellStyle name="Процентный" xfId="2" builtinId="5"/>
    <cellStyle name="Финансовый" xfId="4" builtinId="3"/>
    <cellStyle name="Финансовый 2" xfId="8" xr:uid="{1D1166B3-1A32-48E3-B36D-17CF94105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'Динамика обеспеч-смертность'!$B$3:$B$103</c:f>
              <c:numCache>
                <c:formatCode>General</c:formatCode>
                <c:ptCount val="101"/>
                <c:pt idx="0">
                  <c:v>482.2</c:v>
                </c:pt>
                <c:pt idx="1">
                  <c:v>446.7</c:v>
                </c:pt>
                <c:pt idx="2">
                  <c:v>422.5</c:v>
                </c:pt>
                <c:pt idx="3">
                  <c:v>577.9</c:v>
                </c:pt>
                <c:pt idx="4">
                  <c:v>593.9</c:v>
                </c:pt>
                <c:pt idx="5">
                  <c:v>474.5</c:v>
                </c:pt>
                <c:pt idx="6">
                  <c:v>584.4</c:v>
                </c:pt>
                <c:pt idx="7">
                  <c:v>563.9</c:v>
                </c:pt>
                <c:pt idx="8">
                  <c:v>531.9</c:v>
                </c:pt>
                <c:pt idx="9">
                  <c:v>535.6</c:v>
                </c:pt>
                <c:pt idx="10">
                  <c:v>527.29999999999995</c:v>
                </c:pt>
                <c:pt idx="11">
                  <c:v>439.7</c:v>
                </c:pt>
                <c:pt idx="12">
                  <c:v>562.4</c:v>
                </c:pt>
                <c:pt idx="13">
                  <c:v>500.9</c:v>
                </c:pt>
                <c:pt idx="14">
                  <c:v>589.70000000000005</c:v>
                </c:pt>
                <c:pt idx="15">
                  <c:v>509.8</c:v>
                </c:pt>
                <c:pt idx="16">
                  <c:v>634.20000000000005</c:v>
                </c:pt>
                <c:pt idx="17">
                  <c:v>571.1</c:v>
                </c:pt>
                <c:pt idx="18">
                  <c:v>536.70000000000005</c:v>
                </c:pt>
                <c:pt idx="19">
                  <c:v>317.39999999999998</c:v>
                </c:pt>
                <c:pt idx="20">
                  <c:v>489</c:v>
                </c:pt>
                <c:pt idx="21">
                  <c:v>677.8</c:v>
                </c:pt>
                <c:pt idx="22">
                  <c:v>607.70000000000005</c:v>
                </c:pt>
                <c:pt idx="23">
                  <c:v>569.29999999999995</c:v>
                </c:pt>
                <c:pt idx="24">
                  <c:v>528.9</c:v>
                </c:pt>
                <c:pt idx="27">
                  <c:v>567.20000000000005</c:v>
                </c:pt>
                <c:pt idx="28">
                  <c:v>476.4</c:v>
                </c:pt>
                <c:pt idx="29">
                  <c:v>525.20000000000005</c:v>
                </c:pt>
                <c:pt idx="30">
                  <c:v>547.79999999999995</c:v>
                </c:pt>
                <c:pt idx="31">
                  <c:v>652.6</c:v>
                </c:pt>
                <c:pt idx="32">
                  <c:v>654.9</c:v>
                </c:pt>
                <c:pt idx="33">
                  <c:v>364.5</c:v>
                </c:pt>
                <c:pt idx="36">
                  <c:v>442.5</c:v>
                </c:pt>
                <c:pt idx="37">
                  <c:v>399.3</c:v>
                </c:pt>
                <c:pt idx="39">
                  <c:v>417.2</c:v>
                </c:pt>
                <c:pt idx="40">
                  <c:v>417.8</c:v>
                </c:pt>
                <c:pt idx="41">
                  <c:v>457.6</c:v>
                </c:pt>
                <c:pt idx="42">
                  <c:v>444.5</c:v>
                </c:pt>
                <c:pt idx="44">
                  <c:v>256.2</c:v>
                </c:pt>
                <c:pt idx="45">
                  <c:v>166.5</c:v>
                </c:pt>
                <c:pt idx="46">
                  <c:v>142.4</c:v>
                </c:pt>
                <c:pt idx="47">
                  <c:v>283.89999999999998</c:v>
                </c:pt>
                <c:pt idx="48">
                  <c:v>327.2</c:v>
                </c:pt>
                <c:pt idx="49">
                  <c:v>370.3</c:v>
                </c:pt>
                <c:pt idx="50">
                  <c:v>166.1</c:v>
                </c:pt>
                <c:pt idx="51">
                  <c:v>378.6</c:v>
                </c:pt>
                <c:pt idx="52">
                  <c:v>518.79999999999995</c:v>
                </c:pt>
                <c:pt idx="53">
                  <c:v>553.1</c:v>
                </c:pt>
                <c:pt idx="54">
                  <c:v>543.5</c:v>
                </c:pt>
                <c:pt idx="55">
                  <c:v>448.9</c:v>
                </c:pt>
                <c:pt idx="56">
                  <c:v>409.2</c:v>
                </c:pt>
                <c:pt idx="57">
                  <c:v>520.20000000000005</c:v>
                </c:pt>
                <c:pt idx="58">
                  <c:v>520.6</c:v>
                </c:pt>
                <c:pt idx="59">
                  <c:v>609.4</c:v>
                </c:pt>
                <c:pt idx="60">
                  <c:v>528.79999999999995</c:v>
                </c:pt>
                <c:pt idx="61">
                  <c:v>542.70000000000005</c:v>
                </c:pt>
                <c:pt idx="62">
                  <c:v>571.5</c:v>
                </c:pt>
                <c:pt idx="63">
                  <c:v>479.6</c:v>
                </c:pt>
                <c:pt idx="64">
                  <c:v>530.70000000000005</c:v>
                </c:pt>
                <c:pt idx="65">
                  <c:v>469.2</c:v>
                </c:pt>
                <c:pt idx="66">
                  <c:v>548.29999999999995</c:v>
                </c:pt>
                <c:pt idx="67">
                  <c:v>519.79999999999995</c:v>
                </c:pt>
                <c:pt idx="68">
                  <c:v>621.6</c:v>
                </c:pt>
                <c:pt idx="69">
                  <c:v>575.79999999999995</c:v>
                </c:pt>
                <c:pt idx="70">
                  <c:v>421.2</c:v>
                </c:pt>
                <c:pt idx="71">
                  <c:v>380</c:v>
                </c:pt>
                <c:pt idx="72">
                  <c:v>359.9</c:v>
                </c:pt>
                <c:pt idx="75">
                  <c:v>541.6</c:v>
                </c:pt>
                <c:pt idx="78">
                  <c:v>513.9</c:v>
                </c:pt>
                <c:pt idx="79">
                  <c:v>682.6</c:v>
                </c:pt>
                <c:pt idx="80">
                  <c:v>561.4</c:v>
                </c:pt>
                <c:pt idx="81">
                  <c:v>577.5</c:v>
                </c:pt>
                <c:pt idx="82">
                  <c:v>583.4</c:v>
                </c:pt>
                <c:pt idx="83">
                  <c:v>655.20000000000005</c:v>
                </c:pt>
                <c:pt idx="84">
                  <c:v>703.8</c:v>
                </c:pt>
                <c:pt idx="85">
                  <c:v>521.6</c:v>
                </c:pt>
                <c:pt idx="86">
                  <c:v>517.29999999999995</c:v>
                </c:pt>
                <c:pt idx="87">
                  <c:v>451.9</c:v>
                </c:pt>
                <c:pt idx="90">
                  <c:v>547.1</c:v>
                </c:pt>
                <c:pt idx="91">
                  <c:v>604.29999999999995</c:v>
                </c:pt>
                <c:pt idx="92">
                  <c:v>468.8</c:v>
                </c:pt>
                <c:pt idx="93">
                  <c:v>609.6</c:v>
                </c:pt>
                <c:pt idx="94">
                  <c:v>595.9</c:v>
                </c:pt>
                <c:pt idx="95">
                  <c:v>600.20000000000005</c:v>
                </c:pt>
                <c:pt idx="96">
                  <c:v>654.6</c:v>
                </c:pt>
                <c:pt idx="97">
                  <c:v>667.8</c:v>
                </c:pt>
                <c:pt idx="98">
                  <c:v>631.79999999999995</c:v>
                </c:pt>
                <c:pt idx="99">
                  <c:v>641.4</c:v>
                </c:pt>
                <c:pt idx="100">
                  <c:v>954.6</c:v>
                </c:pt>
              </c:numCache>
            </c:numRef>
          </c:xVal>
          <c:yVal>
            <c:numRef>
              <c:f>'Динамика обеспеч-смертность'!$C$3:$C$103</c:f>
              <c:numCache>
                <c:formatCode>General</c:formatCode>
                <c:ptCount val="101"/>
                <c:pt idx="0">
                  <c:v>-6.6140834702014817E-2</c:v>
                </c:pt>
                <c:pt idx="1">
                  <c:v>-0.10860226031141484</c:v>
                </c:pt>
                <c:pt idx="2">
                  <c:v>-4.1833483522823567E-2</c:v>
                </c:pt>
                <c:pt idx="3">
                  <c:v>8.2255290706665152E-2</c:v>
                </c:pt>
                <c:pt idx="4">
                  <c:v>-3.8425986223676767E-2</c:v>
                </c:pt>
                <c:pt idx="5">
                  <c:v>-7.5279280553561811E-2</c:v>
                </c:pt>
                <c:pt idx="6">
                  <c:v>-0.1930766312997938</c:v>
                </c:pt>
                <c:pt idx="7">
                  <c:v>-4.6450301267121241E-2</c:v>
                </c:pt>
                <c:pt idx="8">
                  <c:v>2.0429776281538636E-4</c:v>
                </c:pt>
                <c:pt idx="9">
                  <c:v>-0.13053983175210981</c:v>
                </c:pt>
                <c:pt idx="10">
                  <c:v>-4.7163612380722753E-2</c:v>
                </c:pt>
                <c:pt idx="11">
                  <c:v>-3.5304933820498263E-2</c:v>
                </c:pt>
                <c:pt idx="12">
                  <c:v>3.1878763939239718E-2</c:v>
                </c:pt>
                <c:pt idx="13">
                  <c:v>-7.3615810798138837E-2</c:v>
                </c:pt>
                <c:pt idx="14">
                  <c:v>-0.11534029239763233</c:v>
                </c:pt>
                <c:pt idx="15">
                  <c:v>6.3092313554398594E-2</c:v>
                </c:pt>
                <c:pt idx="16">
                  <c:v>-0.19142889960105858</c:v>
                </c:pt>
                <c:pt idx="17">
                  <c:v>5.3232058436957441E-2</c:v>
                </c:pt>
                <c:pt idx="18">
                  <c:v>-0.12289307457867227</c:v>
                </c:pt>
                <c:pt idx="19">
                  <c:v>-0.18296286239317783</c:v>
                </c:pt>
                <c:pt idx="20">
                  <c:v>-5.8763779471470157E-3</c:v>
                </c:pt>
                <c:pt idx="21">
                  <c:v>-4.1924069932679053E-2</c:v>
                </c:pt>
                <c:pt idx="22">
                  <c:v>3.460983841617038E-2</c:v>
                </c:pt>
                <c:pt idx="23">
                  <c:v>-1.3536774942709329E-2</c:v>
                </c:pt>
                <c:pt idx="24">
                  <c:v>-6.6222707076470599E-2</c:v>
                </c:pt>
                <c:pt idx="27">
                  <c:v>-2.856183560451997E-2</c:v>
                </c:pt>
                <c:pt idx="28">
                  <c:v>6.1117101689350584E-2</c:v>
                </c:pt>
                <c:pt idx="29">
                  <c:v>7.8155607924370152E-2</c:v>
                </c:pt>
                <c:pt idx="30">
                  <c:v>-0.11040438701326916</c:v>
                </c:pt>
                <c:pt idx="31">
                  <c:v>-2.7382759310810689E-2</c:v>
                </c:pt>
                <c:pt idx="32">
                  <c:v>-8.946014559662463E-2</c:v>
                </c:pt>
                <c:pt idx="33">
                  <c:v>-2.6404620684561952E-2</c:v>
                </c:pt>
                <c:pt idx="36">
                  <c:v>-3.1904710731640695E-2</c:v>
                </c:pt>
                <c:pt idx="37">
                  <c:v>-7.8414777050007545E-2</c:v>
                </c:pt>
                <c:pt idx="39">
                  <c:v>-4.5589386260454612E-2</c:v>
                </c:pt>
                <c:pt idx="40">
                  <c:v>-0.12439390871677614</c:v>
                </c:pt>
                <c:pt idx="41">
                  <c:v>-7.8118578525903093E-2</c:v>
                </c:pt>
                <c:pt idx="42">
                  <c:v>-0.1185781581070896</c:v>
                </c:pt>
                <c:pt idx="44">
                  <c:v>-1.1216508592553076E-2</c:v>
                </c:pt>
                <c:pt idx="45">
                  <c:v>1.2208316979059441E-2</c:v>
                </c:pt>
                <c:pt idx="46">
                  <c:v>0.23935963119189863</c:v>
                </c:pt>
                <c:pt idx="47">
                  <c:v>2.3538145806469846E-3</c:v>
                </c:pt>
                <c:pt idx="48">
                  <c:v>4.8655572751575615E-2</c:v>
                </c:pt>
                <c:pt idx="49">
                  <c:v>-9.6118758883041666E-2</c:v>
                </c:pt>
                <c:pt idx="50">
                  <c:v>4.3520783407891006E-2</c:v>
                </c:pt>
                <c:pt idx="51">
                  <c:v>-4.4019942819292668E-2</c:v>
                </c:pt>
                <c:pt idx="52">
                  <c:v>-3.9275920135637521E-2</c:v>
                </c:pt>
                <c:pt idx="53">
                  <c:v>1.1660789931031701E-3</c:v>
                </c:pt>
                <c:pt idx="54">
                  <c:v>2.4513199835587418E-3</c:v>
                </c:pt>
                <c:pt idx="55">
                  <c:v>-2.2078723759724195E-3</c:v>
                </c:pt>
                <c:pt idx="56">
                  <c:v>-3.5313815008036209E-2</c:v>
                </c:pt>
                <c:pt idx="57">
                  <c:v>-0.14332393546934319</c:v>
                </c:pt>
                <c:pt idx="58">
                  <c:v>-1.0181762477355361E-2</c:v>
                </c:pt>
                <c:pt idx="59">
                  <c:v>-1.5664462733048334E-2</c:v>
                </c:pt>
                <c:pt idx="60">
                  <c:v>-5.7952894915749842E-2</c:v>
                </c:pt>
                <c:pt idx="61">
                  <c:v>-1.8764349184512641E-2</c:v>
                </c:pt>
                <c:pt idx="62">
                  <c:v>-0.10689619616815293</c:v>
                </c:pt>
                <c:pt idx="63">
                  <c:v>4.7381272597867063E-2</c:v>
                </c:pt>
                <c:pt idx="64">
                  <c:v>-5.4521518712836503E-2</c:v>
                </c:pt>
                <c:pt idx="65">
                  <c:v>-0.10601525980129101</c:v>
                </c:pt>
                <c:pt idx="66">
                  <c:v>8.2802034355500709E-2</c:v>
                </c:pt>
                <c:pt idx="67">
                  <c:v>-9.2329389855134725E-3</c:v>
                </c:pt>
                <c:pt idx="68">
                  <c:v>-4.9437958087422906E-2</c:v>
                </c:pt>
                <c:pt idx="69">
                  <c:v>-3.4850300296166425E-2</c:v>
                </c:pt>
                <c:pt idx="70">
                  <c:v>3.3208286192378145E-2</c:v>
                </c:pt>
                <c:pt idx="71">
                  <c:v>-1.4741458456382084E-3</c:v>
                </c:pt>
                <c:pt idx="72">
                  <c:v>6.0003229910295275E-2</c:v>
                </c:pt>
                <c:pt idx="75">
                  <c:v>-4.1138049784157915E-2</c:v>
                </c:pt>
                <c:pt idx="78">
                  <c:v>-2.4561617002890945E-2</c:v>
                </c:pt>
                <c:pt idx="79">
                  <c:v>2.8929377852749516E-2</c:v>
                </c:pt>
                <c:pt idx="80">
                  <c:v>1.4239103839775558E-2</c:v>
                </c:pt>
                <c:pt idx="81">
                  <c:v>-8.9856799037246748E-2</c:v>
                </c:pt>
                <c:pt idx="82">
                  <c:v>-4.8313543887928079E-2</c:v>
                </c:pt>
                <c:pt idx="83">
                  <c:v>-0.10371775947713424</c:v>
                </c:pt>
                <c:pt idx="84">
                  <c:v>-0.14902752659627905</c:v>
                </c:pt>
                <c:pt idx="85">
                  <c:v>-9.0190557009046435E-2</c:v>
                </c:pt>
                <c:pt idx="86">
                  <c:v>-0.11106514426836289</c:v>
                </c:pt>
                <c:pt idx="87">
                  <c:v>-8.024264458501118E-2</c:v>
                </c:pt>
                <c:pt idx="90">
                  <c:v>5.2312972993987072E-2</c:v>
                </c:pt>
                <c:pt idx="91">
                  <c:v>-5.1172327786007665E-3</c:v>
                </c:pt>
                <c:pt idx="92">
                  <c:v>-0.17854715225309714</c:v>
                </c:pt>
                <c:pt idx="93">
                  <c:v>-3.1921883200877854E-2</c:v>
                </c:pt>
                <c:pt idx="94">
                  <c:v>-0.16013544942587121</c:v>
                </c:pt>
                <c:pt idx="95">
                  <c:v>-9.3145804795173315E-2</c:v>
                </c:pt>
                <c:pt idx="96">
                  <c:v>-0.14411149703314718</c:v>
                </c:pt>
                <c:pt idx="97">
                  <c:v>9.5353667905831108E-2</c:v>
                </c:pt>
                <c:pt idx="98">
                  <c:v>4.2223170468413729E-2</c:v>
                </c:pt>
                <c:pt idx="99">
                  <c:v>-5.5981194166391468E-2</c:v>
                </c:pt>
                <c:pt idx="100">
                  <c:v>-5.802975059558646E-2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B-49D8-BAF1-9948B354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067232"/>
        <c:axId val="703067560"/>
      </c:scatterChart>
      <c:valAx>
        <c:axId val="70306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067560"/>
        <c:crosses val="autoZero"/>
        <c:crossBetween val="midCat"/>
      </c:valAx>
      <c:valAx>
        <c:axId val="70306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306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Смертность трудоспособного населения, от всех причин, 2018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Лист3!$A$2:$A$89</c:f>
              <c:strCache>
                <c:ptCount val="88"/>
                <c:pt idx="0">
                  <c:v>Российская Федерация</c:v>
                </c:pt>
                <c:pt idx="1">
                  <c:v>    Центральный федеральный округ</c:v>
                </c:pt>
                <c:pt idx="2">
                  <c:v>        Белгородская область</c:v>
                </c:pt>
                <c:pt idx="3">
                  <c:v>        Брянская область</c:v>
                </c:pt>
                <c:pt idx="4">
                  <c:v>        Владимирская область</c:v>
                </c:pt>
                <c:pt idx="5">
                  <c:v>        Воронежская область</c:v>
                </c:pt>
                <c:pt idx="6">
                  <c:v>        Ивановская область</c:v>
                </c:pt>
                <c:pt idx="7">
                  <c:v>        Калужская область</c:v>
                </c:pt>
                <c:pt idx="8">
                  <c:v>        Костромская область</c:v>
                </c:pt>
                <c:pt idx="9">
                  <c:v>        Курская область</c:v>
                </c:pt>
                <c:pt idx="10">
                  <c:v>        Липецкая область</c:v>
                </c:pt>
                <c:pt idx="11">
                  <c:v>        Московская область</c:v>
                </c:pt>
                <c:pt idx="12">
                  <c:v>        Орловская область</c:v>
                </c:pt>
                <c:pt idx="13">
                  <c:v>        Рязанская область</c:v>
                </c:pt>
                <c:pt idx="14">
                  <c:v>        Смоленская область</c:v>
                </c:pt>
                <c:pt idx="15">
                  <c:v>        Тамбовская область</c:v>
                </c:pt>
                <c:pt idx="16">
                  <c:v>        Тверская область</c:v>
                </c:pt>
                <c:pt idx="17">
                  <c:v>        Тульская область</c:v>
                </c:pt>
                <c:pt idx="18">
                  <c:v>        Ярославская область</c:v>
                </c:pt>
                <c:pt idx="19">
                  <c:v>        Город Москва столица Российской Федерации город федерального значения</c:v>
                </c:pt>
                <c:pt idx="21">
                  <c:v>        Республика Карелия</c:v>
                </c:pt>
                <c:pt idx="22">
                  <c:v>        Республика Коми</c:v>
                </c:pt>
                <c:pt idx="23">
                  <c:v>        Архангельская область</c:v>
                </c:pt>
                <c:pt idx="24">
                  <c:v>            Ненецкий автономный округ (Архангельская область)</c:v>
                </c:pt>
                <c:pt idx="25">
                  <c:v>            Архангельская область (без АО)</c:v>
                </c:pt>
                <c:pt idx="26">
                  <c:v>            Архангельская область (кроме Ненецкого автономного округа)</c:v>
                </c:pt>
                <c:pt idx="27">
                  <c:v>        Вологодская область</c:v>
                </c:pt>
                <c:pt idx="28">
                  <c:v>        Калининградская область</c:v>
                </c:pt>
                <c:pt idx="29">
                  <c:v>        Ленинградская область</c:v>
                </c:pt>
                <c:pt idx="30">
                  <c:v>        Мурманская область</c:v>
                </c:pt>
                <c:pt idx="31">
                  <c:v>        Новгородская область</c:v>
                </c:pt>
                <c:pt idx="32">
                  <c:v>        Псковская область</c:v>
                </c:pt>
                <c:pt idx="33">
                  <c:v>        Город Санкт-Петербург город федерального значения</c:v>
                </c:pt>
                <c:pt idx="36">
                  <c:v>        Республика Адыгея (Адыгея)</c:v>
                </c:pt>
                <c:pt idx="37">
                  <c:v>        Республика Калмыкия</c:v>
                </c:pt>
                <c:pt idx="38">
                  <c:v>        Республика Крым</c:v>
                </c:pt>
                <c:pt idx="39">
                  <c:v>        Краснодарский край</c:v>
                </c:pt>
                <c:pt idx="40">
                  <c:v>        Астраханская область</c:v>
                </c:pt>
                <c:pt idx="41">
                  <c:v>        Волгоградская область</c:v>
                </c:pt>
                <c:pt idx="42">
                  <c:v>        Ростовская область</c:v>
                </c:pt>
                <c:pt idx="43">
                  <c:v>        Город федерального значения Севастополь</c:v>
                </c:pt>
                <c:pt idx="53">
                  <c:v>        Республика Башкортостан</c:v>
                </c:pt>
                <c:pt idx="54">
                  <c:v>        Республика Марий Эл</c:v>
                </c:pt>
                <c:pt idx="55">
                  <c:v>        Республика Мордовия</c:v>
                </c:pt>
                <c:pt idx="56">
                  <c:v>        Республика Татарстан (Татарстан)</c:v>
                </c:pt>
                <c:pt idx="57">
                  <c:v>        Удмуртская Республика</c:v>
                </c:pt>
                <c:pt idx="58">
                  <c:v>        Чувашская Республика - Чувашия</c:v>
                </c:pt>
                <c:pt idx="59">
                  <c:v>        Пермский край</c:v>
                </c:pt>
                <c:pt idx="60">
                  <c:v>        Кировская область</c:v>
                </c:pt>
                <c:pt idx="61">
                  <c:v>        Нижегородская область</c:v>
                </c:pt>
                <c:pt idx="62">
                  <c:v>        Оренбургская область</c:v>
                </c:pt>
                <c:pt idx="63">
                  <c:v>        Пензенская область</c:v>
                </c:pt>
                <c:pt idx="64">
                  <c:v>        Самарская область</c:v>
                </c:pt>
                <c:pt idx="65">
                  <c:v>        Саратовская область</c:v>
                </c:pt>
                <c:pt idx="66">
                  <c:v>        Ульяновская область</c:v>
                </c:pt>
                <c:pt idx="68">
                  <c:v>        Курганская область</c:v>
                </c:pt>
                <c:pt idx="69">
                  <c:v>        Свердловская область</c:v>
                </c:pt>
                <c:pt idx="70">
                  <c:v>        Тюменская область</c:v>
                </c:pt>
                <c:pt idx="71">
                  <c:v>            Ханты-Мансийский автономный округ - Югра (Тюменская область)</c:v>
                </c:pt>
                <c:pt idx="72">
                  <c:v>            Ямало-Ненецкий автономный округ (Тюменская область)</c:v>
                </c:pt>
                <c:pt idx="73">
                  <c:v>            Тюменская область (без АО)</c:v>
                </c:pt>
                <c:pt idx="74">
                  <c:v>            Тюменская область (кроме Ханты-Мансийского автономного округа-Югры и Ямало-Ненецкого автономного округа)</c:v>
                </c:pt>
                <c:pt idx="75">
                  <c:v>        Челябинская область</c:v>
                </c:pt>
                <c:pt idx="78">
                  <c:v>        Республика Алтай</c:v>
                </c:pt>
                <c:pt idx="79">
                  <c:v>        Республика Тыва</c:v>
                </c:pt>
                <c:pt idx="80">
                  <c:v>        Республика Хакасия</c:v>
                </c:pt>
                <c:pt idx="81">
                  <c:v>        Алтайский край</c:v>
                </c:pt>
                <c:pt idx="82">
                  <c:v>        Красноярский край</c:v>
                </c:pt>
                <c:pt idx="83">
                  <c:v>        Иркутская область</c:v>
                </c:pt>
                <c:pt idx="84">
                  <c:v>        Кемеровская область - Кузбасс</c:v>
                </c:pt>
                <c:pt idx="85">
                  <c:v>        Новосибирская область</c:v>
                </c:pt>
                <c:pt idx="86">
                  <c:v>        Омская область</c:v>
                </c:pt>
                <c:pt idx="87">
                  <c:v>        Томская область</c:v>
                </c:pt>
              </c:strCache>
            </c:strRef>
          </c:xVal>
          <c:yVal>
            <c:numRef>
              <c:f>Лист3!$B$2:$B$89</c:f>
              <c:numCache>
                <c:formatCode>#\ ##0.####</c:formatCode>
                <c:ptCount val="88"/>
                <c:pt idx="0">
                  <c:v>482.2</c:v>
                </c:pt>
                <c:pt idx="1">
                  <c:v>446.7</c:v>
                </c:pt>
                <c:pt idx="2">
                  <c:v>422.5</c:v>
                </c:pt>
                <c:pt idx="3">
                  <c:v>577.9</c:v>
                </c:pt>
                <c:pt idx="4">
                  <c:v>593.9</c:v>
                </c:pt>
                <c:pt idx="5">
                  <c:v>474.5</c:v>
                </c:pt>
                <c:pt idx="6">
                  <c:v>584.4</c:v>
                </c:pt>
                <c:pt idx="7">
                  <c:v>563.9</c:v>
                </c:pt>
                <c:pt idx="8">
                  <c:v>531.9</c:v>
                </c:pt>
                <c:pt idx="9">
                  <c:v>535.6</c:v>
                </c:pt>
                <c:pt idx="10">
                  <c:v>527.29999999999995</c:v>
                </c:pt>
                <c:pt idx="11">
                  <c:v>439.7</c:v>
                </c:pt>
                <c:pt idx="12">
                  <c:v>562.4</c:v>
                </c:pt>
                <c:pt idx="13">
                  <c:v>500.9</c:v>
                </c:pt>
                <c:pt idx="14">
                  <c:v>589.70000000000005</c:v>
                </c:pt>
                <c:pt idx="15">
                  <c:v>509.8</c:v>
                </c:pt>
                <c:pt idx="16">
                  <c:v>634.20000000000005</c:v>
                </c:pt>
                <c:pt idx="17">
                  <c:v>571.1</c:v>
                </c:pt>
                <c:pt idx="18">
                  <c:v>536.70000000000005</c:v>
                </c:pt>
                <c:pt idx="19">
                  <c:v>317.39999999999998</c:v>
                </c:pt>
                <c:pt idx="21">
                  <c:v>677.8</c:v>
                </c:pt>
                <c:pt idx="22">
                  <c:v>607.70000000000005</c:v>
                </c:pt>
                <c:pt idx="23">
                  <c:v>569.29999999999995</c:v>
                </c:pt>
                <c:pt idx="24">
                  <c:v>528.9</c:v>
                </c:pt>
                <c:pt idx="27">
                  <c:v>567.20000000000005</c:v>
                </c:pt>
                <c:pt idx="28">
                  <c:v>476.4</c:v>
                </c:pt>
                <c:pt idx="29">
                  <c:v>525.20000000000005</c:v>
                </c:pt>
                <c:pt idx="30">
                  <c:v>547.79999999999995</c:v>
                </c:pt>
                <c:pt idx="31">
                  <c:v>652.6</c:v>
                </c:pt>
                <c:pt idx="32">
                  <c:v>654.9</c:v>
                </c:pt>
                <c:pt idx="33">
                  <c:v>364.5</c:v>
                </c:pt>
                <c:pt idx="36">
                  <c:v>442.5</c:v>
                </c:pt>
                <c:pt idx="37">
                  <c:v>399.3</c:v>
                </c:pt>
                <c:pt idx="38">
                  <c:v>537.1</c:v>
                </c:pt>
                <c:pt idx="39">
                  <c:v>417.2</c:v>
                </c:pt>
                <c:pt idx="40">
                  <c:v>417.8</c:v>
                </c:pt>
                <c:pt idx="41">
                  <c:v>457.6</c:v>
                </c:pt>
                <c:pt idx="42">
                  <c:v>444.5</c:v>
                </c:pt>
                <c:pt idx="53">
                  <c:v>553.1</c:v>
                </c:pt>
                <c:pt idx="54">
                  <c:v>543.5</c:v>
                </c:pt>
                <c:pt idx="55">
                  <c:v>448.9</c:v>
                </c:pt>
                <c:pt idx="56">
                  <c:v>409.2</c:v>
                </c:pt>
                <c:pt idx="57">
                  <c:v>520.20000000000005</c:v>
                </c:pt>
                <c:pt idx="58">
                  <c:v>520.6</c:v>
                </c:pt>
                <c:pt idx="59">
                  <c:v>609.4</c:v>
                </c:pt>
                <c:pt idx="60">
                  <c:v>528.79999999999995</c:v>
                </c:pt>
                <c:pt idx="61">
                  <c:v>542.70000000000005</c:v>
                </c:pt>
                <c:pt idx="62">
                  <c:v>571.5</c:v>
                </c:pt>
                <c:pt idx="63">
                  <c:v>479.6</c:v>
                </c:pt>
                <c:pt idx="64">
                  <c:v>530.70000000000005</c:v>
                </c:pt>
                <c:pt idx="65">
                  <c:v>469.2</c:v>
                </c:pt>
                <c:pt idx="66">
                  <c:v>548.29999999999995</c:v>
                </c:pt>
                <c:pt idx="68">
                  <c:v>621.6</c:v>
                </c:pt>
                <c:pt idx="69">
                  <c:v>575.79999999999995</c:v>
                </c:pt>
                <c:pt idx="70">
                  <c:v>421.2</c:v>
                </c:pt>
                <c:pt idx="71" formatCode="#,##0">
                  <c:v>380</c:v>
                </c:pt>
                <c:pt idx="72">
                  <c:v>359.9</c:v>
                </c:pt>
                <c:pt idx="75">
                  <c:v>541.6</c:v>
                </c:pt>
                <c:pt idx="78">
                  <c:v>513.9</c:v>
                </c:pt>
                <c:pt idx="79">
                  <c:v>682.6</c:v>
                </c:pt>
                <c:pt idx="80">
                  <c:v>561.4</c:v>
                </c:pt>
                <c:pt idx="81">
                  <c:v>577.5</c:v>
                </c:pt>
                <c:pt idx="82">
                  <c:v>583.4</c:v>
                </c:pt>
                <c:pt idx="83">
                  <c:v>655.20000000000005</c:v>
                </c:pt>
                <c:pt idx="84">
                  <c:v>703.8</c:v>
                </c:pt>
                <c:pt idx="85">
                  <c:v>521.6</c:v>
                </c:pt>
                <c:pt idx="86">
                  <c:v>517.29999999999995</c:v>
                </c:pt>
                <c:pt idx="87">
                  <c:v>451.9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F-4C90-81B0-DF377C1828BF}"/>
            </c:ext>
          </c:extLst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Врачей на 10 тыс.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Лист3!$A$2:$A$89</c:f>
              <c:strCache>
                <c:ptCount val="88"/>
                <c:pt idx="0">
                  <c:v>Российская Федерация</c:v>
                </c:pt>
                <c:pt idx="1">
                  <c:v>    Центральный федеральный округ</c:v>
                </c:pt>
                <c:pt idx="2">
                  <c:v>        Белгородская область</c:v>
                </c:pt>
                <c:pt idx="3">
                  <c:v>        Брянская область</c:v>
                </c:pt>
                <c:pt idx="4">
                  <c:v>        Владимирская область</c:v>
                </c:pt>
                <c:pt idx="5">
                  <c:v>        Воронежская область</c:v>
                </c:pt>
                <c:pt idx="6">
                  <c:v>        Ивановская область</c:v>
                </c:pt>
                <c:pt idx="7">
                  <c:v>        Калужская область</c:v>
                </c:pt>
                <c:pt idx="8">
                  <c:v>        Костромская область</c:v>
                </c:pt>
                <c:pt idx="9">
                  <c:v>        Курская область</c:v>
                </c:pt>
                <c:pt idx="10">
                  <c:v>        Липецкая область</c:v>
                </c:pt>
                <c:pt idx="11">
                  <c:v>        Московская область</c:v>
                </c:pt>
                <c:pt idx="12">
                  <c:v>        Орловская область</c:v>
                </c:pt>
                <c:pt idx="13">
                  <c:v>        Рязанская область</c:v>
                </c:pt>
                <c:pt idx="14">
                  <c:v>        Смоленская область</c:v>
                </c:pt>
                <c:pt idx="15">
                  <c:v>        Тамбовская область</c:v>
                </c:pt>
                <c:pt idx="16">
                  <c:v>        Тверская область</c:v>
                </c:pt>
                <c:pt idx="17">
                  <c:v>        Тульская область</c:v>
                </c:pt>
                <c:pt idx="18">
                  <c:v>        Ярославская область</c:v>
                </c:pt>
                <c:pt idx="19">
                  <c:v>        Город Москва столица Российской Федерации город федерального значения</c:v>
                </c:pt>
                <c:pt idx="21">
                  <c:v>        Республика Карелия</c:v>
                </c:pt>
                <c:pt idx="22">
                  <c:v>        Республика Коми</c:v>
                </c:pt>
                <c:pt idx="23">
                  <c:v>        Архангельская область</c:v>
                </c:pt>
                <c:pt idx="24">
                  <c:v>            Ненецкий автономный округ (Архангельская область)</c:v>
                </c:pt>
                <c:pt idx="25">
                  <c:v>            Архангельская область (без АО)</c:v>
                </c:pt>
                <c:pt idx="26">
                  <c:v>            Архангельская область (кроме Ненецкого автономного округа)</c:v>
                </c:pt>
                <c:pt idx="27">
                  <c:v>        Вологодская область</c:v>
                </c:pt>
                <c:pt idx="28">
                  <c:v>        Калининградская область</c:v>
                </c:pt>
                <c:pt idx="29">
                  <c:v>        Ленинградская область</c:v>
                </c:pt>
                <c:pt idx="30">
                  <c:v>        Мурманская область</c:v>
                </c:pt>
                <c:pt idx="31">
                  <c:v>        Новгородская область</c:v>
                </c:pt>
                <c:pt idx="32">
                  <c:v>        Псковская область</c:v>
                </c:pt>
                <c:pt idx="33">
                  <c:v>        Город Санкт-Петербург город федерального значения</c:v>
                </c:pt>
                <c:pt idx="36">
                  <c:v>        Республика Адыгея (Адыгея)</c:v>
                </c:pt>
                <c:pt idx="37">
                  <c:v>        Республика Калмыкия</c:v>
                </c:pt>
                <c:pt idx="38">
                  <c:v>        Республика Крым</c:v>
                </c:pt>
                <c:pt idx="39">
                  <c:v>        Краснодарский край</c:v>
                </c:pt>
                <c:pt idx="40">
                  <c:v>        Астраханская область</c:v>
                </c:pt>
                <c:pt idx="41">
                  <c:v>        Волгоградская область</c:v>
                </c:pt>
                <c:pt idx="42">
                  <c:v>        Ростовская область</c:v>
                </c:pt>
                <c:pt idx="43">
                  <c:v>        Город федерального значения Севастополь</c:v>
                </c:pt>
                <c:pt idx="53">
                  <c:v>        Республика Башкортостан</c:v>
                </c:pt>
                <c:pt idx="54">
                  <c:v>        Республика Марий Эл</c:v>
                </c:pt>
                <c:pt idx="55">
                  <c:v>        Республика Мордовия</c:v>
                </c:pt>
                <c:pt idx="56">
                  <c:v>        Республика Татарстан (Татарстан)</c:v>
                </c:pt>
                <c:pt idx="57">
                  <c:v>        Удмуртская Республика</c:v>
                </c:pt>
                <c:pt idx="58">
                  <c:v>        Чувашская Республика - Чувашия</c:v>
                </c:pt>
                <c:pt idx="59">
                  <c:v>        Пермский край</c:v>
                </c:pt>
                <c:pt idx="60">
                  <c:v>        Кировская область</c:v>
                </c:pt>
                <c:pt idx="61">
                  <c:v>        Нижегородская область</c:v>
                </c:pt>
                <c:pt idx="62">
                  <c:v>        Оренбургская область</c:v>
                </c:pt>
                <c:pt idx="63">
                  <c:v>        Пензенская область</c:v>
                </c:pt>
                <c:pt idx="64">
                  <c:v>        Самарская область</c:v>
                </c:pt>
                <c:pt idx="65">
                  <c:v>        Саратовская область</c:v>
                </c:pt>
                <c:pt idx="66">
                  <c:v>        Ульяновская область</c:v>
                </c:pt>
                <c:pt idx="68">
                  <c:v>        Курганская область</c:v>
                </c:pt>
                <c:pt idx="69">
                  <c:v>        Свердловская область</c:v>
                </c:pt>
                <c:pt idx="70">
                  <c:v>        Тюменская область</c:v>
                </c:pt>
                <c:pt idx="71">
                  <c:v>            Ханты-Мансийский автономный округ - Югра (Тюменская область)</c:v>
                </c:pt>
                <c:pt idx="72">
                  <c:v>            Ямало-Ненецкий автономный округ (Тюменская область)</c:v>
                </c:pt>
                <c:pt idx="73">
                  <c:v>            Тюменская область (без АО)</c:v>
                </c:pt>
                <c:pt idx="74">
                  <c:v>            Тюменская область (кроме Ханты-Мансийского автономного округа-Югры и Ямало-Ненецкого автономного округа)</c:v>
                </c:pt>
                <c:pt idx="75">
                  <c:v>        Челябинская область</c:v>
                </c:pt>
                <c:pt idx="78">
                  <c:v>        Республика Алтай</c:v>
                </c:pt>
                <c:pt idx="79">
                  <c:v>        Республика Тыва</c:v>
                </c:pt>
                <c:pt idx="80">
                  <c:v>        Республика Хакасия</c:v>
                </c:pt>
                <c:pt idx="81">
                  <c:v>        Алтайский край</c:v>
                </c:pt>
                <c:pt idx="82">
                  <c:v>        Красноярский край</c:v>
                </c:pt>
                <c:pt idx="83">
                  <c:v>        Иркутская область</c:v>
                </c:pt>
                <c:pt idx="84">
                  <c:v>        Кемеровская область - Кузбасс</c:v>
                </c:pt>
                <c:pt idx="85">
                  <c:v>        Новосибирская область</c:v>
                </c:pt>
                <c:pt idx="86">
                  <c:v>        Омская область</c:v>
                </c:pt>
                <c:pt idx="87">
                  <c:v>        Томская область</c:v>
                </c:pt>
              </c:strCache>
            </c:strRef>
          </c:xVal>
          <c:yVal>
            <c:numRef>
              <c:f>Лист3!$C$2:$C$89</c:f>
              <c:numCache>
                <c:formatCode>General</c:formatCode>
                <c:ptCount val="88"/>
                <c:pt idx="0">
                  <c:v>45.858976947689698</c:v>
                </c:pt>
                <c:pt idx="1">
                  <c:v>46.046312269066952</c:v>
                </c:pt>
                <c:pt idx="2">
                  <c:v>39.085730963867171</c:v>
                </c:pt>
                <c:pt idx="3">
                  <c:v>39.541002534871062</c:v>
                </c:pt>
                <c:pt idx="4">
                  <c:v>32.294247163594306</c:v>
                </c:pt>
                <c:pt idx="5">
                  <c:v>50.236078247979769</c:v>
                </c:pt>
                <c:pt idx="6">
                  <c:v>42.460320998441667</c:v>
                </c:pt>
                <c:pt idx="7">
                  <c:v>38.505374131353584</c:v>
                </c:pt>
                <c:pt idx="8">
                  <c:v>35.671002161500304</c:v>
                </c:pt>
                <c:pt idx="9">
                  <c:v>49.354761195493992</c:v>
                </c:pt>
                <c:pt idx="10">
                  <c:v>39.690772876024958</c:v>
                </c:pt>
                <c:pt idx="11">
                  <c:v>37.75798131130226</c:v>
                </c:pt>
                <c:pt idx="12">
                  <c:v>42.173545147217283</c:v>
                </c:pt>
                <c:pt idx="13">
                  <c:v>48.389477592245512</c:v>
                </c:pt>
                <c:pt idx="14">
                  <c:v>48.411174639691453</c:v>
                </c:pt>
                <c:pt idx="15">
                  <c:v>36.242667788231188</c:v>
                </c:pt>
                <c:pt idx="16">
                  <c:v>43.312963969566574</c:v>
                </c:pt>
                <c:pt idx="17">
                  <c:v>35.358979140760646</c:v>
                </c:pt>
                <c:pt idx="18">
                  <c:v>51.114800007603073</c:v>
                </c:pt>
                <c:pt idx="19">
                  <c:v>56.622656721391898</c:v>
                </c:pt>
                <c:pt idx="21">
                  <c:v>49.381720863494927</c:v>
                </c:pt>
                <c:pt idx="22">
                  <c:v>49.823231053887596</c:v>
                </c:pt>
                <c:pt idx="23">
                  <c:v>53.793840152961003</c:v>
                </c:pt>
                <c:pt idx="24">
                  <c:v>46.455491540090634</c:v>
                </c:pt>
                <c:pt idx="27">
                  <c:v>34.285928778426225</c:v>
                </c:pt>
                <c:pt idx="28">
                  <c:v>44.251111536238739</c:v>
                </c:pt>
                <c:pt idx="29">
                  <c:v>37.272488435642416</c:v>
                </c:pt>
                <c:pt idx="30">
                  <c:v>50.119404853710748</c:v>
                </c:pt>
                <c:pt idx="31">
                  <c:v>40.38873954649263</c:v>
                </c:pt>
                <c:pt idx="32">
                  <c:v>32.269834575635088</c:v>
                </c:pt>
                <c:pt idx="33">
                  <c:v>79.023277579811293</c:v>
                </c:pt>
                <c:pt idx="36">
                  <c:v>37.682244637272611</c:v>
                </c:pt>
                <c:pt idx="37">
                  <c:v>47.659015436266102</c:v>
                </c:pt>
                <c:pt idx="38">
                  <c:v>39.868777038595759</c:v>
                </c:pt>
                <c:pt idx="39">
                  <c:v>39.236897970733899</c:v>
                </c:pt>
                <c:pt idx="40">
                  <c:v>57.521731854024949</c:v>
                </c:pt>
                <c:pt idx="41">
                  <c:v>43.449867801042956</c:v>
                </c:pt>
                <c:pt idx="42">
                  <c:v>35.475256839434806</c:v>
                </c:pt>
                <c:pt idx="53">
                  <c:v>41.654866508476765</c:v>
                </c:pt>
                <c:pt idx="54">
                  <c:v>34.754174390224215</c:v>
                </c:pt>
                <c:pt idx="55">
                  <c:v>52.231718898385559</c:v>
                </c:pt>
                <c:pt idx="56">
                  <c:v>40.557368028793341</c:v>
                </c:pt>
                <c:pt idx="57">
                  <c:v>47.052840750700064</c:v>
                </c:pt>
                <c:pt idx="58">
                  <c:v>48.091025833240984</c:v>
                </c:pt>
                <c:pt idx="59">
                  <c:v>49.217393763223832</c:v>
                </c:pt>
                <c:pt idx="60">
                  <c:v>43.774893889124996</c:v>
                </c:pt>
                <c:pt idx="61">
                  <c:v>45.486585209665307</c:v>
                </c:pt>
                <c:pt idx="62">
                  <c:v>46.108231778493725</c:v>
                </c:pt>
                <c:pt idx="63">
                  <c:v>41.045257717874613</c:v>
                </c:pt>
                <c:pt idx="64">
                  <c:v>44.751458154814699</c:v>
                </c:pt>
                <c:pt idx="65">
                  <c:v>47.106671528238309</c:v>
                </c:pt>
                <c:pt idx="66">
                  <c:v>40.337476267930342</c:v>
                </c:pt>
                <c:pt idx="68">
                  <c:v>28.591187676983857</c:v>
                </c:pt>
                <c:pt idx="69">
                  <c:v>41.245445815357883</c:v>
                </c:pt>
                <c:pt idx="70">
                  <c:v>53.052908633199266</c:v>
                </c:pt>
                <c:pt idx="71">
                  <c:v>54.343797738386861</c:v>
                </c:pt>
                <c:pt idx="72">
                  <c:v>51.20247105162283</c:v>
                </c:pt>
                <c:pt idx="75">
                  <c:v>40.072953841341182</c:v>
                </c:pt>
                <c:pt idx="78">
                  <c:v>42.020460943400543</c:v>
                </c:pt>
                <c:pt idx="79">
                  <c:v>48.441064403401093</c:v>
                </c:pt>
                <c:pt idx="80">
                  <c:v>39.192310558080621</c:v>
                </c:pt>
                <c:pt idx="81">
                  <c:v>41.769042818393928</c:v>
                </c:pt>
                <c:pt idx="82">
                  <c:v>47.275708187882771</c:v>
                </c:pt>
                <c:pt idx="83">
                  <c:v>45.997903355256334</c:v>
                </c:pt>
                <c:pt idx="84">
                  <c:v>41.503915344230691</c:v>
                </c:pt>
                <c:pt idx="85">
                  <c:v>51.054846878452921</c:v>
                </c:pt>
                <c:pt idx="86">
                  <c:v>48.782411899158774</c:v>
                </c:pt>
                <c:pt idx="87">
                  <c:v>57.066727527946554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7F-4C90-81B0-DF377C182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063048"/>
        <c:axId val="874064688"/>
      </c:scatterChart>
      <c:valAx>
        <c:axId val="87406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064688"/>
        <c:crosses val="autoZero"/>
        <c:crossBetween val="midCat"/>
      </c:valAx>
      <c:valAx>
        <c:axId val="8740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06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Лист3!$C$1</c:f>
              <c:strCache>
                <c:ptCount val="1"/>
                <c:pt idx="0">
                  <c:v>Врачей на 10 тыс.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Лист3!$B$2:$B$89</c:f>
              <c:numCache>
                <c:formatCode>#\ ##0.####</c:formatCode>
                <c:ptCount val="88"/>
                <c:pt idx="0">
                  <c:v>482.2</c:v>
                </c:pt>
                <c:pt idx="1">
                  <c:v>446.7</c:v>
                </c:pt>
                <c:pt idx="2">
                  <c:v>422.5</c:v>
                </c:pt>
                <c:pt idx="3">
                  <c:v>577.9</c:v>
                </c:pt>
                <c:pt idx="4">
                  <c:v>593.9</c:v>
                </c:pt>
                <c:pt idx="5">
                  <c:v>474.5</c:v>
                </c:pt>
                <c:pt idx="6">
                  <c:v>584.4</c:v>
                </c:pt>
                <c:pt idx="7">
                  <c:v>563.9</c:v>
                </c:pt>
                <c:pt idx="8">
                  <c:v>531.9</c:v>
                </c:pt>
                <c:pt idx="9">
                  <c:v>535.6</c:v>
                </c:pt>
                <c:pt idx="10">
                  <c:v>527.29999999999995</c:v>
                </c:pt>
                <c:pt idx="11">
                  <c:v>439.7</c:v>
                </c:pt>
                <c:pt idx="12">
                  <c:v>562.4</c:v>
                </c:pt>
                <c:pt idx="13">
                  <c:v>500.9</c:v>
                </c:pt>
                <c:pt idx="14">
                  <c:v>589.70000000000005</c:v>
                </c:pt>
                <c:pt idx="15">
                  <c:v>509.8</c:v>
                </c:pt>
                <c:pt idx="16">
                  <c:v>634.20000000000005</c:v>
                </c:pt>
                <c:pt idx="17">
                  <c:v>571.1</c:v>
                </c:pt>
                <c:pt idx="18">
                  <c:v>536.70000000000005</c:v>
                </c:pt>
                <c:pt idx="19">
                  <c:v>317.39999999999998</c:v>
                </c:pt>
                <c:pt idx="21">
                  <c:v>677.8</c:v>
                </c:pt>
                <c:pt idx="22">
                  <c:v>607.70000000000005</c:v>
                </c:pt>
                <c:pt idx="23">
                  <c:v>569.29999999999995</c:v>
                </c:pt>
                <c:pt idx="24">
                  <c:v>528.9</c:v>
                </c:pt>
                <c:pt idx="27">
                  <c:v>567.20000000000005</c:v>
                </c:pt>
                <c:pt idx="28">
                  <c:v>476.4</c:v>
                </c:pt>
                <c:pt idx="29">
                  <c:v>525.20000000000005</c:v>
                </c:pt>
                <c:pt idx="30">
                  <c:v>547.79999999999995</c:v>
                </c:pt>
                <c:pt idx="31">
                  <c:v>652.6</c:v>
                </c:pt>
                <c:pt idx="32">
                  <c:v>654.9</c:v>
                </c:pt>
                <c:pt idx="33">
                  <c:v>364.5</c:v>
                </c:pt>
                <c:pt idx="36">
                  <c:v>442.5</c:v>
                </c:pt>
                <c:pt idx="37">
                  <c:v>399.3</c:v>
                </c:pt>
                <c:pt idx="38">
                  <c:v>537.1</c:v>
                </c:pt>
                <c:pt idx="39">
                  <c:v>417.2</c:v>
                </c:pt>
                <c:pt idx="40">
                  <c:v>417.8</c:v>
                </c:pt>
                <c:pt idx="41">
                  <c:v>457.6</c:v>
                </c:pt>
                <c:pt idx="42">
                  <c:v>444.5</c:v>
                </c:pt>
                <c:pt idx="53">
                  <c:v>553.1</c:v>
                </c:pt>
                <c:pt idx="54">
                  <c:v>543.5</c:v>
                </c:pt>
                <c:pt idx="55">
                  <c:v>448.9</c:v>
                </c:pt>
                <c:pt idx="56">
                  <c:v>409.2</c:v>
                </c:pt>
                <c:pt idx="57">
                  <c:v>520.20000000000005</c:v>
                </c:pt>
                <c:pt idx="58">
                  <c:v>520.6</c:v>
                </c:pt>
                <c:pt idx="59">
                  <c:v>609.4</c:v>
                </c:pt>
                <c:pt idx="60">
                  <c:v>528.79999999999995</c:v>
                </c:pt>
                <c:pt idx="61">
                  <c:v>542.70000000000005</c:v>
                </c:pt>
                <c:pt idx="62">
                  <c:v>571.5</c:v>
                </c:pt>
                <c:pt idx="63">
                  <c:v>479.6</c:v>
                </c:pt>
                <c:pt idx="64">
                  <c:v>530.70000000000005</c:v>
                </c:pt>
                <c:pt idx="65">
                  <c:v>469.2</c:v>
                </c:pt>
                <c:pt idx="66">
                  <c:v>548.29999999999995</c:v>
                </c:pt>
                <c:pt idx="68">
                  <c:v>621.6</c:v>
                </c:pt>
                <c:pt idx="69">
                  <c:v>575.79999999999995</c:v>
                </c:pt>
                <c:pt idx="70">
                  <c:v>421.2</c:v>
                </c:pt>
                <c:pt idx="71" formatCode="#,##0">
                  <c:v>380</c:v>
                </c:pt>
                <c:pt idx="72">
                  <c:v>359.9</c:v>
                </c:pt>
                <c:pt idx="75">
                  <c:v>541.6</c:v>
                </c:pt>
                <c:pt idx="78">
                  <c:v>513.9</c:v>
                </c:pt>
                <c:pt idx="79">
                  <c:v>682.6</c:v>
                </c:pt>
                <c:pt idx="80">
                  <c:v>561.4</c:v>
                </c:pt>
                <c:pt idx="81">
                  <c:v>577.5</c:v>
                </c:pt>
                <c:pt idx="82">
                  <c:v>583.4</c:v>
                </c:pt>
                <c:pt idx="83">
                  <c:v>655.20000000000005</c:v>
                </c:pt>
                <c:pt idx="84">
                  <c:v>703.8</c:v>
                </c:pt>
                <c:pt idx="85">
                  <c:v>521.6</c:v>
                </c:pt>
                <c:pt idx="86">
                  <c:v>517.29999999999995</c:v>
                </c:pt>
                <c:pt idx="87">
                  <c:v>451.9</c:v>
                </c:pt>
              </c:numCache>
            </c:numRef>
          </c:xVal>
          <c:yVal>
            <c:numRef>
              <c:f>Лист3!$C$2:$C$89</c:f>
              <c:numCache>
                <c:formatCode>General</c:formatCode>
                <c:ptCount val="88"/>
                <c:pt idx="0">
                  <c:v>45.858976947689698</c:v>
                </c:pt>
                <c:pt idx="1">
                  <c:v>46.046312269066952</c:v>
                </c:pt>
                <c:pt idx="2">
                  <c:v>39.085730963867171</c:v>
                </c:pt>
                <c:pt idx="3">
                  <c:v>39.541002534871062</c:v>
                </c:pt>
                <c:pt idx="4">
                  <c:v>32.294247163594306</c:v>
                </c:pt>
                <c:pt idx="5">
                  <c:v>50.236078247979769</c:v>
                </c:pt>
                <c:pt idx="6">
                  <c:v>42.460320998441667</c:v>
                </c:pt>
                <c:pt idx="7">
                  <c:v>38.505374131353584</c:v>
                </c:pt>
                <c:pt idx="8">
                  <c:v>35.671002161500304</c:v>
                </c:pt>
                <c:pt idx="9">
                  <c:v>49.354761195493992</c:v>
                </c:pt>
                <c:pt idx="10">
                  <c:v>39.690772876024958</c:v>
                </c:pt>
                <c:pt idx="11">
                  <c:v>37.75798131130226</c:v>
                </c:pt>
                <c:pt idx="12">
                  <c:v>42.173545147217283</c:v>
                </c:pt>
                <c:pt idx="13">
                  <c:v>48.389477592245512</c:v>
                </c:pt>
                <c:pt idx="14">
                  <c:v>48.411174639691453</c:v>
                </c:pt>
                <c:pt idx="15">
                  <c:v>36.242667788231188</c:v>
                </c:pt>
                <c:pt idx="16">
                  <c:v>43.312963969566574</c:v>
                </c:pt>
                <c:pt idx="17">
                  <c:v>35.358979140760646</c:v>
                </c:pt>
                <c:pt idx="18">
                  <c:v>51.114800007603073</c:v>
                </c:pt>
                <c:pt idx="19">
                  <c:v>56.622656721391898</c:v>
                </c:pt>
                <c:pt idx="21">
                  <c:v>49.381720863494927</c:v>
                </c:pt>
                <c:pt idx="22">
                  <c:v>49.823231053887596</c:v>
                </c:pt>
                <c:pt idx="23">
                  <c:v>53.793840152961003</c:v>
                </c:pt>
                <c:pt idx="24">
                  <c:v>46.455491540090634</c:v>
                </c:pt>
                <c:pt idx="27">
                  <c:v>34.285928778426225</c:v>
                </c:pt>
                <c:pt idx="28">
                  <c:v>44.251111536238739</c:v>
                </c:pt>
                <c:pt idx="29">
                  <c:v>37.272488435642416</c:v>
                </c:pt>
                <c:pt idx="30">
                  <c:v>50.119404853710748</c:v>
                </c:pt>
                <c:pt idx="31">
                  <c:v>40.38873954649263</c:v>
                </c:pt>
                <c:pt idx="32">
                  <c:v>32.269834575635088</c:v>
                </c:pt>
                <c:pt idx="33">
                  <c:v>79.023277579811293</c:v>
                </c:pt>
                <c:pt idx="36">
                  <c:v>37.682244637272611</c:v>
                </c:pt>
                <c:pt idx="37">
                  <c:v>47.659015436266102</c:v>
                </c:pt>
                <c:pt idx="38">
                  <c:v>39.868777038595759</c:v>
                </c:pt>
                <c:pt idx="39">
                  <c:v>39.236897970733899</c:v>
                </c:pt>
                <c:pt idx="40">
                  <c:v>57.521731854024949</c:v>
                </c:pt>
                <c:pt idx="41">
                  <c:v>43.449867801042956</c:v>
                </c:pt>
                <c:pt idx="42">
                  <c:v>35.475256839434806</c:v>
                </c:pt>
                <c:pt idx="53">
                  <c:v>41.654866508476765</c:v>
                </c:pt>
                <c:pt idx="54">
                  <c:v>34.754174390224215</c:v>
                </c:pt>
                <c:pt idx="55">
                  <c:v>52.231718898385559</c:v>
                </c:pt>
                <c:pt idx="56">
                  <c:v>40.557368028793341</c:v>
                </c:pt>
                <c:pt idx="57">
                  <c:v>47.052840750700064</c:v>
                </c:pt>
                <c:pt idx="58">
                  <c:v>48.091025833240984</c:v>
                </c:pt>
                <c:pt idx="59">
                  <c:v>49.217393763223832</c:v>
                </c:pt>
                <c:pt idx="60">
                  <c:v>43.774893889124996</c:v>
                </c:pt>
                <c:pt idx="61">
                  <c:v>45.486585209665307</c:v>
                </c:pt>
                <c:pt idx="62">
                  <c:v>46.108231778493725</c:v>
                </c:pt>
                <c:pt idx="63">
                  <c:v>41.045257717874613</c:v>
                </c:pt>
                <c:pt idx="64">
                  <c:v>44.751458154814699</c:v>
                </c:pt>
                <c:pt idx="65">
                  <c:v>47.106671528238309</c:v>
                </c:pt>
                <c:pt idx="66">
                  <c:v>40.337476267930342</c:v>
                </c:pt>
                <c:pt idx="68">
                  <c:v>28.591187676983857</c:v>
                </c:pt>
                <c:pt idx="69">
                  <c:v>41.245445815357883</c:v>
                </c:pt>
                <c:pt idx="70">
                  <c:v>53.052908633199266</c:v>
                </c:pt>
                <c:pt idx="71">
                  <c:v>54.343797738386861</c:v>
                </c:pt>
                <c:pt idx="72">
                  <c:v>51.20247105162283</c:v>
                </c:pt>
                <c:pt idx="75">
                  <c:v>40.072953841341182</c:v>
                </c:pt>
                <c:pt idx="78">
                  <c:v>42.020460943400543</c:v>
                </c:pt>
                <c:pt idx="79">
                  <c:v>48.441064403401093</c:v>
                </c:pt>
                <c:pt idx="80">
                  <c:v>39.192310558080621</c:v>
                </c:pt>
                <c:pt idx="81">
                  <c:v>41.769042818393928</c:v>
                </c:pt>
                <c:pt idx="82">
                  <c:v>47.275708187882771</c:v>
                </c:pt>
                <c:pt idx="83">
                  <c:v>45.997903355256334</c:v>
                </c:pt>
                <c:pt idx="84">
                  <c:v>41.503915344230691</c:v>
                </c:pt>
                <c:pt idx="85">
                  <c:v>51.054846878452921</c:v>
                </c:pt>
                <c:pt idx="86">
                  <c:v>48.782411899158774</c:v>
                </c:pt>
                <c:pt idx="87">
                  <c:v>57.066727527946554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D-4E6D-A472-4B6AD3DB2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532656"/>
        <c:axId val="698532328"/>
      </c:scatterChart>
      <c:valAx>
        <c:axId val="6985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532328"/>
        <c:crosses val="autoZero"/>
        <c:crossBetween val="midCat"/>
      </c:valAx>
      <c:valAx>
        <c:axId val="69853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5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'Обеспеч-смртн'!$B$5:$B$22</c:f>
              <c:numCache>
                <c:formatCode>#\ ##0.####</c:formatCode>
                <c:ptCount val="18"/>
                <c:pt idx="0">
                  <c:v>422.5</c:v>
                </c:pt>
                <c:pt idx="1">
                  <c:v>577.9</c:v>
                </c:pt>
                <c:pt idx="2">
                  <c:v>593.9</c:v>
                </c:pt>
                <c:pt idx="3">
                  <c:v>474.5</c:v>
                </c:pt>
                <c:pt idx="4">
                  <c:v>584.4</c:v>
                </c:pt>
                <c:pt idx="5">
                  <c:v>563.9</c:v>
                </c:pt>
                <c:pt idx="6">
                  <c:v>531.9</c:v>
                </c:pt>
                <c:pt idx="7">
                  <c:v>535.6</c:v>
                </c:pt>
                <c:pt idx="8">
                  <c:v>527.29999999999995</c:v>
                </c:pt>
                <c:pt idx="9">
                  <c:v>439.7</c:v>
                </c:pt>
                <c:pt idx="10">
                  <c:v>562.4</c:v>
                </c:pt>
                <c:pt idx="11">
                  <c:v>500.9</c:v>
                </c:pt>
                <c:pt idx="12">
                  <c:v>589.70000000000005</c:v>
                </c:pt>
                <c:pt idx="13">
                  <c:v>509.8</c:v>
                </c:pt>
                <c:pt idx="14">
                  <c:v>634.20000000000005</c:v>
                </c:pt>
                <c:pt idx="15">
                  <c:v>571.1</c:v>
                </c:pt>
                <c:pt idx="16">
                  <c:v>536.70000000000005</c:v>
                </c:pt>
                <c:pt idx="17">
                  <c:v>317.39999999999998</c:v>
                </c:pt>
              </c:numCache>
            </c:numRef>
          </c:xVal>
          <c:yVal>
            <c:numRef>
              <c:f>'Обеспеч-смртн'!$C$5:$C$22</c:f>
              <c:numCache>
                <c:formatCode>General</c:formatCode>
                <c:ptCount val="18"/>
                <c:pt idx="0">
                  <c:v>39.085730963867171</c:v>
                </c:pt>
                <c:pt idx="1">
                  <c:v>39.541002534871062</c:v>
                </c:pt>
                <c:pt idx="2">
                  <c:v>32.294247163594306</c:v>
                </c:pt>
                <c:pt idx="3">
                  <c:v>50.236078247979769</c:v>
                </c:pt>
                <c:pt idx="4">
                  <c:v>42.460320998441667</c:v>
                </c:pt>
                <c:pt idx="5">
                  <c:v>38.505374131353584</c:v>
                </c:pt>
                <c:pt idx="6">
                  <c:v>35.671002161500304</c:v>
                </c:pt>
                <c:pt idx="7">
                  <c:v>49.354761195493992</c:v>
                </c:pt>
                <c:pt idx="8">
                  <c:v>39.690772876024958</c:v>
                </c:pt>
                <c:pt idx="9">
                  <c:v>37.75798131130226</c:v>
                </c:pt>
                <c:pt idx="10">
                  <c:v>42.173545147217283</c:v>
                </c:pt>
                <c:pt idx="11">
                  <c:v>48.389477592245512</c:v>
                </c:pt>
                <c:pt idx="12">
                  <c:v>48.411174639691453</c:v>
                </c:pt>
                <c:pt idx="13">
                  <c:v>36.242667788231188</c:v>
                </c:pt>
                <c:pt idx="14">
                  <c:v>43.312963969566574</c:v>
                </c:pt>
                <c:pt idx="15">
                  <c:v>35.358979140760646</c:v>
                </c:pt>
                <c:pt idx="16">
                  <c:v>51.114800007603073</c:v>
                </c:pt>
                <c:pt idx="17">
                  <c:v>56.622656721391898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0-4036-8BF6-E7F143848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514600"/>
        <c:axId val="648514928"/>
      </c:scatterChart>
      <c:valAx>
        <c:axId val="64851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14928"/>
        <c:crosses val="autoZero"/>
        <c:crossBetween val="midCat"/>
      </c:valAx>
      <c:valAx>
        <c:axId val="6485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1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СЗФО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'Обеспеч-смртн'!$B$24:$B$36</c:f>
              <c:numCache>
                <c:formatCode>#\ ##0.####</c:formatCode>
                <c:ptCount val="13"/>
                <c:pt idx="0">
                  <c:v>677.8</c:v>
                </c:pt>
                <c:pt idx="1">
                  <c:v>607.70000000000005</c:v>
                </c:pt>
                <c:pt idx="2">
                  <c:v>569.29999999999995</c:v>
                </c:pt>
                <c:pt idx="3">
                  <c:v>528.9</c:v>
                </c:pt>
                <c:pt idx="6">
                  <c:v>567.20000000000005</c:v>
                </c:pt>
                <c:pt idx="7">
                  <c:v>476.4</c:v>
                </c:pt>
                <c:pt idx="8">
                  <c:v>525.20000000000005</c:v>
                </c:pt>
                <c:pt idx="9">
                  <c:v>547.79999999999995</c:v>
                </c:pt>
                <c:pt idx="10">
                  <c:v>652.6</c:v>
                </c:pt>
                <c:pt idx="11">
                  <c:v>654.9</c:v>
                </c:pt>
                <c:pt idx="12">
                  <c:v>364.5</c:v>
                </c:pt>
              </c:numCache>
            </c:numRef>
          </c:xVal>
          <c:yVal>
            <c:numRef>
              <c:f>'Обеспеч-смртн'!$C$24:$C$36</c:f>
              <c:numCache>
                <c:formatCode>General</c:formatCode>
                <c:ptCount val="13"/>
                <c:pt idx="0">
                  <c:v>49.381720863494927</c:v>
                </c:pt>
                <c:pt idx="1">
                  <c:v>49.823231053887596</c:v>
                </c:pt>
                <c:pt idx="2">
                  <c:v>53.793840152961003</c:v>
                </c:pt>
                <c:pt idx="3">
                  <c:v>46.455491540090634</c:v>
                </c:pt>
                <c:pt idx="6">
                  <c:v>34.285928778426225</c:v>
                </c:pt>
                <c:pt idx="7">
                  <c:v>44.251111536238739</c:v>
                </c:pt>
                <c:pt idx="8">
                  <c:v>37.272488435642416</c:v>
                </c:pt>
                <c:pt idx="9">
                  <c:v>50.119404853710748</c:v>
                </c:pt>
                <c:pt idx="10">
                  <c:v>40.38873954649263</c:v>
                </c:pt>
                <c:pt idx="11">
                  <c:v>32.269834575635088</c:v>
                </c:pt>
                <c:pt idx="12">
                  <c:v>79.023277579811293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7-4CCE-89D4-F48616495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ЮФО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'Обеспеч-смртн'!$B$39:$B$45</c:f>
              <c:numCache>
                <c:formatCode>#\ ##0.####</c:formatCode>
                <c:ptCount val="7"/>
                <c:pt idx="0">
                  <c:v>442.5</c:v>
                </c:pt>
                <c:pt idx="1">
                  <c:v>399.3</c:v>
                </c:pt>
                <c:pt idx="2">
                  <c:v>537.1</c:v>
                </c:pt>
                <c:pt idx="3">
                  <c:v>417.2</c:v>
                </c:pt>
                <c:pt idx="4">
                  <c:v>417.8</c:v>
                </c:pt>
                <c:pt idx="5">
                  <c:v>457.6</c:v>
                </c:pt>
                <c:pt idx="6">
                  <c:v>444.5</c:v>
                </c:pt>
              </c:numCache>
            </c:numRef>
          </c:xVal>
          <c:yVal>
            <c:numRef>
              <c:f>'Обеспеч-смртн'!$C$39:$C$45</c:f>
              <c:numCache>
                <c:formatCode>General</c:formatCode>
                <c:ptCount val="7"/>
                <c:pt idx="0">
                  <c:v>37.682244637272611</c:v>
                </c:pt>
                <c:pt idx="1">
                  <c:v>47.659015436266102</c:v>
                </c:pt>
                <c:pt idx="2">
                  <c:v>39.868777038595759</c:v>
                </c:pt>
                <c:pt idx="3">
                  <c:v>39.236897970733899</c:v>
                </c:pt>
                <c:pt idx="4">
                  <c:v>57.521731854024949</c:v>
                </c:pt>
                <c:pt idx="5">
                  <c:v>43.449867801042956</c:v>
                </c:pt>
                <c:pt idx="6">
                  <c:v>35.475256839434806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0-4D8B-9067-064FD478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'Обеспеч-смртн'!$B$48:$B$54</c:f>
              <c:numCache>
                <c:formatCode>#\ ##0.####</c:formatCode>
                <c:ptCount val="7"/>
                <c:pt idx="0">
                  <c:v>166.5</c:v>
                </c:pt>
                <c:pt idx="1">
                  <c:v>142.4</c:v>
                </c:pt>
                <c:pt idx="2">
                  <c:v>283.89999999999998</c:v>
                </c:pt>
                <c:pt idx="3">
                  <c:v>327.2</c:v>
                </c:pt>
                <c:pt idx="4">
                  <c:v>370.3</c:v>
                </c:pt>
                <c:pt idx="5">
                  <c:v>166.1</c:v>
                </c:pt>
                <c:pt idx="6">
                  <c:v>378.6</c:v>
                </c:pt>
              </c:numCache>
            </c:numRef>
          </c:xVal>
          <c:yVal>
            <c:numRef>
              <c:f>'Обеспеч-смртн'!$C$48:$C$54</c:f>
              <c:numCache>
                <c:formatCode>General</c:formatCode>
                <c:ptCount val="7"/>
                <c:pt idx="0">
                  <c:v>39.778784171478037</c:v>
                </c:pt>
                <c:pt idx="1">
                  <c:v>45.868021870522284</c:v>
                </c:pt>
                <c:pt idx="2">
                  <c:v>44.271341523262087</c:v>
                </c:pt>
                <c:pt idx="3">
                  <c:v>39.640807496340685</c:v>
                </c:pt>
                <c:pt idx="4">
                  <c:v>64.024873342098388</c:v>
                </c:pt>
                <c:pt idx="5">
                  <c:v>27.671693737102323</c:v>
                </c:pt>
                <c:pt idx="6">
                  <c:v>42.891994804782634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55-4B74-875B-04F4DAAAF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'Обеспеч-смртн'!$B$56:$B$69</c:f>
              <c:numCache>
                <c:formatCode>#\ ##0.####</c:formatCode>
                <c:ptCount val="14"/>
                <c:pt idx="0">
                  <c:v>553.1</c:v>
                </c:pt>
                <c:pt idx="1">
                  <c:v>543.5</c:v>
                </c:pt>
                <c:pt idx="2">
                  <c:v>448.9</c:v>
                </c:pt>
                <c:pt idx="3">
                  <c:v>409.2</c:v>
                </c:pt>
                <c:pt idx="4">
                  <c:v>520.20000000000005</c:v>
                </c:pt>
                <c:pt idx="5">
                  <c:v>520.6</c:v>
                </c:pt>
                <c:pt idx="6">
                  <c:v>609.4</c:v>
                </c:pt>
                <c:pt idx="7">
                  <c:v>528.79999999999995</c:v>
                </c:pt>
                <c:pt idx="8">
                  <c:v>542.70000000000005</c:v>
                </c:pt>
                <c:pt idx="9">
                  <c:v>571.5</c:v>
                </c:pt>
                <c:pt idx="10">
                  <c:v>479.6</c:v>
                </c:pt>
                <c:pt idx="11">
                  <c:v>530.70000000000005</c:v>
                </c:pt>
                <c:pt idx="12">
                  <c:v>469.2</c:v>
                </c:pt>
                <c:pt idx="13">
                  <c:v>548.29999999999995</c:v>
                </c:pt>
              </c:numCache>
            </c:numRef>
          </c:xVal>
          <c:yVal>
            <c:numRef>
              <c:f>'Обеспеч-смртн'!$C$56:$C$69</c:f>
              <c:numCache>
                <c:formatCode>General</c:formatCode>
                <c:ptCount val="14"/>
                <c:pt idx="0">
                  <c:v>41.654866508476765</c:v>
                </c:pt>
                <c:pt idx="1">
                  <c:v>34.754174390224215</c:v>
                </c:pt>
                <c:pt idx="2">
                  <c:v>52.231718898385559</c:v>
                </c:pt>
                <c:pt idx="3">
                  <c:v>40.557368028793341</c:v>
                </c:pt>
                <c:pt idx="4">
                  <c:v>47.052840750700064</c:v>
                </c:pt>
                <c:pt idx="5">
                  <c:v>48.091025833240984</c:v>
                </c:pt>
                <c:pt idx="6">
                  <c:v>49.217393763223832</c:v>
                </c:pt>
                <c:pt idx="7">
                  <c:v>43.774893889124996</c:v>
                </c:pt>
                <c:pt idx="8">
                  <c:v>45.486585209665307</c:v>
                </c:pt>
                <c:pt idx="9">
                  <c:v>46.108231778493725</c:v>
                </c:pt>
                <c:pt idx="10">
                  <c:v>41.045257717874613</c:v>
                </c:pt>
                <c:pt idx="11">
                  <c:v>44.751458154814699</c:v>
                </c:pt>
                <c:pt idx="12">
                  <c:v>47.106671528238309</c:v>
                </c:pt>
                <c:pt idx="13">
                  <c:v>40.337476267930342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03-4449-8B98-32FC4018A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'Обеспеч-смртн'!$B$71:$B$78</c:f>
              <c:numCache>
                <c:formatCode>#\ ##0.####</c:formatCode>
                <c:ptCount val="8"/>
                <c:pt idx="0">
                  <c:v>621.6</c:v>
                </c:pt>
                <c:pt idx="1">
                  <c:v>575.79999999999995</c:v>
                </c:pt>
                <c:pt idx="2">
                  <c:v>421.2</c:v>
                </c:pt>
                <c:pt idx="3" formatCode="#,##0">
                  <c:v>380</c:v>
                </c:pt>
                <c:pt idx="4">
                  <c:v>359.9</c:v>
                </c:pt>
                <c:pt idx="7">
                  <c:v>541.6</c:v>
                </c:pt>
              </c:numCache>
            </c:numRef>
          </c:xVal>
          <c:yVal>
            <c:numRef>
              <c:f>'Обеспеч-смртн'!$C$71:$C$78</c:f>
              <c:numCache>
                <c:formatCode>General</c:formatCode>
                <c:ptCount val="8"/>
                <c:pt idx="0">
                  <c:v>28.591187676983857</c:v>
                </c:pt>
                <c:pt idx="1">
                  <c:v>41.245445815357883</c:v>
                </c:pt>
                <c:pt idx="2">
                  <c:v>53.052908633199266</c:v>
                </c:pt>
                <c:pt idx="3">
                  <c:v>54.343797738386861</c:v>
                </c:pt>
                <c:pt idx="4">
                  <c:v>51.20247105162283</c:v>
                </c:pt>
                <c:pt idx="7">
                  <c:v>40.072953841341182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0A-4A7A-B9BE-CD77376F3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СибФО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'Обеспеч-смртн'!$B$81:$B$90</c:f>
              <c:numCache>
                <c:formatCode>#\ ##0.####</c:formatCode>
                <c:ptCount val="10"/>
                <c:pt idx="0">
                  <c:v>513.9</c:v>
                </c:pt>
                <c:pt idx="1">
                  <c:v>682.6</c:v>
                </c:pt>
                <c:pt idx="2">
                  <c:v>561.4</c:v>
                </c:pt>
                <c:pt idx="3">
                  <c:v>577.5</c:v>
                </c:pt>
                <c:pt idx="4">
                  <c:v>583.4</c:v>
                </c:pt>
                <c:pt idx="5">
                  <c:v>655.20000000000005</c:v>
                </c:pt>
                <c:pt idx="6">
                  <c:v>703.8</c:v>
                </c:pt>
                <c:pt idx="7">
                  <c:v>521.6</c:v>
                </c:pt>
                <c:pt idx="8">
                  <c:v>517.29999999999995</c:v>
                </c:pt>
                <c:pt idx="9">
                  <c:v>451.9</c:v>
                </c:pt>
              </c:numCache>
            </c:numRef>
          </c:xVal>
          <c:yVal>
            <c:numRef>
              <c:f>'Обеспеч-смртн'!$C$81:$C$90</c:f>
              <c:numCache>
                <c:formatCode>General</c:formatCode>
                <c:ptCount val="10"/>
                <c:pt idx="0">
                  <c:v>42.020460943400543</c:v>
                </c:pt>
                <c:pt idx="1">
                  <c:v>48.441064403401093</c:v>
                </c:pt>
                <c:pt idx="2">
                  <c:v>39.192310558080621</c:v>
                </c:pt>
                <c:pt idx="3">
                  <c:v>41.769042818393928</c:v>
                </c:pt>
                <c:pt idx="4">
                  <c:v>47.275708187882771</c:v>
                </c:pt>
                <c:pt idx="5">
                  <c:v>45.997903355256334</c:v>
                </c:pt>
                <c:pt idx="6">
                  <c:v>41.503915344230691</c:v>
                </c:pt>
                <c:pt idx="7">
                  <c:v>51.054846878452921</c:v>
                </c:pt>
                <c:pt idx="8">
                  <c:v>48.782411899158774</c:v>
                </c:pt>
                <c:pt idx="9">
                  <c:v>57.066727527946554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A-4430-BC25-7705B07C6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ДВФО Обеспеченность-смертность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'Обеспеч-смртн'!$B$93:$B$103</c:f>
              <c:numCache>
                <c:formatCode>#\ ##0.####</c:formatCode>
                <c:ptCount val="11"/>
                <c:pt idx="0">
                  <c:v>547.1</c:v>
                </c:pt>
                <c:pt idx="1">
                  <c:v>604.29999999999995</c:v>
                </c:pt>
                <c:pt idx="2">
                  <c:v>468.8</c:v>
                </c:pt>
                <c:pt idx="3">
                  <c:v>609.6</c:v>
                </c:pt>
                <c:pt idx="4">
                  <c:v>595.9</c:v>
                </c:pt>
                <c:pt idx="5">
                  <c:v>600.20000000000005</c:v>
                </c:pt>
                <c:pt idx="6">
                  <c:v>654.6</c:v>
                </c:pt>
                <c:pt idx="7">
                  <c:v>667.8</c:v>
                </c:pt>
                <c:pt idx="8">
                  <c:v>631.79999999999995</c:v>
                </c:pt>
                <c:pt idx="9">
                  <c:v>641.4</c:v>
                </c:pt>
                <c:pt idx="10">
                  <c:v>954.6</c:v>
                </c:pt>
              </c:numCache>
            </c:numRef>
          </c:xVal>
          <c:yVal>
            <c:numRef>
              <c:f>'Обеспеч-смртн'!$C$93:$C$103</c:f>
              <c:numCache>
                <c:formatCode>General</c:formatCode>
                <c:ptCount val="11"/>
                <c:pt idx="0">
                  <c:v>45.05575815231753</c:v>
                </c:pt>
                <c:pt idx="1">
                  <c:v>55.619472096546538</c:v>
                </c:pt>
                <c:pt idx="2">
                  <c:v>47.807155362032596</c:v>
                </c:pt>
                <c:pt idx="3">
                  <c:v>51.342260582598215</c:v>
                </c:pt>
                <c:pt idx="4">
                  <c:v>46.245119575318533</c:v>
                </c:pt>
                <c:pt idx="5">
                  <c:v>54.231040081154092</c:v>
                </c:pt>
                <c:pt idx="6">
                  <c:v>51.557597363186396</c:v>
                </c:pt>
                <c:pt idx="7">
                  <c:v>61.613733063232935</c:v>
                </c:pt>
                <c:pt idx="8">
                  <c:v>53.254679430915886</c:v>
                </c:pt>
                <c:pt idx="9">
                  <c:v>34.107005293109019</c:v>
                </c:pt>
                <c:pt idx="10">
                  <c:v>68.679931320068675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6-4F40-8D2B-5131F445B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326864"/>
        <c:axId val="711327192"/>
      </c:scatterChart>
      <c:valAx>
        <c:axId val="71132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7192"/>
        <c:crosses val="autoZero"/>
        <c:crossBetween val="midCat"/>
      </c:valAx>
      <c:valAx>
        <c:axId val="7113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32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 числа  врачей в России в 2015-2017 гг произошел за счет частного сектора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'Как менялась численность врачей'!$A$8</c:f>
              <c:strCache>
                <c:ptCount val="1"/>
                <c:pt idx="0">
                  <c:v>всего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'Как менялась численность врачей'!$B$6:$X$6</c:f>
              <c:numCache>
                <c:formatCode>General</c:formatCode>
                <c:ptCount val="23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 formatCode="#,##0">
                  <c:v>2018</c:v>
                </c:pt>
              </c:numCache>
            </c:numRef>
          </c:cat>
          <c:val>
            <c:numRef>
              <c:f>'Как менялась численность врачей'!$B$8:$X$8</c:f>
              <c:numCache>
                <c:formatCode>General</c:formatCode>
                <c:ptCount val="23"/>
                <c:pt idx="0">
                  <c:v>347.4</c:v>
                </c:pt>
                <c:pt idx="1">
                  <c:v>531.5</c:v>
                </c:pt>
                <c:pt idx="2">
                  <c:v>667.3</c:v>
                </c:pt>
                <c:pt idx="3">
                  <c:v>653.70000000000005</c:v>
                </c:pt>
                <c:pt idx="4">
                  <c:v>680.2</c:v>
                </c:pt>
                <c:pt idx="5">
                  <c:v>677.8</c:v>
                </c:pt>
                <c:pt idx="6">
                  <c:v>682.4</c:v>
                </c:pt>
                <c:pt idx="7">
                  <c:v>686</c:v>
                </c:pt>
                <c:pt idx="8">
                  <c:v>688.2</c:v>
                </c:pt>
                <c:pt idx="9">
                  <c:v>690.3</c:v>
                </c:pt>
                <c:pt idx="10">
                  <c:v>702.2</c:v>
                </c:pt>
                <c:pt idx="11">
                  <c:v>707.3</c:v>
                </c:pt>
                <c:pt idx="12">
                  <c:v>703.8</c:v>
                </c:pt>
                <c:pt idx="13">
                  <c:v>711.3</c:v>
                </c:pt>
                <c:pt idx="14">
                  <c:v>715.8</c:v>
                </c:pt>
                <c:pt idx="15">
                  <c:v>732.8</c:v>
                </c:pt>
                <c:pt idx="16">
                  <c:v>703.2</c:v>
                </c:pt>
                <c:pt idx="17">
                  <c:v>702.6</c:v>
                </c:pt>
                <c:pt idx="18">
                  <c:v>709.4</c:v>
                </c:pt>
                <c:pt idx="19" formatCode="0.0">
                  <c:v>673</c:v>
                </c:pt>
                <c:pt idx="20" formatCode="0.0">
                  <c:v>680.9</c:v>
                </c:pt>
                <c:pt idx="21" formatCode="0.0">
                  <c:v>697.1</c:v>
                </c:pt>
                <c:pt idx="22" formatCode="#,##0">
                  <c:v>703.7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C-4496-B806-21EB89392A97}"/>
            </c:ext>
          </c:extLst>
        </c:ser>
        <c:ser>
          <c:idx val="0"/>
          <c:order val="1"/>
          <c:tx>
            <c:strRef>
              <c:f>'Как менялась численность врачей'!$A$7</c:f>
              <c:strCache>
                <c:ptCount val="1"/>
                <c:pt idx="0">
                  <c:v>Гос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'Как менялась численность врачей'!$B$6:$X$6</c:f>
              <c:numCache>
                <c:formatCode>General</c:formatCode>
                <c:ptCount val="23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 formatCode="#,##0">
                  <c:v>2018</c:v>
                </c:pt>
              </c:numCache>
            </c:numRef>
          </c:cat>
          <c:val>
            <c:numRef>
              <c:f>'Как менялась численность врачей'!$B$7:$X$7</c:f>
              <c:numCache>
                <c:formatCode>General</c:formatCode>
                <c:ptCount val="23"/>
                <c:pt idx="20" formatCode="#,##0">
                  <c:v>588.36099999999999</c:v>
                </c:pt>
                <c:pt idx="21" formatCode="#,##0">
                  <c:v>593.46799999999996</c:v>
                </c:pt>
                <c:pt idx="22" formatCode="#,##0">
                  <c:v>592.42100000000005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C-4496-B806-21EB89392A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9302184"/>
        <c:axId val="739302512"/>
      </c:lineChart>
      <c:catAx>
        <c:axId val="73930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302512"/>
        <c:crosses val="autoZero"/>
        <c:auto val="1"/>
        <c:lblAlgn val="ctr"/>
        <c:lblOffset val="100"/>
        <c:noMultiLvlLbl val="0"/>
      </c:catAx>
      <c:valAx>
        <c:axId val="7393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30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 менялось число частных</a:t>
            </a:r>
            <a:r>
              <a:rPr lang="ru-RU" baseline="0"/>
              <a:t> и государственных врачей в 2016-2018 гг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'Как менялась численность врачей'!$AA$2</c:f>
              <c:strCache>
                <c:ptCount val="1"/>
                <c:pt idx="0">
                  <c:v>Частные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'Как менялась численность врачей'!$AB$1:$AC$1</c:f>
              <c:strCache>
                <c:ptCount val="2"/>
                <c:pt idx="0">
                  <c:v>2017/2016</c:v>
                </c:pt>
                <c:pt idx="1">
                  <c:v>2018/2017</c:v>
                </c:pt>
              </c:strCache>
            </c:strRef>
          </c:cat>
          <c:val>
            <c:numRef>
              <c:f>'Как менялась численность врачей'!$AB$2:$AC$2</c:f>
              <c:numCache>
                <c:formatCode>0.00%</c:formatCode>
                <c:ptCount val="2"/>
                <c:pt idx="0">
                  <c:v>0.1294434257999646</c:v>
                </c:pt>
                <c:pt idx="1">
                  <c:v>5.9529732135843449E-2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1-4DBF-B9FE-A881BC2911CA}"/>
            </c:ext>
          </c:extLst>
        </c:ser>
        <c:ser>
          <c:idx val="1"/>
          <c:order val="1"/>
          <c:tx>
            <c:strRef>
              <c:f>'Как менялась численность врачей'!$AA$3</c:f>
              <c:strCache>
                <c:ptCount val="1"/>
                <c:pt idx="0">
                  <c:v>Государственные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'Как менялась численность врачей'!$AB$1:$AC$1</c:f>
              <c:strCache>
                <c:ptCount val="2"/>
                <c:pt idx="0">
                  <c:v>2017/2016</c:v>
                </c:pt>
                <c:pt idx="1">
                  <c:v>2018/2017</c:v>
                </c:pt>
              </c:strCache>
            </c:strRef>
          </c:cat>
          <c:val>
            <c:numRef>
              <c:f>'Как менялась численность врачей'!$AB$3:$AC$3</c:f>
              <c:numCache>
                <c:formatCode>0.00%</c:formatCode>
                <c:ptCount val="2"/>
                <c:pt idx="0">
                  <c:v>8.6800450743675928E-3</c:v>
                </c:pt>
                <c:pt idx="1">
                  <c:v>-1.7642063262046648E-3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41-4DBF-B9FE-A881BC2911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2606768"/>
        <c:axId val="602607096"/>
      </c:barChart>
      <c:catAx>
        <c:axId val="6026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607096"/>
        <c:crosses val="autoZero"/>
        <c:auto val="1"/>
        <c:lblAlgn val="ctr"/>
        <c:lblOffset val="100"/>
        <c:noMultiLvlLbl val="0"/>
      </c:catAx>
      <c:valAx>
        <c:axId val="602607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60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 менялась</a:t>
            </a:r>
            <a:r>
              <a:rPr lang="ru-RU" baseline="0"/>
              <a:t> численность врачей в России с 1990 года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'Как менялась численность врачей'!$E$6:$X$6</c:f>
              <c:numCache>
                <c:formatCode>General</c:formatCode>
                <c:ptCount val="20"/>
                <c:pt idx="0">
                  <c:v>1995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 formatCode="#,##0">
                  <c:v>2018</c:v>
                </c:pt>
              </c:numCache>
            </c:numRef>
          </c:cat>
          <c:val>
            <c:numRef>
              <c:f>'Как менялась численность врачей'!$E$10:$X$10</c:f>
              <c:numCache>
                <c:formatCode>0.0%</c:formatCode>
                <c:ptCount val="20"/>
                <c:pt idx="0">
                  <c:v>-2.0380638393525996E-2</c:v>
                </c:pt>
                <c:pt idx="1">
                  <c:v>4.0538473305797851E-2</c:v>
                </c:pt>
                <c:pt idx="2">
                  <c:v>-3.528374007644941E-3</c:v>
                </c:pt>
                <c:pt idx="3">
                  <c:v>6.7866627323693862E-3</c:v>
                </c:pt>
                <c:pt idx="4">
                  <c:v>5.2754982415006424E-3</c:v>
                </c:pt>
                <c:pt idx="5">
                  <c:v>3.20699708454808E-3</c:v>
                </c:pt>
                <c:pt idx="6">
                  <c:v>3.0514385353093143E-3</c:v>
                </c:pt>
                <c:pt idx="7">
                  <c:v>1.7238881645661452E-2</c:v>
                </c:pt>
                <c:pt idx="8">
                  <c:v>7.2628880660778883E-3</c:v>
                </c:pt>
                <c:pt idx="9">
                  <c:v>-4.9483953060935892E-3</c:v>
                </c:pt>
                <c:pt idx="10">
                  <c:v>1.0656436487638477E-2</c:v>
                </c:pt>
                <c:pt idx="11">
                  <c:v>6.3264445381694401E-3</c:v>
                </c:pt>
                <c:pt idx="12">
                  <c:v>2.3749650740430228E-2</c:v>
                </c:pt>
                <c:pt idx="13">
                  <c:v>-4.0393013100436526E-2</c:v>
                </c:pt>
                <c:pt idx="14">
                  <c:v>-8.5324232081918083E-4</c:v>
                </c:pt>
                <c:pt idx="15">
                  <c:v>9.6783376031881474E-3</c:v>
                </c:pt>
                <c:pt idx="16">
                  <c:v>-5.1310967014378317E-2</c:v>
                </c:pt>
                <c:pt idx="17">
                  <c:v>1.1738484398216897E-2</c:v>
                </c:pt>
                <c:pt idx="18">
                  <c:v>2.3792039947128973E-2</c:v>
                </c:pt>
                <c:pt idx="19">
                  <c:v>9.4677951513413294E-3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3-4822-BAA1-6CA221F56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2104576"/>
        <c:axId val="8921049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'Как менялась численность врачей'!$D$6:$X$6</c15:sqref>
                        </c15:formulaRef>
                      </c:ext>
                    </c:extLst>
                    <c:strCache>
                      <c:ptCount val="21"/>
                      <c:pt idx="0">
                        <c:v>1990</c:v>
                      </c:pt>
                      <c:pt idx="1">
                        <c:v>1995</c:v>
                      </c:pt>
                      <c:pt idx="2">
                        <c:v>2000</c:v>
                      </c:pt>
                      <c:pt idx="3">
                        <c:v>2001</c:v>
                      </c:pt>
                      <c:pt idx="4">
                        <c:v>2002</c:v>
                      </c:pt>
                      <c:pt idx="5">
                        <c:v>2003</c:v>
                      </c:pt>
                      <c:pt idx="6">
                        <c:v>2004</c:v>
                      </c:pt>
                      <c:pt idx="7">
                        <c:v>2005</c:v>
                      </c:pt>
                      <c:pt idx="8">
                        <c:v>2006</c:v>
                      </c:pt>
                      <c:pt idx="9">
                        <c:v>2007</c:v>
                      </c:pt>
                      <c:pt idx="10">
                        <c:v>2008</c:v>
                      </c:pt>
                      <c:pt idx="11">
                        <c:v>2009</c:v>
                      </c:pt>
                      <c:pt idx="12">
                        <c:v>2010</c:v>
                      </c:pt>
                      <c:pt idx="13">
                        <c:v>2011</c:v>
                      </c:pt>
                      <c:pt idx="14">
                        <c:v>2012</c:v>
                      </c:pt>
                      <c:pt idx="15">
                        <c:v>2013</c:v>
                      </c:pt>
                      <c:pt idx="16">
                        <c:v>2014</c:v>
                      </c:pt>
                      <c:pt idx="17">
                        <c:v>2015</c:v>
                      </c:pt>
                      <c:pt idx="18">
                        <c:v>2016</c:v>
                      </c:pt>
                      <c:pt idx="19">
                        <c:v>2017</c:v>
                      </c:pt>
                      <c:pt idx="20">
                        <c:v>2 018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'Как менялась численность врачей'!$E$6:$X$6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1995</c:v>
                      </c:pt>
                      <c:pt idx="1">
                        <c:v>2000</c:v>
                      </c:pt>
                      <c:pt idx="2">
                        <c:v>2001</c:v>
                      </c:pt>
                      <c:pt idx="3">
                        <c:v>2002</c:v>
                      </c:pt>
                      <c:pt idx="4">
                        <c:v>2003</c:v>
                      </c:pt>
                      <c:pt idx="5">
                        <c:v>2004</c:v>
                      </c:pt>
                      <c:pt idx="6">
                        <c:v>2005</c:v>
                      </c:pt>
                      <c:pt idx="7">
                        <c:v>2006</c:v>
                      </c:pt>
                      <c:pt idx="8">
                        <c:v>2007</c:v>
                      </c:pt>
                      <c:pt idx="9">
                        <c:v>2008</c:v>
                      </c:pt>
                      <c:pt idx="10">
                        <c:v>2009</c:v>
                      </c:pt>
                      <c:pt idx="11">
                        <c:v>2010</c:v>
                      </c:pt>
                      <c:pt idx="12">
                        <c:v>2011</c:v>
                      </c:pt>
                      <c:pt idx="13">
                        <c:v>2012</c:v>
                      </c:pt>
                      <c:pt idx="14">
                        <c:v>2013</c:v>
                      </c:pt>
                      <c:pt idx="15">
                        <c:v>2014</c:v>
                      </c:pt>
                      <c:pt idx="16">
                        <c:v>2015</c:v>
                      </c:pt>
                      <c:pt idx="17">
                        <c:v>2016</c:v>
                      </c:pt>
                      <c:pt idx="18">
                        <c:v>2017</c:v>
                      </c:pt>
                      <c:pt idx="19" formatCode="#,##0">
                        <c:v>2018</c:v>
                      </c:pt>
                    </c:numCache>
                  </c:num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2-E793-4822-BAA1-6CA221F568C1}"/>
                  </c:ext>
                </c:extLst>
              </c15:ser>
            </c15:filteredBarSeries>
          </c:ext>
        </c:extLst>
      </c:barChart>
      <c:catAx>
        <c:axId val="89210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2104904"/>
        <c:crosses val="autoZero"/>
        <c:auto val="1"/>
        <c:lblAlgn val="ctr"/>
        <c:lblOffset val="100"/>
        <c:noMultiLvlLbl val="0"/>
      </c:catAx>
      <c:valAx>
        <c:axId val="89210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2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Врачи-Смртн'!$C$1</c:f>
              <c:strCache>
                <c:ptCount val="1"/>
                <c:pt idx="0">
                  <c:v>Укомплект-ть врачебных должностей в АПП (физлицами при коэфф-те совместительства 1,2), 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'Квадрант Врачи-Смртн'!$B$2:$B$113</c:f>
              <c:numCache>
                <c:formatCode>#\ ##0.####</c:formatCode>
                <c:ptCount val="112"/>
                <c:pt idx="0">
                  <c:v>562.4</c:v>
                </c:pt>
                <c:pt idx="1">
                  <c:v>621.6</c:v>
                </c:pt>
                <c:pt idx="2">
                  <c:v>535.6</c:v>
                </c:pt>
                <c:pt idx="3">
                  <c:v>654.9</c:v>
                </c:pt>
                <c:pt idx="4">
                  <c:v>677.8</c:v>
                </c:pt>
                <c:pt idx="5">
                  <c:v>571.5</c:v>
                </c:pt>
                <c:pt idx="6">
                  <c:v>577.9</c:v>
                </c:pt>
                <c:pt idx="7">
                  <c:v>641.4</c:v>
                </c:pt>
                <c:pt idx="8">
                  <c:v>954.6</c:v>
                </c:pt>
                <c:pt idx="9">
                  <c:v>531.9</c:v>
                </c:pt>
                <c:pt idx="10">
                  <c:v>593.9</c:v>
                </c:pt>
                <c:pt idx="11">
                  <c:v>703.8</c:v>
                </c:pt>
                <c:pt idx="12">
                  <c:v>654.6</c:v>
                </c:pt>
                <c:pt idx="13">
                  <c:v>607.70000000000005</c:v>
                </c:pt>
                <c:pt idx="14">
                  <c:v>589.70000000000005</c:v>
                </c:pt>
                <c:pt idx="15">
                  <c:v>634.20000000000005</c:v>
                </c:pt>
                <c:pt idx="16">
                  <c:v>536.70000000000005</c:v>
                </c:pt>
                <c:pt idx="17">
                  <c:v>517.29999999999995</c:v>
                </c:pt>
                <c:pt idx="18">
                  <c:v>577.5</c:v>
                </c:pt>
                <c:pt idx="19">
                  <c:v>595.9</c:v>
                </c:pt>
                <c:pt idx="20">
                  <c:v>442.5</c:v>
                </c:pt>
                <c:pt idx="21">
                  <c:v>655.20000000000005</c:v>
                </c:pt>
                <c:pt idx="22">
                  <c:v>569.29999999999995</c:v>
                </c:pt>
                <c:pt idx="23">
                  <c:v>584.4</c:v>
                </c:pt>
                <c:pt idx="24">
                  <c:v>509.8</c:v>
                </c:pt>
                <c:pt idx="25">
                  <c:v>548.29999999999995</c:v>
                </c:pt>
                <c:pt idx="26">
                  <c:v>537.1</c:v>
                </c:pt>
                <c:pt idx="27">
                  <c:v>567.20000000000005</c:v>
                </c:pt>
                <c:pt idx="28">
                  <c:v>583.4</c:v>
                </c:pt>
                <c:pt idx="29">
                  <c:v>631.79999999999995</c:v>
                </c:pt>
                <c:pt idx="30">
                  <c:v>604.29999999999995</c:v>
                </c:pt>
                <c:pt idx="31">
                  <c:v>571.1</c:v>
                </c:pt>
                <c:pt idx="32">
                  <c:v>422.5</c:v>
                </c:pt>
                <c:pt idx="33">
                  <c:v>527.29999999999995</c:v>
                </c:pt>
                <c:pt idx="34">
                  <c:v>563.9</c:v>
                </c:pt>
                <c:pt idx="35">
                  <c:v>652.6</c:v>
                </c:pt>
                <c:pt idx="36">
                  <c:v>528.79999999999995</c:v>
                </c:pt>
                <c:pt idx="37">
                  <c:v>521.6</c:v>
                </c:pt>
                <c:pt idx="38">
                  <c:v>609.4</c:v>
                </c:pt>
                <c:pt idx="39">
                  <c:v>457.6</c:v>
                </c:pt>
                <c:pt idx="40">
                  <c:v>553.1</c:v>
                </c:pt>
                <c:pt idx="41">
                  <c:v>547.1</c:v>
                </c:pt>
                <c:pt idx="42">
                  <c:v>543.5</c:v>
                </c:pt>
                <c:pt idx="43">
                  <c:v>575.79999999999995</c:v>
                </c:pt>
                <c:pt idx="44">
                  <c:v>541.6</c:v>
                </c:pt>
                <c:pt idx="45">
                  <c:v>542.70000000000005</c:v>
                </c:pt>
                <c:pt idx="46">
                  <c:v>448.9</c:v>
                </c:pt>
                <c:pt idx="47">
                  <c:v>479.6</c:v>
                </c:pt>
                <c:pt idx="48">
                  <c:v>476.4</c:v>
                </c:pt>
                <c:pt idx="49">
                  <c:v>500.9</c:v>
                </c:pt>
                <c:pt idx="50">
                  <c:v>600.20000000000005</c:v>
                </c:pt>
                <c:pt idx="51">
                  <c:v>547.79999999999995</c:v>
                </c:pt>
                <c:pt idx="52">
                  <c:v>530.70000000000005</c:v>
                </c:pt>
                <c:pt idx="53">
                  <c:v>561.4</c:v>
                </c:pt>
                <c:pt idx="54">
                  <c:v>520.20000000000005</c:v>
                </c:pt>
                <c:pt idx="55">
                  <c:v>474.5</c:v>
                </c:pt>
                <c:pt idx="56">
                  <c:v>444.5</c:v>
                </c:pt>
                <c:pt idx="57">
                  <c:v>417.2</c:v>
                </c:pt>
                <c:pt idx="59">
                  <c:v>520.6</c:v>
                </c:pt>
                <c:pt idx="60">
                  <c:v>525.20000000000005</c:v>
                </c:pt>
                <c:pt idx="61">
                  <c:v>609.6</c:v>
                </c:pt>
                <c:pt idx="62">
                  <c:v>667.8</c:v>
                </c:pt>
                <c:pt idx="63">
                  <c:v>469.2</c:v>
                </c:pt>
                <c:pt idx="64">
                  <c:v>417.8</c:v>
                </c:pt>
                <c:pt idx="65">
                  <c:v>682.6</c:v>
                </c:pt>
                <c:pt idx="66">
                  <c:v>528.9</c:v>
                </c:pt>
                <c:pt idx="67">
                  <c:v>451.9</c:v>
                </c:pt>
                <c:pt idx="68">
                  <c:v>513.9</c:v>
                </c:pt>
                <c:pt idx="69">
                  <c:v>409.2</c:v>
                </c:pt>
                <c:pt idx="70">
                  <c:v>378.6</c:v>
                </c:pt>
                <c:pt idx="71">
                  <c:v>364.5</c:v>
                </c:pt>
                <c:pt idx="72">
                  <c:v>399.3</c:v>
                </c:pt>
                <c:pt idx="73">
                  <c:v>370.3</c:v>
                </c:pt>
                <c:pt idx="74">
                  <c:v>421.2</c:v>
                </c:pt>
                <c:pt idx="75" formatCode="#,##0">
                  <c:v>380</c:v>
                </c:pt>
                <c:pt idx="76">
                  <c:v>439.7</c:v>
                </c:pt>
                <c:pt idx="77">
                  <c:v>468.8</c:v>
                </c:pt>
                <c:pt idx="78">
                  <c:v>317.39999999999998</c:v>
                </c:pt>
                <c:pt idx="79">
                  <c:v>327.2</c:v>
                </c:pt>
                <c:pt idx="80">
                  <c:v>359.9</c:v>
                </c:pt>
                <c:pt idx="81">
                  <c:v>283.89999999999998</c:v>
                </c:pt>
                <c:pt idx="82">
                  <c:v>166.1</c:v>
                </c:pt>
                <c:pt idx="83">
                  <c:v>166.5</c:v>
                </c:pt>
                <c:pt idx="84">
                  <c:v>142.4</c:v>
                </c:pt>
              </c:numCache>
            </c:numRef>
          </c:xVal>
          <c:yVal>
            <c:numRef>
              <c:f>'Квадрант Врачи-Смртн'!$C$2:$C$113</c:f>
              <c:numCache>
                <c:formatCode>#\ ##0.####</c:formatCode>
                <c:ptCount val="112"/>
                <c:pt idx="0">
                  <c:v>73.2</c:v>
                </c:pt>
                <c:pt idx="1">
                  <c:v>55.5</c:v>
                </c:pt>
                <c:pt idx="2">
                  <c:v>84.4</c:v>
                </c:pt>
                <c:pt idx="3">
                  <c:v>57.5</c:v>
                </c:pt>
                <c:pt idx="4" formatCode="#,##0">
                  <c:v>83</c:v>
                </c:pt>
                <c:pt idx="5">
                  <c:v>85.5</c:v>
                </c:pt>
                <c:pt idx="6">
                  <c:v>72.900000000000006</c:v>
                </c:pt>
                <c:pt idx="7" formatCode="#,##0">
                  <c:v>58</c:v>
                </c:pt>
                <c:pt idx="8">
                  <c:v>83.8</c:v>
                </c:pt>
                <c:pt idx="9">
                  <c:v>61.5</c:v>
                </c:pt>
                <c:pt idx="10">
                  <c:v>61.5</c:v>
                </c:pt>
                <c:pt idx="11">
                  <c:v>63.7</c:v>
                </c:pt>
                <c:pt idx="12">
                  <c:v>87.1</c:v>
                </c:pt>
                <c:pt idx="13">
                  <c:v>65.599999999999994</c:v>
                </c:pt>
                <c:pt idx="14">
                  <c:v>78.7</c:v>
                </c:pt>
                <c:pt idx="15">
                  <c:v>74.099999999999994</c:v>
                </c:pt>
                <c:pt idx="16">
                  <c:v>87.9</c:v>
                </c:pt>
                <c:pt idx="17">
                  <c:v>84.2</c:v>
                </c:pt>
                <c:pt idx="18" formatCode="#,##0">
                  <c:v>68</c:v>
                </c:pt>
                <c:pt idx="19">
                  <c:v>71.5</c:v>
                </c:pt>
                <c:pt idx="20">
                  <c:v>83.3</c:v>
                </c:pt>
                <c:pt idx="21" formatCode="#,##0">
                  <c:v>74</c:v>
                </c:pt>
                <c:pt idx="23">
                  <c:v>74.3</c:v>
                </c:pt>
                <c:pt idx="24">
                  <c:v>81.3</c:v>
                </c:pt>
                <c:pt idx="25">
                  <c:v>67.3</c:v>
                </c:pt>
                <c:pt idx="26">
                  <c:v>88.5</c:v>
                </c:pt>
                <c:pt idx="27">
                  <c:v>70.400000000000006</c:v>
                </c:pt>
                <c:pt idx="28">
                  <c:v>83.5</c:v>
                </c:pt>
                <c:pt idx="29">
                  <c:v>85.9</c:v>
                </c:pt>
                <c:pt idx="30">
                  <c:v>94.2</c:v>
                </c:pt>
                <c:pt idx="31">
                  <c:v>59.2</c:v>
                </c:pt>
                <c:pt idx="32">
                  <c:v>80.900000000000006</c:v>
                </c:pt>
                <c:pt idx="33">
                  <c:v>66.900000000000006</c:v>
                </c:pt>
                <c:pt idx="34">
                  <c:v>76.8</c:v>
                </c:pt>
                <c:pt idx="35">
                  <c:v>67.8</c:v>
                </c:pt>
                <c:pt idx="36">
                  <c:v>82.2</c:v>
                </c:pt>
                <c:pt idx="37">
                  <c:v>88.3</c:v>
                </c:pt>
                <c:pt idx="38">
                  <c:v>82.4</c:v>
                </c:pt>
                <c:pt idx="39">
                  <c:v>81.900000000000006</c:v>
                </c:pt>
                <c:pt idx="40">
                  <c:v>87.4</c:v>
                </c:pt>
                <c:pt idx="41">
                  <c:v>78.599999999999994</c:v>
                </c:pt>
                <c:pt idx="42">
                  <c:v>80.7</c:v>
                </c:pt>
                <c:pt idx="43">
                  <c:v>85.4</c:v>
                </c:pt>
                <c:pt idx="44">
                  <c:v>74.400000000000006</c:v>
                </c:pt>
                <c:pt idx="45">
                  <c:v>74.3</c:v>
                </c:pt>
                <c:pt idx="46" formatCode="#,##0">
                  <c:v>96</c:v>
                </c:pt>
                <c:pt idx="47">
                  <c:v>80.7</c:v>
                </c:pt>
                <c:pt idx="48">
                  <c:v>78.2</c:v>
                </c:pt>
                <c:pt idx="49">
                  <c:v>82.8</c:v>
                </c:pt>
                <c:pt idx="50">
                  <c:v>79.599999999999994</c:v>
                </c:pt>
                <c:pt idx="51">
                  <c:v>72.5</c:v>
                </c:pt>
                <c:pt idx="52">
                  <c:v>74.8</c:v>
                </c:pt>
                <c:pt idx="53">
                  <c:v>73.400000000000006</c:v>
                </c:pt>
                <c:pt idx="54">
                  <c:v>77.099999999999994</c:v>
                </c:pt>
                <c:pt idx="55">
                  <c:v>79.5</c:v>
                </c:pt>
                <c:pt idx="56">
                  <c:v>79.3</c:v>
                </c:pt>
                <c:pt idx="57">
                  <c:v>81.099999999999994</c:v>
                </c:pt>
                <c:pt idx="59">
                  <c:v>85.9</c:v>
                </c:pt>
                <c:pt idx="60">
                  <c:v>83.7</c:v>
                </c:pt>
                <c:pt idx="61">
                  <c:v>67.599999999999994</c:v>
                </c:pt>
                <c:pt idx="62">
                  <c:v>68.7</c:v>
                </c:pt>
                <c:pt idx="63" formatCode="#,##0">
                  <c:v>70</c:v>
                </c:pt>
                <c:pt idx="64">
                  <c:v>91.3</c:v>
                </c:pt>
                <c:pt idx="65" formatCode="#,##0">
                  <c:v>89</c:v>
                </c:pt>
                <c:pt idx="66">
                  <c:v>72.2</c:v>
                </c:pt>
                <c:pt idx="67">
                  <c:v>81.099999999999994</c:v>
                </c:pt>
                <c:pt idx="68">
                  <c:v>80.3</c:v>
                </c:pt>
                <c:pt idx="69">
                  <c:v>81.3</c:v>
                </c:pt>
                <c:pt idx="70" formatCode="#,##0">
                  <c:v>75</c:v>
                </c:pt>
                <c:pt idx="71">
                  <c:v>81.599999999999994</c:v>
                </c:pt>
                <c:pt idx="72">
                  <c:v>79.8</c:v>
                </c:pt>
                <c:pt idx="73">
                  <c:v>111.2</c:v>
                </c:pt>
                <c:pt idx="75">
                  <c:v>81.3</c:v>
                </c:pt>
                <c:pt idx="76">
                  <c:v>76.900000000000006</c:v>
                </c:pt>
                <c:pt idx="77" formatCode="#,##0">
                  <c:v>81</c:v>
                </c:pt>
                <c:pt idx="78">
                  <c:v>94.8</c:v>
                </c:pt>
                <c:pt idx="79">
                  <c:v>83.8</c:v>
                </c:pt>
                <c:pt idx="80">
                  <c:v>83.8</c:v>
                </c:pt>
                <c:pt idx="81">
                  <c:v>86.5</c:v>
                </c:pt>
                <c:pt idx="82">
                  <c:v>89.6</c:v>
                </c:pt>
                <c:pt idx="83">
                  <c:v>104.8</c:v>
                </c:pt>
                <c:pt idx="84">
                  <c:v>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EA-44D0-B52B-590915582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016336"/>
        <c:axId val="657630480"/>
      </c:scatterChart>
      <c:valAx>
        <c:axId val="6180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630480"/>
        <c:crosses val="autoZero"/>
        <c:crossBetween val="midCat"/>
      </c:valAx>
      <c:valAx>
        <c:axId val="6576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01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гос и частных врачей, 2018/2016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Врачи-Смртн'!$H$1</c:f>
              <c:strCache>
                <c:ptCount val="1"/>
                <c:pt idx="0">
                  <c:v>Динамика гос, 2018/2016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'Квадрант Врачи-Смртн'!$G$2:$G$86</c:f>
              <c:numCache>
                <c:formatCode>0.0%</c:formatCode>
                <c:ptCount val="85"/>
                <c:pt idx="0">
                  <c:v>-0.23645320197044339</c:v>
                </c:pt>
                <c:pt idx="1">
                  <c:v>6.4171122994652441E-2</c:v>
                </c:pt>
                <c:pt idx="2">
                  <c:v>0.5</c:v>
                </c:pt>
                <c:pt idx="3">
                  <c:v>7.0512820512820484E-2</c:v>
                </c:pt>
                <c:pt idx="4">
                  <c:v>0.25514403292181065</c:v>
                </c:pt>
                <c:pt idx="5">
                  <c:v>6.6086956521739237E-2</c:v>
                </c:pt>
                <c:pt idx="6">
                  <c:v>0.15116279069767447</c:v>
                </c:pt>
                <c:pt idx="7">
                  <c:v>-7.999999999999996E-2</c:v>
                </c:pt>
                <c:pt idx="9">
                  <c:v>0.13524590163934436</c:v>
                </c:pt>
                <c:pt idx="10">
                  <c:v>3.8934426229508157E-2</c:v>
                </c:pt>
                <c:pt idx="11">
                  <c:v>0.24586977648202146</c:v>
                </c:pt>
                <c:pt idx="12">
                  <c:v>-0.13749999999999996</c:v>
                </c:pt>
                <c:pt idx="13">
                  <c:v>0.15268817204301066</c:v>
                </c:pt>
                <c:pt idx="14">
                  <c:v>0.16489361702127669</c:v>
                </c:pt>
                <c:pt idx="15">
                  <c:v>0.89861751152073732</c:v>
                </c:pt>
                <c:pt idx="16">
                  <c:v>0.24065040650406511</c:v>
                </c:pt>
                <c:pt idx="17">
                  <c:v>9.8591549295774739E-2</c:v>
                </c:pt>
                <c:pt idx="18">
                  <c:v>8.7025316455696222E-2</c:v>
                </c:pt>
                <c:pt idx="19">
                  <c:v>6.707787201233617E-2</c:v>
                </c:pt>
                <c:pt idx="20">
                  <c:v>0.69767441860465107</c:v>
                </c:pt>
                <c:pt idx="21">
                  <c:v>0.20923656927426948</c:v>
                </c:pt>
                <c:pt idx="22">
                  <c:v>0.16781609195402303</c:v>
                </c:pt>
                <c:pt idx="23">
                  <c:v>0.11111111111111116</c:v>
                </c:pt>
                <c:pt idx="24">
                  <c:v>1.7857142857142794E-2</c:v>
                </c:pt>
                <c:pt idx="25">
                  <c:v>0.34768211920529812</c:v>
                </c:pt>
                <c:pt idx="26">
                  <c:v>-0.34454912516823688</c:v>
                </c:pt>
                <c:pt idx="27">
                  <c:v>0.17460317460317465</c:v>
                </c:pt>
                <c:pt idx="28">
                  <c:v>0.29832303618711387</c:v>
                </c:pt>
                <c:pt idx="29">
                  <c:v>-0.22779922779922779</c:v>
                </c:pt>
                <c:pt idx="30">
                  <c:v>0.33516483516483508</c:v>
                </c:pt>
                <c:pt idx="31">
                  <c:v>0.16129032258064524</c:v>
                </c:pt>
                <c:pt idx="32">
                  <c:v>0.21867321867321876</c:v>
                </c:pt>
                <c:pt idx="33">
                  <c:v>-0.11850649350649356</c:v>
                </c:pt>
                <c:pt idx="34">
                  <c:v>2.347826086956522</c:v>
                </c:pt>
                <c:pt idx="35">
                  <c:v>0.14754098360655732</c:v>
                </c:pt>
                <c:pt idx="36">
                  <c:v>0.26097560975609757</c:v>
                </c:pt>
                <c:pt idx="37">
                  <c:v>0.60718562874251503</c:v>
                </c:pt>
                <c:pt idx="38">
                  <c:v>0.42598967297762469</c:v>
                </c:pt>
                <c:pt idx="39">
                  <c:v>0.12575452716297786</c:v>
                </c:pt>
                <c:pt idx="40">
                  <c:v>0.77892756349952963</c:v>
                </c:pt>
                <c:pt idx="41">
                  <c:v>-1.6806722689075682E-2</c:v>
                </c:pt>
                <c:pt idx="42">
                  <c:v>0.27049180327868849</c:v>
                </c:pt>
                <c:pt idx="43">
                  <c:v>0.31635071090047395</c:v>
                </c:pt>
                <c:pt idx="44">
                  <c:v>0.46709129511677272</c:v>
                </c:pt>
                <c:pt idx="45">
                  <c:v>5.7389937106918198E-2</c:v>
                </c:pt>
                <c:pt idx="46">
                  <c:v>0.18604651162790709</c:v>
                </c:pt>
                <c:pt idx="47">
                  <c:v>0.54587155963302747</c:v>
                </c:pt>
                <c:pt idx="48">
                  <c:v>7.2289156626506035E-2</c:v>
                </c:pt>
                <c:pt idx="49">
                  <c:v>-8.5436893203883479E-2</c:v>
                </c:pt>
                <c:pt idx="50">
                  <c:v>-9.3117408906882582E-2</c:v>
                </c:pt>
                <c:pt idx="51">
                  <c:v>0.36407766990291268</c:v>
                </c:pt>
                <c:pt idx="52">
                  <c:v>0.48953662182361724</c:v>
                </c:pt>
                <c:pt idx="53">
                  <c:v>0.29054054054054057</c:v>
                </c:pt>
                <c:pt idx="54">
                  <c:v>0.24329896907216497</c:v>
                </c:pt>
                <c:pt idx="55">
                  <c:v>0.17361894024802704</c:v>
                </c:pt>
                <c:pt idx="56">
                  <c:v>6.6771406127258404E-2</c:v>
                </c:pt>
                <c:pt idx="57">
                  <c:v>0.60690045248868785</c:v>
                </c:pt>
                <c:pt idx="59">
                  <c:v>-8.9238845144356982E-2</c:v>
                </c:pt>
                <c:pt idx="60">
                  <c:v>0.68662674650698596</c:v>
                </c:pt>
                <c:pt idx="61">
                  <c:v>1.4814814814814814</c:v>
                </c:pt>
                <c:pt idx="62">
                  <c:v>0.16666666666666674</c:v>
                </c:pt>
                <c:pt idx="63">
                  <c:v>0.23857142857142866</c:v>
                </c:pt>
                <c:pt idx="64">
                  <c:v>6.0885608856088513E-2</c:v>
                </c:pt>
                <c:pt idx="66">
                  <c:v>-6.6666666666666652E-2</c:v>
                </c:pt>
                <c:pt idx="67">
                  <c:v>0.48305084745762716</c:v>
                </c:pt>
                <c:pt idx="68">
                  <c:v>2.8888888888888888</c:v>
                </c:pt>
                <c:pt idx="69">
                  <c:v>0.13367609254498714</c:v>
                </c:pt>
                <c:pt idx="70">
                  <c:v>0.80153846153846153</c:v>
                </c:pt>
                <c:pt idx="71">
                  <c:v>9.2800478970214151E-2</c:v>
                </c:pt>
                <c:pt idx="72">
                  <c:v>1.2272727272727271</c:v>
                </c:pt>
                <c:pt idx="73">
                  <c:v>0.11780821917808226</c:v>
                </c:pt>
                <c:pt idx="74">
                  <c:v>0.22736732570239337</c:v>
                </c:pt>
                <c:pt idx="75">
                  <c:v>0.42424242424242431</c:v>
                </c:pt>
                <c:pt idx="76">
                  <c:v>5.4882394868139617E-2</c:v>
                </c:pt>
                <c:pt idx="77">
                  <c:v>7.0539419087136901E-2</c:v>
                </c:pt>
                <c:pt idx="78">
                  <c:v>7.7853569804456679E-2</c:v>
                </c:pt>
                <c:pt idx="79">
                  <c:v>0.88571428571428568</c:v>
                </c:pt>
                <c:pt idx="80">
                  <c:v>0.38427947598253276</c:v>
                </c:pt>
                <c:pt idx="81">
                  <c:v>-8.3832335329341312E-2</c:v>
                </c:pt>
                <c:pt idx="82">
                  <c:v>0.4893617021276595</c:v>
                </c:pt>
                <c:pt idx="83">
                  <c:v>1.1470180305131761</c:v>
                </c:pt>
                <c:pt idx="84">
                  <c:v>-0.44999999999999996</c:v>
                </c:pt>
              </c:numCache>
            </c:numRef>
          </c:xVal>
          <c:yVal>
            <c:numRef>
              <c:f>'Квадрант Врачи-Смртн'!$H$2:$H$86</c:f>
              <c:numCache>
                <c:formatCode>0.0%</c:formatCode>
                <c:ptCount val="85"/>
                <c:pt idx="0">
                  <c:v>-1.0952538997676786E-2</c:v>
                </c:pt>
                <c:pt idx="1">
                  <c:v>-2.0453534904401938E-2</c:v>
                </c:pt>
                <c:pt idx="2">
                  <c:v>8.3446535998448201E-3</c:v>
                </c:pt>
                <c:pt idx="3">
                  <c:v>-6.6202090592334506E-2</c:v>
                </c:pt>
                <c:pt idx="4">
                  <c:v>-1.1115095016134835E-2</c:v>
                </c:pt>
                <c:pt idx="5">
                  <c:v>-1.8080667593880384E-2</c:v>
                </c:pt>
                <c:pt idx="6">
                  <c:v>9.23574232278912E-3</c:v>
                </c:pt>
                <c:pt idx="7">
                  <c:v>-4.914933837429114E-2</c:v>
                </c:pt>
                <c:pt idx="8">
                  <c:v>6.25E-2</c:v>
                </c:pt>
                <c:pt idx="9">
                  <c:v>-2.383268482490275E-2</c:v>
                </c:pt>
                <c:pt idx="10">
                  <c:v>1.0204081632652073E-3</c:v>
                </c:pt>
                <c:pt idx="11">
                  <c:v>-2.9623068595610702E-2</c:v>
                </c:pt>
                <c:pt idx="12">
                  <c:v>-5.9740259740259649E-3</c:v>
                </c:pt>
                <c:pt idx="13">
                  <c:v>-7.9321663019693567E-3</c:v>
                </c:pt>
                <c:pt idx="14">
                  <c:v>-1.2166030534351169E-2</c:v>
                </c:pt>
                <c:pt idx="15">
                  <c:v>-2.6255707762557035E-2</c:v>
                </c:pt>
                <c:pt idx="16">
                  <c:v>-1.8623900672529725E-2</c:v>
                </c:pt>
                <c:pt idx="17">
                  <c:v>-7.066305499941139E-3</c:v>
                </c:pt>
                <c:pt idx="18">
                  <c:v>-3.9302694136291616E-2</c:v>
                </c:pt>
                <c:pt idx="19">
                  <c:v>-1.6395610207589617E-2</c:v>
                </c:pt>
                <c:pt idx="20">
                  <c:v>8.6206896551723755E-3</c:v>
                </c:pt>
                <c:pt idx="21">
                  <c:v>1.518460738429539E-2</c:v>
                </c:pt>
                <c:pt idx="22">
                  <c:v>-9.5969289827255722E-3</c:v>
                </c:pt>
                <c:pt idx="23">
                  <c:v>-3.9781203381402674E-3</c:v>
                </c:pt>
                <c:pt idx="24">
                  <c:v>9.8493626882967256E-3</c:v>
                </c:pt>
                <c:pt idx="25">
                  <c:v>1.3424295774647987E-2</c:v>
                </c:pt>
                <c:pt idx="26">
                  <c:v>-4.4694232570587467E-2</c:v>
                </c:pt>
                <c:pt idx="27">
                  <c:v>-2.0139634801288886E-2</c:v>
                </c:pt>
                <c:pt idx="28">
                  <c:v>1.6519916142557545E-2</c:v>
                </c:pt>
                <c:pt idx="29">
                  <c:v>3.9257981018119059E-2</c:v>
                </c:pt>
                <c:pt idx="30">
                  <c:v>6.2137531068765517E-2</c:v>
                </c:pt>
                <c:pt idx="31">
                  <c:v>-1.4749262536873142E-2</c:v>
                </c:pt>
                <c:pt idx="32">
                  <c:v>-5.0734540485138369E-2</c:v>
                </c:pt>
                <c:pt idx="33">
                  <c:v>-3.0464216634429442E-2</c:v>
                </c:pt>
                <c:pt idx="34">
                  <c:v>-2.2100954979536125E-2</c:v>
                </c:pt>
                <c:pt idx="35">
                  <c:v>-5.9062218214607776E-2</c:v>
                </c:pt>
                <c:pt idx="36">
                  <c:v>-7.8740157480317041E-4</c:v>
                </c:pt>
                <c:pt idx="37">
                  <c:v>1.2961989840602595E-2</c:v>
                </c:pt>
                <c:pt idx="38">
                  <c:v>-1.5353570801895033E-2</c:v>
                </c:pt>
                <c:pt idx="39">
                  <c:v>-1.2586849259893285E-2</c:v>
                </c:pt>
                <c:pt idx="40">
                  <c:v>4.4167837783577468E-3</c:v>
                </c:pt>
                <c:pt idx="41">
                  <c:v>-6.3291139240506666E-3</c:v>
                </c:pt>
                <c:pt idx="42">
                  <c:v>-8.5125448028673389E-3</c:v>
                </c:pt>
                <c:pt idx="43">
                  <c:v>-6.1965811965811968E-2</c:v>
                </c:pt>
                <c:pt idx="44">
                  <c:v>-1.6705259675818707E-2</c:v>
                </c:pt>
                <c:pt idx="45">
                  <c:v>-2.1085322000653828E-2</c:v>
                </c:pt>
                <c:pt idx="46">
                  <c:v>-2.7984150569588917E-2</c:v>
                </c:pt>
                <c:pt idx="47">
                  <c:v>4.6393926613244041E-3</c:v>
                </c:pt>
                <c:pt idx="48">
                  <c:v>3.2248858447488482E-2</c:v>
                </c:pt>
                <c:pt idx="49">
                  <c:v>-1.2399999999999967E-2</c:v>
                </c:pt>
                <c:pt idx="50">
                  <c:v>-7.3649754500818565E-3</c:v>
                </c:pt>
                <c:pt idx="51">
                  <c:v>-5.1742919389978215E-2</c:v>
                </c:pt>
                <c:pt idx="52">
                  <c:v>-2.6566217287866789E-2</c:v>
                </c:pt>
                <c:pt idx="53">
                  <c:v>-3.6757301107754325E-2</c:v>
                </c:pt>
                <c:pt idx="54">
                  <c:v>-2.2693116922152035E-2</c:v>
                </c:pt>
                <c:pt idx="55">
                  <c:v>2.5374855824682907E-2</c:v>
                </c:pt>
                <c:pt idx="56">
                  <c:v>-6.0011709601873742E-3</c:v>
                </c:pt>
                <c:pt idx="57">
                  <c:v>3.369880683650428E-2</c:v>
                </c:pt>
                <c:pt idx="59">
                  <c:v>-1.4380729822038862E-3</c:v>
                </c:pt>
                <c:pt idx="60">
                  <c:v>6.6916488222698023E-2</c:v>
                </c:pt>
                <c:pt idx="61">
                  <c:v>-1.8975332068311146E-2</c:v>
                </c:pt>
                <c:pt idx="62">
                  <c:v>1.6726403823178027E-2</c:v>
                </c:pt>
                <c:pt idx="63">
                  <c:v>3.578366220222895E-3</c:v>
                </c:pt>
                <c:pt idx="64">
                  <c:v>-1.3113525665043091E-2</c:v>
                </c:pt>
                <c:pt idx="65">
                  <c:v>3.6472148541114136E-2</c:v>
                </c:pt>
                <c:pt idx="66">
                  <c:v>-3.5532994923857864E-2</c:v>
                </c:pt>
                <c:pt idx="67">
                  <c:v>2.1168977144998102E-2</c:v>
                </c:pt>
                <c:pt idx="68">
                  <c:v>-3.391684901531733E-2</c:v>
                </c:pt>
                <c:pt idx="69">
                  <c:v>3.7372861310415617E-2</c:v>
                </c:pt>
                <c:pt idx="70">
                  <c:v>-4.0659048631411121E-2</c:v>
                </c:pt>
                <c:pt idx="71">
                  <c:v>5.6784327886611807E-2</c:v>
                </c:pt>
                <c:pt idx="72">
                  <c:v>-7.0953436807095316E-2</c:v>
                </c:pt>
                <c:pt idx="73">
                  <c:v>-1.0196649672250535E-2</c:v>
                </c:pt>
                <c:pt idx="74">
                  <c:v>4.4270205066345047E-2</c:v>
                </c:pt>
                <c:pt idx="75">
                  <c:v>3.4992129797796423E-2</c:v>
                </c:pt>
                <c:pt idx="76">
                  <c:v>2.4948858850427191E-2</c:v>
                </c:pt>
                <c:pt idx="77">
                  <c:v>9.987515605493158E-3</c:v>
                </c:pt>
                <c:pt idx="78">
                  <c:v>4.9359110544578977E-2</c:v>
                </c:pt>
                <c:pt idx="79">
                  <c:v>1.7133066818960652E-2</c:v>
                </c:pt>
                <c:pt idx="80">
                  <c:v>3.1171019376579512E-2</c:v>
                </c:pt>
                <c:pt idx="81">
                  <c:v>1.5168229453943693E-2</c:v>
                </c:pt>
                <c:pt idx="82">
                  <c:v>3.065234477338219E-2</c:v>
                </c:pt>
                <c:pt idx="83">
                  <c:v>4.7018995674252828E-3</c:v>
                </c:pt>
                <c:pt idx="84">
                  <c:v>0.155110426296867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9-42EA-A7F7-399E4951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24760"/>
        <c:axId val="618522136"/>
      </c:scatterChart>
      <c:valAx>
        <c:axId val="61852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Динамика числ-ти част.врачей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522136"/>
        <c:crosses val="autoZero"/>
        <c:crossBetween val="midCat"/>
      </c:valAx>
      <c:valAx>
        <c:axId val="61852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Динамика числ-ти гос.врачей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52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общая, 2018/2010, и</a:t>
            </a:r>
            <a:r>
              <a:rPr lang="ru-RU" baseline="0"/>
              <a:t> смертность 2018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Врачи-Смртн'!$F$1</c:f>
              <c:strCache>
                <c:ptCount val="1"/>
                <c:pt idx="0">
                  <c:v>Динамика общая, 2018/2010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'Квадрант Врачи-Смртн'!$B$2:$B$88</c:f>
              <c:numCache>
                <c:formatCode>#\ ##0.####</c:formatCode>
                <c:ptCount val="87"/>
                <c:pt idx="0">
                  <c:v>562.4</c:v>
                </c:pt>
                <c:pt idx="1">
                  <c:v>621.6</c:v>
                </c:pt>
                <c:pt idx="2">
                  <c:v>535.6</c:v>
                </c:pt>
                <c:pt idx="3">
                  <c:v>654.9</c:v>
                </c:pt>
                <c:pt idx="4">
                  <c:v>677.8</c:v>
                </c:pt>
                <c:pt idx="5">
                  <c:v>571.5</c:v>
                </c:pt>
                <c:pt idx="6">
                  <c:v>577.9</c:v>
                </c:pt>
                <c:pt idx="7">
                  <c:v>641.4</c:v>
                </c:pt>
                <c:pt idx="8">
                  <c:v>954.6</c:v>
                </c:pt>
                <c:pt idx="9">
                  <c:v>531.9</c:v>
                </c:pt>
                <c:pt idx="10">
                  <c:v>593.9</c:v>
                </c:pt>
                <c:pt idx="11">
                  <c:v>703.8</c:v>
                </c:pt>
                <c:pt idx="12">
                  <c:v>654.6</c:v>
                </c:pt>
                <c:pt idx="13">
                  <c:v>607.70000000000005</c:v>
                </c:pt>
                <c:pt idx="14">
                  <c:v>589.70000000000005</c:v>
                </c:pt>
                <c:pt idx="15">
                  <c:v>634.20000000000005</c:v>
                </c:pt>
                <c:pt idx="16">
                  <c:v>536.70000000000005</c:v>
                </c:pt>
                <c:pt idx="17">
                  <c:v>517.29999999999995</c:v>
                </c:pt>
                <c:pt idx="18">
                  <c:v>577.5</c:v>
                </c:pt>
                <c:pt idx="19">
                  <c:v>595.9</c:v>
                </c:pt>
                <c:pt idx="20">
                  <c:v>442.5</c:v>
                </c:pt>
                <c:pt idx="21">
                  <c:v>655.20000000000005</c:v>
                </c:pt>
                <c:pt idx="22">
                  <c:v>569.29999999999995</c:v>
                </c:pt>
                <c:pt idx="23">
                  <c:v>584.4</c:v>
                </c:pt>
                <c:pt idx="24">
                  <c:v>509.8</c:v>
                </c:pt>
                <c:pt idx="25">
                  <c:v>548.29999999999995</c:v>
                </c:pt>
                <c:pt idx="26">
                  <c:v>537.1</c:v>
                </c:pt>
                <c:pt idx="27">
                  <c:v>567.20000000000005</c:v>
                </c:pt>
                <c:pt idx="28">
                  <c:v>583.4</c:v>
                </c:pt>
                <c:pt idx="29">
                  <c:v>631.79999999999995</c:v>
                </c:pt>
                <c:pt idx="30">
                  <c:v>604.29999999999995</c:v>
                </c:pt>
                <c:pt idx="31">
                  <c:v>571.1</c:v>
                </c:pt>
                <c:pt idx="32">
                  <c:v>422.5</c:v>
                </c:pt>
                <c:pt idx="33">
                  <c:v>527.29999999999995</c:v>
                </c:pt>
                <c:pt idx="34">
                  <c:v>563.9</c:v>
                </c:pt>
                <c:pt idx="35">
                  <c:v>652.6</c:v>
                </c:pt>
                <c:pt idx="36">
                  <c:v>528.79999999999995</c:v>
                </c:pt>
                <c:pt idx="37">
                  <c:v>521.6</c:v>
                </c:pt>
                <c:pt idx="38">
                  <c:v>609.4</c:v>
                </c:pt>
                <c:pt idx="39">
                  <c:v>457.6</c:v>
                </c:pt>
                <c:pt idx="40">
                  <c:v>553.1</c:v>
                </c:pt>
                <c:pt idx="41">
                  <c:v>547.1</c:v>
                </c:pt>
                <c:pt idx="42">
                  <c:v>543.5</c:v>
                </c:pt>
                <c:pt idx="43">
                  <c:v>575.79999999999995</c:v>
                </c:pt>
                <c:pt idx="44">
                  <c:v>541.6</c:v>
                </c:pt>
                <c:pt idx="45">
                  <c:v>542.70000000000005</c:v>
                </c:pt>
                <c:pt idx="46">
                  <c:v>448.9</c:v>
                </c:pt>
                <c:pt idx="47">
                  <c:v>479.6</c:v>
                </c:pt>
                <c:pt idx="48">
                  <c:v>476.4</c:v>
                </c:pt>
                <c:pt idx="49">
                  <c:v>500.9</c:v>
                </c:pt>
                <c:pt idx="50">
                  <c:v>600.20000000000005</c:v>
                </c:pt>
                <c:pt idx="51">
                  <c:v>547.79999999999995</c:v>
                </c:pt>
                <c:pt idx="52">
                  <c:v>530.70000000000005</c:v>
                </c:pt>
                <c:pt idx="53">
                  <c:v>561.4</c:v>
                </c:pt>
                <c:pt idx="54">
                  <c:v>520.20000000000005</c:v>
                </c:pt>
                <c:pt idx="55">
                  <c:v>474.5</c:v>
                </c:pt>
                <c:pt idx="56">
                  <c:v>444.5</c:v>
                </c:pt>
                <c:pt idx="57">
                  <c:v>417.2</c:v>
                </c:pt>
                <c:pt idx="59">
                  <c:v>520.6</c:v>
                </c:pt>
                <c:pt idx="60">
                  <c:v>525.20000000000005</c:v>
                </c:pt>
                <c:pt idx="61">
                  <c:v>609.6</c:v>
                </c:pt>
                <c:pt idx="62">
                  <c:v>667.8</c:v>
                </c:pt>
                <c:pt idx="63">
                  <c:v>469.2</c:v>
                </c:pt>
                <c:pt idx="64">
                  <c:v>417.8</c:v>
                </c:pt>
                <c:pt idx="65">
                  <c:v>682.6</c:v>
                </c:pt>
                <c:pt idx="66">
                  <c:v>528.9</c:v>
                </c:pt>
                <c:pt idx="67">
                  <c:v>451.9</c:v>
                </c:pt>
                <c:pt idx="68">
                  <c:v>513.9</c:v>
                </c:pt>
                <c:pt idx="69">
                  <c:v>409.2</c:v>
                </c:pt>
                <c:pt idx="70">
                  <c:v>378.6</c:v>
                </c:pt>
                <c:pt idx="71">
                  <c:v>364.5</c:v>
                </c:pt>
                <c:pt idx="72">
                  <c:v>399.3</c:v>
                </c:pt>
                <c:pt idx="73">
                  <c:v>370.3</c:v>
                </c:pt>
                <c:pt idx="74">
                  <c:v>421.2</c:v>
                </c:pt>
                <c:pt idx="75" formatCode="#,##0">
                  <c:v>380</c:v>
                </c:pt>
                <c:pt idx="76">
                  <c:v>439.7</c:v>
                </c:pt>
                <c:pt idx="77">
                  <c:v>468.8</c:v>
                </c:pt>
                <c:pt idx="78">
                  <c:v>317.39999999999998</c:v>
                </c:pt>
                <c:pt idx="79">
                  <c:v>327.2</c:v>
                </c:pt>
                <c:pt idx="80">
                  <c:v>359.9</c:v>
                </c:pt>
                <c:pt idx="81">
                  <c:v>283.89999999999998</c:v>
                </c:pt>
                <c:pt idx="82">
                  <c:v>166.1</c:v>
                </c:pt>
                <c:pt idx="83">
                  <c:v>166.5</c:v>
                </c:pt>
                <c:pt idx="84">
                  <c:v>142.4</c:v>
                </c:pt>
              </c:numCache>
            </c:numRef>
          </c:xVal>
          <c:yVal>
            <c:numRef>
              <c:f>'Квадрант Врачи-Смртн'!$F$2:$F$88</c:f>
              <c:numCache>
                <c:formatCode>0%</c:formatCode>
                <c:ptCount val="87"/>
                <c:pt idx="0">
                  <c:v>-3.1887755102044668E-4</c:v>
                </c:pt>
                <c:pt idx="1">
                  <c:v>-0.11037037037037034</c:v>
                </c:pt>
                <c:pt idx="2">
                  <c:v>-0.16005513861234488</c:v>
                </c:pt>
                <c:pt idx="3">
                  <c:v>-0.12053379250968577</c:v>
                </c:pt>
                <c:pt idx="4">
                  <c:v>-5.4921320580067934E-2</c:v>
                </c:pt>
                <c:pt idx="5">
                  <c:v>-0.14349014801546145</c:v>
                </c:pt>
                <c:pt idx="6">
                  <c:v>3.1818181818181746E-2</c:v>
                </c:pt>
                <c:pt idx="7">
                  <c:v>-0.12019230769230771</c:v>
                </c:pt>
                <c:pt idx="8">
                  <c:v>-0.11917098445595853</c:v>
                </c:pt>
                <c:pt idx="9">
                  <c:v>-9.9696575639358631E-3</c:v>
                </c:pt>
                <c:pt idx="10">
                  <c:v>-7.0484581497797349E-2</c:v>
                </c:pt>
                <c:pt idx="11">
                  <c:v>-0.15456407921693605</c:v>
                </c:pt>
                <c:pt idx="12">
                  <c:v>-0.21156802459646429</c:v>
                </c:pt>
                <c:pt idx="13">
                  <c:v>-2.5514981273408233E-2</c:v>
                </c:pt>
                <c:pt idx="14">
                  <c:v>-0.21900051168343848</c:v>
                </c:pt>
                <c:pt idx="15">
                  <c:v>-0.22862323894545966</c:v>
                </c:pt>
                <c:pt idx="16">
                  <c:v>-0.19284642321160583</c:v>
                </c:pt>
                <c:pt idx="17">
                  <c:v>-0.10682798724441944</c:v>
                </c:pt>
                <c:pt idx="18">
                  <c:v>-0.16879143294237631</c:v>
                </c:pt>
                <c:pt idx="19">
                  <c:v>-0.14264891652900591</c:v>
                </c:pt>
                <c:pt idx="20">
                  <c:v>2.5779376498801021E-2</c:v>
                </c:pt>
                <c:pt idx="21">
                  <c:v>-8.7800446022961887E-2</c:v>
                </c:pt>
                <c:pt idx="22">
                  <c:v>-0.10739030023094687</c:v>
                </c:pt>
                <c:pt idx="23">
                  <c:v>-0.22129360465116277</c:v>
                </c:pt>
                <c:pt idx="24">
                  <c:v>1.6181229773462036E-3</c:v>
                </c:pt>
                <c:pt idx="25">
                  <c:v>7.4153450492927542E-2</c:v>
                </c:pt>
                <c:pt idx="27">
                  <c:v>-3.2731648616125097E-2</c:v>
                </c:pt>
                <c:pt idx="28">
                  <c:v>-0.1045454545454545</c:v>
                </c:pt>
                <c:pt idx="29">
                  <c:v>6.926229508196724E-2</c:v>
                </c:pt>
                <c:pt idx="30">
                  <c:v>-1.8816222141030292E-2</c:v>
                </c:pt>
                <c:pt idx="31">
                  <c:v>2.2386606969048151E-2</c:v>
                </c:pt>
                <c:pt idx="32">
                  <c:v>-2.1974470835353088E-2</c:v>
                </c:pt>
                <c:pt idx="33">
                  <c:v>-3.7420718816067677E-2</c:v>
                </c:pt>
                <c:pt idx="34">
                  <c:v>-2.5050100200400771E-2</c:v>
                </c:pt>
                <c:pt idx="35">
                  <c:v>-6.6998468606431882E-2</c:v>
                </c:pt>
                <c:pt idx="36">
                  <c:v>-0.14480122324159017</c:v>
                </c:pt>
                <c:pt idx="37">
                  <c:v>-8.3542349990353038E-2</c:v>
                </c:pt>
                <c:pt idx="38">
                  <c:v>-9.8354917745887338E-2</c:v>
                </c:pt>
                <c:pt idx="39">
                  <c:v>-0.17046317388003041</c:v>
                </c:pt>
                <c:pt idx="40">
                  <c:v>-1.7327596232119991E-2</c:v>
                </c:pt>
                <c:pt idx="41">
                  <c:v>0.10383466135458175</c:v>
                </c:pt>
                <c:pt idx="42">
                  <c:v>1.7619252256123819E-2</c:v>
                </c:pt>
                <c:pt idx="43">
                  <c:v>-9.2529408769160271E-2</c:v>
                </c:pt>
                <c:pt idx="44">
                  <c:v>-6.4894186980980484E-2</c:v>
                </c:pt>
                <c:pt idx="45">
                  <c:v>-6.7751366467522556E-2</c:v>
                </c:pt>
                <c:pt idx="46">
                  <c:v>-3.0837004405286361E-2</c:v>
                </c:pt>
                <c:pt idx="47">
                  <c:v>1.1045655375552244E-3</c:v>
                </c:pt>
                <c:pt idx="48">
                  <c:v>0.3602216748768472</c:v>
                </c:pt>
                <c:pt idx="49">
                  <c:v>-0.17318862733109142</c:v>
                </c:pt>
                <c:pt idx="50">
                  <c:v>-0.12378048780487805</c:v>
                </c:pt>
                <c:pt idx="51">
                  <c:v>-0.1738748627881449</c:v>
                </c:pt>
                <c:pt idx="52">
                  <c:v>-7.0003910833007388E-2</c:v>
                </c:pt>
                <c:pt idx="53">
                  <c:v>3.7475345167652829E-2</c:v>
                </c:pt>
                <c:pt idx="54">
                  <c:v>-0.20139357158912119</c:v>
                </c:pt>
                <c:pt idx="55">
                  <c:v>-4.6032263320840761E-2</c:v>
                </c:pt>
                <c:pt idx="56">
                  <c:v>-9.3831503608904021E-2</c:v>
                </c:pt>
                <c:pt idx="57">
                  <c:v>6.5204505038529703E-3</c:v>
                </c:pt>
                <c:pt idx="59">
                  <c:v>-7.7336919973099993E-3</c:v>
                </c:pt>
                <c:pt idx="60">
                  <c:v>0.15484853613132499</c:v>
                </c:pt>
                <c:pt idx="61">
                  <c:v>2.0176544766708604E-2</c:v>
                </c:pt>
                <c:pt idx="62">
                  <c:v>1.0344827586206806E-2</c:v>
                </c:pt>
                <c:pt idx="63">
                  <c:v>-0.11872424843583096</c:v>
                </c:pt>
                <c:pt idx="64">
                  <c:v>-0.15146674411850136</c:v>
                </c:pt>
                <c:pt idx="65">
                  <c:v>0.11467236467236464</c:v>
                </c:pt>
                <c:pt idx="66">
                  <c:v>9.0909090909090828E-2</c:v>
                </c:pt>
                <c:pt idx="67">
                  <c:v>-0.15158620689655178</c:v>
                </c:pt>
                <c:pt idx="68">
                  <c:v>2.2271714922049046E-2</c:v>
                </c:pt>
                <c:pt idx="69">
                  <c:v>-5.5127055306427475E-2</c:v>
                </c:pt>
                <c:pt idx="70">
                  <c:v>9.1992720655140969E-2</c:v>
                </c:pt>
                <c:pt idx="71">
                  <c:v>2.1430807387608608E-2</c:v>
                </c:pt>
                <c:pt idx="72">
                  <c:v>-3.2592592592592617E-2</c:v>
                </c:pt>
                <c:pt idx="73">
                  <c:v>-0.11047203490678303</c:v>
                </c:pt>
                <c:pt idx="74">
                  <c:v>7.0989166530567749E-2</c:v>
                </c:pt>
                <c:pt idx="75">
                  <c:v>6.2190812720848143E-2</c:v>
                </c:pt>
                <c:pt idx="76">
                  <c:v>0.11969369723149414</c:v>
                </c:pt>
                <c:pt idx="77">
                  <c:v>-0.17628101836931998</c:v>
                </c:pt>
                <c:pt idx="78">
                  <c:v>-0.20710144927536234</c:v>
                </c:pt>
                <c:pt idx="79">
                  <c:v>0.17344345616264301</c:v>
                </c:pt>
                <c:pt idx="80">
                  <c:v>2.8645833333333259E-2</c:v>
                </c:pt>
                <c:pt idx="81">
                  <c:v>1.267828843106189E-2</c:v>
                </c:pt>
                <c:pt idx="82">
                  <c:v>0.11067961165048534</c:v>
                </c:pt>
                <c:pt idx="83">
                  <c:v>6.9979006298110491E-2</c:v>
                </c:pt>
                <c:pt idx="84">
                  <c:v>0.6131334760885081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F-4E0E-BB29-174B37044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638784"/>
        <c:axId val="725639112"/>
      </c:scatterChart>
      <c:valAx>
        <c:axId val="72563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639112"/>
        <c:crosses val="autoZero"/>
        <c:crossBetween val="midCat"/>
      </c:valAx>
      <c:valAx>
        <c:axId val="72563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563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Смертность</a:t>
            </a:r>
            <a:r>
              <a:rPr lang="ru-RU" baseline="0"/>
              <a:t> в группах по динамике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Врачи-Смртн'!$I$1</c:f>
              <c:strCache>
                <c:ptCount val="1"/>
                <c:pt idx="0">
                  <c:v>группа по динамика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'Квадрант Врачи-Смртн'!$B$2:$B$113</c:f>
              <c:numCache>
                <c:formatCode>#\ ##0.####</c:formatCode>
                <c:ptCount val="112"/>
                <c:pt idx="0">
                  <c:v>562.4</c:v>
                </c:pt>
                <c:pt idx="1">
                  <c:v>621.6</c:v>
                </c:pt>
                <c:pt idx="2">
                  <c:v>535.6</c:v>
                </c:pt>
                <c:pt idx="3">
                  <c:v>654.9</c:v>
                </c:pt>
                <c:pt idx="4">
                  <c:v>677.8</c:v>
                </c:pt>
                <c:pt idx="5">
                  <c:v>571.5</c:v>
                </c:pt>
                <c:pt idx="6">
                  <c:v>577.9</c:v>
                </c:pt>
                <c:pt idx="7">
                  <c:v>641.4</c:v>
                </c:pt>
                <c:pt idx="8">
                  <c:v>954.6</c:v>
                </c:pt>
                <c:pt idx="9">
                  <c:v>531.9</c:v>
                </c:pt>
                <c:pt idx="10">
                  <c:v>593.9</c:v>
                </c:pt>
                <c:pt idx="11">
                  <c:v>703.8</c:v>
                </c:pt>
                <c:pt idx="12">
                  <c:v>654.6</c:v>
                </c:pt>
                <c:pt idx="13">
                  <c:v>607.70000000000005</c:v>
                </c:pt>
                <c:pt idx="14">
                  <c:v>589.70000000000005</c:v>
                </c:pt>
                <c:pt idx="15">
                  <c:v>634.20000000000005</c:v>
                </c:pt>
                <c:pt idx="16">
                  <c:v>536.70000000000005</c:v>
                </c:pt>
                <c:pt idx="17">
                  <c:v>517.29999999999995</c:v>
                </c:pt>
                <c:pt idx="18">
                  <c:v>577.5</c:v>
                </c:pt>
                <c:pt idx="19">
                  <c:v>595.9</c:v>
                </c:pt>
                <c:pt idx="20">
                  <c:v>442.5</c:v>
                </c:pt>
                <c:pt idx="21">
                  <c:v>655.20000000000005</c:v>
                </c:pt>
                <c:pt idx="22">
                  <c:v>569.29999999999995</c:v>
                </c:pt>
                <c:pt idx="23">
                  <c:v>584.4</c:v>
                </c:pt>
                <c:pt idx="24">
                  <c:v>509.8</c:v>
                </c:pt>
                <c:pt idx="25">
                  <c:v>548.29999999999995</c:v>
                </c:pt>
                <c:pt idx="26">
                  <c:v>537.1</c:v>
                </c:pt>
                <c:pt idx="27">
                  <c:v>567.20000000000005</c:v>
                </c:pt>
                <c:pt idx="28">
                  <c:v>583.4</c:v>
                </c:pt>
                <c:pt idx="29">
                  <c:v>631.79999999999995</c:v>
                </c:pt>
                <c:pt idx="30">
                  <c:v>604.29999999999995</c:v>
                </c:pt>
                <c:pt idx="31">
                  <c:v>571.1</c:v>
                </c:pt>
                <c:pt idx="32">
                  <c:v>422.5</c:v>
                </c:pt>
                <c:pt idx="33">
                  <c:v>527.29999999999995</c:v>
                </c:pt>
                <c:pt idx="34">
                  <c:v>563.9</c:v>
                </c:pt>
                <c:pt idx="35">
                  <c:v>652.6</c:v>
                </c:pt>
                <c:pt idx="36">
                  <c:v>528.79999999999995</c:v>
                </c:pt>
                <c:pt idx="37">
                  <c:v>521.6</c:v>
                </c:pt>
                <c:pt idx="38">
                  <c:v>609.4</c:v>
                </c:pt>
                <c:pt idx="39">
                  <c:v>457.6</c:v>
                </c:pt>
                <c:pt idx="40">
                  <c:v>553.1</c:v>
                </c:pt>
                <c:pt idx="41">
                  <c:v>547.1</c:v>
                </c:pt>
                <c:pt idx="42">
                  <c:v>543.5</c:v>
                </c:pt>
                <c:pt idx="43">
                  <c:v>575.79999999999995</c:v>
                </c:pt>
                <c:pt idx="44">
                  <c:v>541.6</c:v>
                </c:pt>
                <c:pt idx="45">
                  <c:v>542.70000000000005</c:v>
                </c:pt>
                <c:pt idx="46">
                  <c:v>448.9</c:v>
                </c:pt>
                <c:pt idx="47">
                  <c:v>479.6</c:v>
                </c:pt>
                <c:pt idx="48">
                  <c:v>476.4</c:v>
                </c:pt>
                <c:pt idx="49">
                  <c:v>500.9</c:v>
                </c:pt>
                <c:pt idx="50">
                  <c:v>600.20000000000005</c:v>
                </c:pt>
                <c:pt idx="51">
                  <c:v>547.79999999999995</c:v>
                </c:pt>
                <c:pt idx="52">
                  <c:v>530.70000000000005</c:v>
                </c:pt>
                <c:pt idx="53">
                  <c:v>561.4</c:v>
                </c:pt>
                <c:pt idx="54">
                  <c:v>520.20000000000005</c:v>
                </c:pt>
                <c:pt idx="55">
                  <c:v>474.5</c:v>
                </c:pt>
                <c:pt idx="56">
                  <c:v>444.5</c:v>
                </c:pt>
                <c:pt idx="57">
                  <c:v>417.2</c:v>
                </c:pt>
                <c:pt idx="59">
                  <c:v>520.6</c:v>
                </c:pt>
                <c:pt idx="60">
                  <c:v>525.20000000000005</c:v>
                </c:pt>
                <c:pt idx="61">
                  <c:v>609.6</c:v>
                </c:pt>
                <c:pt idx="62">
                  <c:v>667.8</c:v>
                </c:pt>
                <c:pt idx="63">
                  <c:v>469.2</c:v>
                </c:pt>
                <c:pt idx="64">
                  <c:v>417.8</c:v>
                </c:pt>
                <c:pt idx="65">
                  <c:v>682.6</c:v>
                </c:pt>
                <c:pt idx="66">
                  <c:v>528.9</c:v>
                </c:pt>
                <c:pt idx="67">
                  <c:v>451.9</c:v>
                </c:pt>
                <c:pt idx="68">
                  <c:v>513.9</c:v>
                </c:pt>
                <c:pt idx="69">
                  <c:v>409.2</c:v>
                </c:pt>
                <c:pt idx="70">
                  <c:v>378.6</c:v>
                </c:pt>
                <c:pt idx="71">
                  <c:v>364.5</c:v>
                </c:pt>
                <c:pt idx="72">
                  <c:v>399.3</c:v>
                </c:pt>
                <c:pt idx="73">
                  <c:v>370.3</c:v>
                </c:pt>
                <c:pt idx="74">
                  <c:v>421.2</c:v>
                </c:pt>
                <c:pt idx="75" formatCode="#,##0">
                  <c:v>380</c:v>
                </c:pt>
                <c:pt idx="76">
                  <c:v>439.7</c:v>
                </c:pt>
                <c:pt idx="77">
                  <c:v>468.8</c:v>
                </c:pt>
                <c:pt idx="78">
                  <c:v>317.39999999999998</c:v>
                </c:pt>
                <c:pt idx="79">
                  <c:v>327.2</c:v>
                </c:pt>
                <c:pt idx="80">
                  <c:v>359.9</c:v>
                </c:pt>
                <c:pt idx="81">
                  <c:v>283.89999999999998</c:v>
                </c:pt>
                <c:pt idx="82">
                  <c:v>166.1</c:v>
                </c:pt>
                <c:pt idx="83">
                  <c:v>166.5</c:v>
                </c:pt>
                <c:pt idx="84">
                  <c:v>142.4</c:v>
                </c:pt>
              </c:numCache>
            </c:numRef>
          </c:xVal>
          <c:yVal>
            <c:numRef>
              <c:f>'Квадрант Врачи-Смртн'!$I$2:$I$113</c:f>
              <c:numCache>
                <c:formatCode>General</c:formatCode>
                <c:ptCount val="112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4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0-47F4-90E9-C59311CB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558480"/>
        <c:axId val="712558808"/>
      </c:scatterChart>
      <c:valAx>
        <c:axId val="7125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2558808"/>
        <c:crosses val="autoZero"/>
        <c:crossBetween val="midCat"/>
      </c:valAx>
      <c:valAx>
        <c:axId val="71255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25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частных врачей больше в крупных регионах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Врачи-Смртн'!$A$1:$A$86</c:f>
              <c:strCache>
                <c:ptCount val="86"/>
                <c:pt idx="1">
                  <c:v>        Орловская область</c:v>
                </c:pt>
                <c:pt idx="2">
                  <c:v>        Курганская область</c:v>
                </c:pt>
                <c:pt idx="3">
                  <c:v>        Курская область</c:v>
                </c:pt>
                <c:pt idx="4">
                  <c:v>        Псковская область</c:v>
                </c:pt>
                <c:pt idx="5">
                  <c:v>        Республика Карелия</c:v>
                </c:pt>
                <c:pt idx="6">
                  <c:v>        Оренбургская область</c:v>
                </c:pt>
                <c:pt idx="7">
                  <c:v>        Брянская область</c:v>
                </c:pt>
                <c:pt idx="8">
                  <c:v>        Еврейская автономная область</c:v>
                </c:pt>
                <c:pt idx="9">
                  <c:v>Чукотский автономный округ</c:v>
                </c:pt>
                <c:pt idx="10">
                  <c:v>        Костромская область</c:v>
                </c:pt>
                <c:pt idx="11">
                  <c:v>        Владимирская область</c:v>
                </c:pt>
                <c:pt idx="12">
                  <c:v>        Кемеровская область - Кузбасс</c:v>
                </c:pt>
                <c:pt idx="13">
                  <c:v>        Амурская область</c:v>
                </c:pt>
                <c:pt idx="14">
                  <c:v>        Республика Коми</c:v>
                </c:pt>
                <c:pt idx="15">
                  <c:v>        Смоленская область</c:v>
                </c:pt>
                <c:pt idx="16">
                  <c:v>        Тверская область</c:v>
                </c:pt>
                <c:pt idx="17">
                  <c:v>        Ярославская область</c:v>
                </c:pt>
                <c:pt idx="18">
                  <c:v>        Омская область</c:v>
                </c:pt>
                <c:pt idx="19">
                  <c:v>        Алтайский край</c:v>
                </c:pt>
                <c:pt idx="20">
                  <c:v>        Приморский край</c:v>
                </c:pt>
                <c:pt idx="21">
                  <c:v>        Республика Адыгея (Адыгея)</c:v>
                </c:pt>
                <c:pt idx="22">
                  <c:v>        Иркутская область</c:v>
                </c:pt>
                <c:pt idx="23">
                  <c:v>        Архангельская область</c:v>
                </c:pt>
                <c:pt idx="24">
                  <c:v>        Ивановская область</c:v>
                </c:pt>
                <c:pt idx="25">
                  <c:v>        Тамбовская область</c:v>
                </c:pt>
                <c:pt idx="26">
                  <c:v>        Ульяновская область</c:v>
                </c:pt>
                <c:pt idx="27">
                  <c:v>        Республика Крым</c:v>
                </c:pt>
                <c:pt idx="28">
                  <c:v>        Вологодская область</c:v>
                </c:pt>
                <c:pt idx="29">
                  <c:v>        Красноярский край</c:v>
                </c:pt>
                <c:pt idx="30">
                  <c:v>        Сахалинская область</c:v>
                </c:pt>
                <c:pt idx="31">
                  <c:v>        Республика Саха (Якутия)</c:v>
                </c:pt>
                <c:pt idx="32">
                  <c:v>        Тульская область</c:v>
                </c:pt>
                <c:pt idx="33">
                  <c:v>        Белгородская область</c:v>
                </c:pt>
                <c:pt idx="34">
                  <c:v>        Липецкая область</c:v>
                </c:pt>
                <c:pt idx="35">
                  <c:v>        Калужская область</c:v>
                </c:pt>
                <c:pt idx="36">
                  <c:v>        Новгородская область</c:v>
                </c:pt>
                <c:pt idx="37">
                  <c:v>        Кировская область</c:v>
                </c:pt>
                <c:pt idx="38">
                  <c:v>        Новосибирская область</c:v>
                </c:pt>
                <c:pt idx="39">
                  <c:v>        Пермский край</c:v>
                </c:pt>
                <c:pt idx="40">
                  <c:v>        Волгоградская область</c:v>
                </c:pt>
                <c:pt idx="41">
                  <c:v>        Республика Башкортостан</c:v>
                </c:pt>
                <c:pt idx="42">
                  <c:v>        Республика Бурятия</c:v>
                </c:pt>
                <c:pt idx="43">
                  <c:v>        Республика Марий Эл</c:v>
                </c:pt>
                <c:pt idx="44">
                  <c:v>        Свердловская область</c:v>
                </c:pt>
                <c:pt idx="45">
                  <c:v>        Челябинская область</c:v>
                </c:pt>
                <c:pt idx="46">
                  <c:v>        Нижегородская область</c:v>
                </c:pt>
                <c:pt idx="47">
                  <c:v>        Республика Мордовия</c:v>
                </c:pt>
                <c:pt idx="48">
                  <c:v>        Пензенская область</c:v>
                </c:pt>
                <c:pt idx="49">
                  <c:v>        Калининградская область</c:v>
                </c:pt>
                <c:pt idx="50">
                  <c:v>        Рязанская область</c:v>
                </c:pt>
                <c:pt idx="51">
                  <c:v>        Хабаровский край</c:v>
                </c:pt>
                <c:pt idx="52">
                  <c:v>        Мурманская область</c:v>
                </c:pt>
                <c:pt idx="53">
                  <c:v>        Самарская область</c:v>
                </c:pt>
                <c:pt idx="54">
                  <c:v>        Республика Хакасия</c:v>
                </c:pt>
                <c:pt idx="55">
                  <c:v>        Удмуртская Республика</c:v>
                </c:pt>
                <c:pt idx="56">
                  <c:v>        Воронежская область</c:v>
                </c:pt>
                <c:pt idx="57">
                  <c:v>        Ростовская область</c:v>
                </c:pt>
                <c:pt idx="58">
                  <c:v>        Краснодарский край</c:v>
                </c:pt>
                <c:pt idx="60">
                  <c:v>        Чувашская Республика - Чувашия</c:v>
                </c:pt>
                <c:pt idx="61">
                  <c:v>        Ленинградская область</c:v>
                </c:pt>
                <c:pt idx="62">
                  <c:v>        Камчатский край</c:v>
                </c:pt>
                <c:pt idx="63">
                  <c:v>        Магаданская область</c:v>
                </c:pt>
                <c:pt idx="64">
                  <c:v>        Саратовская область</c:v>
                </c:pt>
                <c:pt idx="65">
                  <c:v>        Астраханская область</c:v>
                </c:pt>
                <c:pt idx="66">
                  <c:v>        Республика Тыва</c:v>
                </c:pt>
                <c:pt idx="67">
                  <c:v>            Ненецкий автономный округ (Архангельская область)</c:v>
                </c:pt>
                <c:pt idx="68">
                  <c:v>        Томская область</c:v>
                </c:pt>
                <c:pt idx="69">
                  <c:v>        Республика Алтай</c:v>
                </c:pt>
                <c:pt idx="70">
                  <c:v>        Республика Татарстан (Татарстан)</c:v>
                </c:pt>
                <c:pt idx="71">
                  <c:v>        Ставропольский край</c:v>
                </c:pt>
                <c:pt idx="72">
                  <c:v>        Город Санкт-Петербург город федерального значения</c:v>
                </c:pt>
                <c:pt idx="73">
                  <c:v>        Республика Калмыкия</c:v>
                </c:pt>
                <c:pt idx="74">
                  <c:v>        Республика Северная Осетия-Алания</c:v>
                </c:pt>
                <c:pt idx="75">
                  <c:v>        Тюменская область</c:v>
                </c:pt>
                <c:pt idx="76">
                  <c:v>            Ханты-Мансийский автономный округ - Югра (Тюменская область)</c:v>
                </c:pt>
                <c:pt idx="77">
                  <c:v>        Московская область</c:v>
                </c:pt>
                <c:pt idx="78">
                  <c:v>        Забайкальский край</c:v>
                </c:pt>
                <c:pt idx="79">
                  <c:v>        Город Москва столица Российской Федерации город федерального значения</c:v>
                </c:pt>
                <c:pt idx="80">
                  <c:v>        Карачаево-Черкесская Республика</c:v>
                </c:pt>
                <c:pt idx="81">
                  <c:v>            Ямало-Ненецкий автономный округ (Тюменская область)</c:v>
                </c:pt>
                <c:pt idx="82">
                  <c:v>        Кабардино-Балкарская Республика</c:v>
                </c:pt>
                <c:pt idx="83">
                  <c:v>        Чеченская Республика*</c:v>
                </c:pt>
                <c:pt idx="84">
                  <c:v>        Республика Дагестан</c:v>
                </c:pt>
                <c:pt idx="85">
                  <c:v>        Республика Ингушетия*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'Квадрант Врачи-Смртн'!$D$2:$D$86</c:f>
              <c:numCache>
                <c:formatCode>#,##0</c:formatCode>
                <c:ptCount val="85"/>
                <c:pt idx="0">
                  <c:v>3309</c:v>
                </c:pt>
                <c:pt idx="1">
                  <c:v>2481</c:v>
                </c:pt>
                <c:pt idx="2">
                  <c:v>5676</c:v>
                </c:pt>
                <c:pt idx="3">
                  <c:v>2138</c:v>
                </c:pt>
                <c:pt idx="4">
                  <c:v>3170</c:v>
                </c:pt>
                <c:pt idx="5">
                  <c:v>9162</c:v>
                </c:pt>
                <c:pt idx="6">
                  <c:v>4861</c:v>
                </c:pt>
                <c:pt idx="7">
                  <c:v>579</c:v>
                </c:pt>
                <c:pt idx="8">
                  <c:v>375</c:v>
                </c:pt>
                <c:pt idx="9">
                  <c:v>2391</c:v>
                </c:pt>
                <c:pt idx="10">
                  <c:v>4769</c:v>
                </c:pt>
                <c:pt idx="11">
                  <c:v>11892</c:v>
                </c:pt>
                <c:pt idx="12">
                  <c:v>4366</c:v>
                </c:pt>
                <c:pt idx="13">
                  <c:v>4310</c:v>
                </c:pt>
                <c:pt idx="14">
                  <c:v>4856</c:v>
                </c:pt>
                <c:pt idx="15">
                  <c:v>5797</c:v>
                </c:pt>
                <c:pt idx="16">
                  <c:v>6758</c:v>
                </c:pt>
                <c:pt idx="17">
                  <c:v>9886</c:v>
                </c:pt>
                <c:pt idx="18">
                  <c:v>9957</c:v>
                </c:pt>
                <c:pt idx="19">
                  <c:v>9602</c:v>
                </c:pt>
                <c:pt idx="20">
                  <c:v>1769</c:v>
                </c:pt>
                <c:pt idx="21">
                  <c:v>11673</c:v>
                </c:pt>
                <c:pt idx="22">
                  <c:v>6403</c:v>
                </c:pt>
                <c:pt idx="23">
                  <c:v>4444</c:v>
                </c:pt>
                <c:pt idx="24">
                  <c:v>3892</c:v>
                </c:pt>
                <c:pt idx="25">
                  <c:v>5180</c:v>
                </c:pt>
                <c:pt idx="26">
                  <c:v>8741</c:v>
                </c:pt>
                <c:pt idx="27">
                  <c:v>4127</c:v>
                </c:pt>
                <c:pt idx="28">
                  <c:v>14318</c:v>
                </c:pt>
                <c:pt idx="29">
                  <c:v>2843</c:v>
                </c:pt>
                <c:pt idx="30">
                  <c:v>5899</c:v>
                </c:pt>
                <c:pt idx="31">
                  <c:v>5454</c:v>
                </c:pt>
                <c:pt idx="32">
                  <c:v>6263</c:v>
                </c:pt>
                <c:pt idx="33">
                  <c:v>4732</c:v>
                </c:pt>
                <c:pt idx="34">
                  <c:v>4078</c:v>
                </c:pt>
                <c:pt idx="35">
                  <c:v>2600</c:v>
                </c:pt>
                <c:pt idx="36">
                  <c:v>5985</c:v>
                </c:pt>
                <c:pt idx="37">
                  <c:v>15089</c:v>
                </c:pt>
                <c:pt idx="38">
                  <c:v>13323</c:v>
                </c:pt>
                <c:pt idx="39">
                  <c:v>11304</c:v>
                </c:pt>
                <c:pt idx="40">
                  <c:v>17358</c:v>
                </c:pt>
                <c:pt idx="41">
                  <c:v>4488</c:v>
                </c:pt>
                <c:pt idx="42">
                  <c:v>2461</c:v>
                </c:pt>
                <c:pt idx="43">
                  <c:v>18658</c:v>
                </c:pt>
                <c:pt idx="44">
                  <c:v>14608</c:v>
                </c:pt>
                <c:pt idx="45">
                  <c:v>15312</c:v>
                </c:pt>
                <c:pt idx="46">
                  <c:v>4258</c:v>
                </c:pt>
                <c:pt idx="47">
                  <c:v>5551</c:v>
                </c:pt>
                <c:pt idx="48">
                  <c:v>4545</c:v>
                </c:pt>
                <c:pt idx="49">
                  <c:v>5738</c:v>
                </c:pt>
                <c:pt idx="50">
                  <c:v>7554</c:v>
                </c:pt>
                <c:pt idx="51">
                  <c:v>3921</c:v>
                </c:pt>
                <c:pt idx="52">
                  <c:v>15199</c:v>
                </c:pt>
                <c:pt idx="53">
                  <c:v>2255</c:v>
                </c:pt>
                <c:pt idx="54">
                  <c:v>7431</c:v>
                </c:pt>
                <c:pt idx="55">
                  <c:v>12164</c:v>
                </c:pt>
                <c:pt idx="56">
                  <c:v>15753</c:v>
                </c:pt>
                <c:pt idx="57">
                  <c:v>24539</c:v>
                </c:pt>
                <c:pt idx="59">
                  <c:v>6042</c:v>
                </c:pt>
                <c:pt idx="60">
                  <c:v>7104</c:v>
                </c:pt>
                <c:pt idx="61">
                  <c:v>1699</c:v>
                </c:pt>
                <c:pt idx="62">
                  <c:v>901</c:v>
                </c:pt>
                <c:pt idx="63">
                  <c:v>12332</c:v>
                </c:pt>
                <c:pt idx="64">
                  <c:v>6209</c:v>
                </c:pt>
                <c:pt idx="65">
                  <c:v>1669</c:v>
                </c:pt>
                <c:pt idx="66">
                  <c:v>209</c:v>
                </c:pt>
                <c:pt idx="67">
                  <c:v>6257</c:v>
                </c:pt>
                <c:pt idx="68">
                  <c:v>1002</c:v>
                </c:pt>
                <c:pt idx="69">
                  <c:v>16466</c:v>
                </c:pt>
                <c:pt idx="70">
                  <c:v>12283</c:v>
                </c:pt>
                <c:pt idx="71">
                  <c:v>43733</c:v>
                </c:pt>
                <c:pt idx="72">
                  <c:v>1411</c:v>
                </c:pt>
                <c:pt idx="73">
                  <c:v>4702</c:v>
                </c:pt>
                <c:pt idx="74">
                  <c:v>20533</c:v>
                </c:pt>
                <c:pt idx="75">
                  <c:v>9401</c:v>
                </c:pt>
                <c:pt idx="76">
                  <c:v>29064</c:v>
                </c:pt>
                <c:pt idx="77">
                  <c:v>5352</c:v>
                </c:pt>
                <c:pt idx="78">
                  <c:v>73540</c:v>
                </c:pt>
                <c:pt idx="79">
                  <c:v>1943</c:v>
                </c:pt>
                <c:pt idx="80">
                  <c:v>2982</c:v>
                </c:pt>
                <c:pt idx="81">
                  <c:v>3927</c:v>
                </c:pt>
                <c:pt idx="82">
                  <c:v>4267</c:v>
                </c:pt>
                <c:pt idx="83">
                  <c:v>12710</c:v>
                </c:pt>
                <c:pt idx="84">
                  <c:v>2260</c:v>
                </c:pt>
              </c:numCache>
            </c:numRef>
          </c:xVal>
          <c:yVal>
            <c:numRef>
              <c:f>'Квадрант Врачи-Смртн'!$E$2:$E$86</c:f>
              <c:numCache>
                <c:formatCode>0%</c:formatCode>
                <c:ptCount val="85"/>
                <c:pt idx="0">
                  <c:v>5.2013422818791948E-2</c:v>
                </c:pt>
                <c:pt idx="1">
                  <c:v>9.0331366318656375E-2</c:v>
                </c:pt>
                <c:pt idx="2">
                  <c:v>5.5427251732101619E-2</c:v>
                </c:pt>
                <c:pt idx="3">
                  <c:v>8.9019189765458417E-2</c:v>
                </c:pt>
                <c:pt idx="4">
                  <c:v>0.11058738216098622</c:v>
                </c:pt>
                <c:pt idx="5">
                  <c:v>7.2355996222851743E-2</c:v>
                </c:pt>
                <c:pt idx="6">
                  <c:v>9.0597117364447491E-2</c:v>
                </c:pt>
                <c:pt idx="7">
                  <c:v>9.1451292246520877E-2</c:v>
                </c:pt>
                <c:pt idx="8">
                  <c:v>0</c:v>
                </c:pt>
                <c:pt idx="9">
                  <c:v>0.13801694070752366</c:v>
                </c:pt>
                <c:pt idx="10">
                  <c:v>0.12920489296636087</c:v>
                </c:pt>
                <c:pt idx="11">
                  <c:v>0.13002028397565923</c:v>
                </c:pt>
                <c:pt idx="12">
                  <c:v>7.2119153383851581E-2</c:v>
                </c:pt>
                <c:pt idx="13">
                  <c:v>0.14778053487730908</c:v>
                </c:pt>
                <c:pt idx="14">
                  <c:v>0.1057715527650326</c:v>
                </c:pt>
                <c:pt idx="15">
                  <c:v>8.0500195388823761E-2</c:v>
                </c:pt>
                <c:pt idx="16">
                  <c:v>0.13407134071340712</c:v>
                </c:pt>
                <c:pt idx="17">
                  <c:v>0.12952200213497805</c:v>
                </c:pt>
                <c:pt idx="18">
                  <c:v>7.5552622896733757E-2</c:v>
                </c:pt>
                <c:pt idx="19">
                  <c:v>0.18604651162790697</c:v>
                </c:pt>
                <c:pt idx="20">
                  <c:v>4.4566544566544568E-2</c:v>
                </c:pt>
                <c:pt idx="21">
                  <c:v>0.1314414506710378</c:v>
                </c:pt>
                <c:pt idx="22">
                  <c:v>8.9499647639182528E-2</c:v>
                </c:pt>
                <c:pt idx="23">
                  <c:v>6.9895157264103849E-2</c:v>
                </c:pt>
                <c:pt idx="24">
                  <c:v>6.5404475043029264E-2</c:v>
                </c:pt>
                <c:pt idx="25">
                  <c:v>8.8382193268186748E-2</c:v>
                </c:pt>
                <c:pt idx="26">
                  <c:v>6.8216837092029692E-2</c:v>
                </c:pt>
                <c:pt idx="27">
                  <c:v>0.10139764318991505</c:v>
                </c:pt>
                <c:pt idx="28">
                  <c:v>0.12134961227520211</c:v>
                </c:pt>
                <c:pt idx="29">
                  <c:v>8.3022000830220002E-2</c:v>
                </c:pt>
                <c:pt idx="30">
                  <c:v>4.7386895475819035E-2</c:v>
                </c:pt>
                <c:pt idx="31">
                  <c:v>0.12318220701454234</c:v>
                </c:pt>
                <c:pt idx="32">
                  <c:v>8.9256793233759221E-2</c:v>
                </c:pt>
                <c:pt idx="33">
                  <c:v>0.13541147132169576</c:v>
                </c:pt>
                <c:pt idx="34">
                  <c:v>8.59375E-2</c:v>
                </c:pt>
                <c:pt idx="35">
                  <c:v>0.16770483948251078</c:v>
                </c:pt>
                <c:pt idx="36">
                  <c:v>0.10185185185185185</c:v>
                </c:pt>
                <c:pt idx="37">
                  <c:v>0.23205948469652429</c:v>
                </c:pt>
                <c:pt idx="38">
                  <c:v>0.14764323264724227</c:v>
                </c:pt>
                <c:pt idx="39">
                  <c:v>0.11411380787273098</c:v>
                </c:pt>
                <c:pt idx="40">
                  <c:v>0.12599107202345258</c:v>
                </c:pt>
                <c:pt idx="41">
                  <c:v>8.598726114649681E-2</c:v>
                </c:pt>
                <c:pt idx="42">
                  <c:v>7.004066877541798E-2</c:v>
                </c:pt>
                <c:pt idx="43">
                  <c:v>0.23006833712984054</c:v>
                </c:pt>
                <c:pt idx="44">
                  <c:v>0.17434819175777966</c:v>
                </c:pt>
                <c:pt idx="45">
                  <c:v>0.22457839372182334</c:v>
                </c:pt>
                <c:pt idx="46">
                  <c:v>6.4968152866242038E-2</c:v>
                </c:pt>
                <c:pt idx="47">
                  <c:v>0.14147774979009237</c:v>
                </c:pt>
                <c:pt idx="48">
                  <c:v>0.22145424384849322</c:v>
                </c:pt>
                <c:pt idx="49">
                  <c:v>9.5382746051032807E-2</c:v>
                </c:pt>
                <c:pt idx="50">
                  <c:v>0.18466611706512778</c:v>
                </c:pt>
                <c:pt idx="51">
                  <c:v>8.0700746697300402E-2</c:v>
                </c:pt>
                <c:pt idx="52">
                  <c:v>0.16236252545824847</c:v>
                </c:pt>
                <c:pt idx="53">
                  <c:v>9.9843178254051229E-2</c:v>
                </c:pt>
                <c:pt idx="54">
                  <c:v>9.2726433953559895E-2</c:v>
                </c:pt>
                <c:pt idx="55">
                  <c:v>9.7581552305961758E-2</c:v>
                </c:pt>
                <c:pt idx="56">
                  <c:v>9.9985274628184365E-2</c:v>
                </c:pt>
                <c:pt idx="57">
                  <c:v>0.14771486507565124</c:v>
                </c:pt>
                <c:pt idx="59">
                  <c:v>6.2466246624662464E-2</c:v>
                </c:pt>
                <c:pt idx="60">
                  <c:v>0.14132798126777052</c:v>
                </c:pt>
                <c:pt idx="61">
                  <c:v>4.3197936814958093E-2</c:v>
                </c:pt>
                <c:pt idx="62">
                  <c:v>3.2902467685076382E-2</c:v>
                </c:pt>
                <c:pt idx="63">
                  <c:v>0.17665036674816625</c:v>
                </c:pt>
                <c:pt idx="64">
                  <c:v>0.10914958238420654</c:v>
                </c:pt>
                <c:pt idx="65">
                  <c:v>1.2795905310300703E-3</c:v>
                </c:pt>
                <c:pt idx="66">
                  <c:v>7.3684210526315783E-2</c:v>
                </c:pt>
                <c:pt idx="67">
                  <c:v>0.1284168042560998</c:v>
                </c:pt>
                <c:pt idx="68">
                  <c:v>3.9637599093997736E-2</c:v>
                </c:pt>
                <c:pt idx="69">
                  <c:v>0.20110967545793115</c:v>
                </c:pt>
                <c:pt idx="70">
                  <c:v>0.10812557710064635</c:v>
                </c:pt>
                <c:pt idx="71">
                  <c:v>0.20789908309129221</c:v>
                </c:pt>
                <c:pt idx="72">
                  <c:v>3.8981702466189337E-2</c:v>
                </c:pt>
                <c:pt idx="73">
                  <c:v>0.10007358351729213</c:v>
                </c:pt>
                <c:pt idx="74">
                  <c:v>0.13624812290631858</c:v>
                </c:pt>
                <c:pt idx="75">
                  <c:v>5.4983621899859614E-2</c:v>
                </c:pt>
                <c:pt idx="76">
                  <c:v>0.1158376707235941</c:v>
                </c:pt>
                <c:pt idx="77">
                  <c:v>5.3152039555006178E-2</c:v>
                </c:pt>
                <c:pt idx="78">
                  <c:v>0.19994263733297341</c:v>
                </c:pt>
                <c:pt idx="79">
                  <c:v>3.7057832678270633E-2</c:v>
                </c:pt>
                <c:pt idx="80">
                  <c:v>0.12949346405228759</c:v>
                </c:pt>
                <c:pt idx="81">
                  <c:v>4.1564792176039117E-2</c:v>
                </c:pt>
                <c:pt idx="82">
                  <c:v>1.7793594306049824E-2</c:v>
                </c:pt>
                <c:pt idx="83">
                  <c:v>0.14488955447397978</c:v>
                </c:pt>
                <c:pt idx="84">
                  <c:v>4.8910626945309022E-3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0-46E8-9766-74F15FF1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45536"/>
        <c:axId val="623840616"/>
      </c:scatterChart>
      <c:valAx>
        <c:axId val="62384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40616"/>
        <c:crosses val="autoZero"/>
        <c:crossBetween val="midCat"/>
      </c:valAx>
      <c:valAx>
        <c:axId val="62384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84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Врачи-Смртн'!$K$1</c:f>
              <c:strCache>
                <c:ptCount val="1"/>
                <c:pt idx="0">
                  <c:v>Смертность трудосп.нас. Болезни системы кровообр 2018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'Квадрант Врачи-Смртн'!$F$2:$F$96</c:f>
              <c:numCache>
                <c:formatCode>0%</c:formatCode>
                <c:ptCount val="95"/>
                <c:pt idx="0">
                  <c:v>-3.1887755102044668E-4</c:v>
                </c:pt>
                <c:pt idx="1">
                  <c:v>-0.11037037037037034</c:v>
                </c:pt>
                <c:pt idx="2">
                  <c:v>-0.16005513861234488</c:v>
                </c:pt>
                <c:pt idx="3">
                  <c:v>-0.12053379250968577</c:v>
                </c:pt>
                <c:pt idx="4">
                  <c:v>-5.4921320580067934E-2</c:v>
                </c:pt>
                <c:pt idx="5">
                  <c:v>-0.14349014801546145</c:v>
                </c:pt>
                <c:pt idx="6">
                  <c:v>3.1818181818181746E-2</c:v>
                </c:pt>
                <c:pt idx="7">
                  <c:v>-0.12019230769230771</c:v>
                </c:pt>
                <c:pt idx="8">
                  <c:v>-0.11917098445595853</c:v>
                </c:pt>
                <c:pt idx="9">
                  <c:v>-9.9696575639358631E-3</c:v>
                </c:pt>
                <c:pt idx="10">
                  <c:v>-7.0484581497797349E-2</c:v>
                </c:pt>
                <c:pt idx="11">
                  <c:v>-0.15456407921693605</c:v>
                </c:pt>
                <c:pt idx="12">
                  <c:v>-0.21156802459646429</c:v>
                </c:pt>
                <c:pt idx="13">
                  <c:v>-2.5514981273408233E-2</c:v>
                </c:pt>
                <c:pt idx="14">
                  <c:v>-0.21900051168343848</c:v>
                </c:pt>
                <c:pt idx="15">
                  <c:v>-0.22862323894545966</c:v>
                </c:pt>
                <c:pt idx="16">
                  <c:v>-0.19284642321160583</c:v>
                </c:pt>
                <c:pt idx="17">
                  <c:v>-0.10682798724441944</c:v>
                </c:pt>
                <c:pt idx="18">
                  <c:v>-0.16879143294237631</c:v>
                </c:pt>
                <c:pt idx="19">
                  <c:v>-0.14264891652900591</c:v>
                </c:pt>
                <c:pt idx="20">
                  <c:v>2.5779376498801021E-2</c:v>
                </c:pt>
                <c:pt idx="21">
                  <c:v>-8.7800446022961887E-2</c:v>
                </c:pt>
                <c:pt idx="22">
                  <c:v>-0.10739030023094687</c:v>
                </c:pt>
                <c:pt idx="23">
                  <c:v>-0.22129360465116277</c:v>
                </c:pt>
                <c:pt idx="24">
                  <c:v>1.6181229773462036E-3</c:v>
                </c:pt>
                <c:pt idx="25">
                  <c:v>7.4153450492927542E-2</c:v>
                </c:pt>
                <c:pt idx="27">
                  <c:v>-3.2731648616125097E-2</c:v>
                </c:pt>
                <c:pt idx="28">
                  <c:v>-0.1045454545454545</c:v>
                </c:pt>
                <c:pt idx="29">
                  <c:v>6.926229508196724E-2</c:v>
                </c:pt>
                <c:pt idx="30">
                  <c:v>-1.8816222141030292E-2</c:v>
                </c:pt>
                <c:pt idx="31">
                  <c:v>2.2386606969048151E-2</c:v>
                </c:pt>
                <c:pt idx="32">
                  <c:v>-2.1974470835353088E-2</c:v>
                </c:pt>
                <c:pt idx="33">
                  <c:v>-3.7420718816067677E-2</c:v>
                </c:pt>
                <c:pt idx="34">
                  <c:v>-2.5050100200400771E-2</c:v>
                </c:pt>
                <c:pt idx="35">
                  <c:v>-6.6998468606431882E-2</c:v>
                </c:pt>
                <c:pt idx="36">
                  <c:v>-0.14480122324159017</c:v>
                </c:pt>
                <c:pt idx="37">
                  <c:v>-8.3542349990353038E-2</c:v>
                </c:pt>
                <c:pt idx="38">
                  <c:v>-9.8354917745887338E-2</c:v>
                </c:pt>
                <c:pt idx="39">
                  <c:v>-0.17046317388003041</c:v>
                </c:pt>
                <c:pt idx="40">
                  <c:v>-1.7327596232119991E-2</c:v>
                </c:pt>
                <c:pt idx="41">
                  <c:v>0.10383466135458175</c:v>
                </c:pt>
                <c:pt idx="42">
                  <c:v>1.7619252256123819E-2</c:v>
                </c:pt>
                <c:pt idx="43">
                  <c:v>-9.2529408769160271E-2</c:v>
                </c:pt>
                <c:pt idx="44">
                  <c:v>-6.4894186980980484E-2</c:v>
                </c:pt>
                <c:pt idx="45">
                  <c:v>-6.7751366467522556E-2</c:v>
                </c:pt>
                <c:pt idx="46">
                  <c:v>-3.0837004405286361E-2</c:v>
                </c:pt>
                <c:pt idx="47">
                  <c:v>1.1045655375552244E-3</c:v>
                </c:pt>
                <c:pt idx="48">
                  <c:v>0.3602216748768472</c:v>
                </c:pt>
                <c:pt idx="49">
                  <c:v>-0.17318862733109142</c:v>
                </c:pt>
                <c:pt idx="50">
                  <c:v>-0.12378048780487805</c:v>
                </c:pt>
                <c:pt idx="51">
                  <c:v>-0.1738748627881449</c:v>
                </c:pt>
                <c:pt idx="52">
                  <c:v>-7.0003910833007388E-2</c:v>
                </c:pt>
                <c:pt idx="53">
                  <c:v>3.7475345167652829E-2</c:v>
                </c:pt>
                <c:pt idx="54">
                  <c:v>-0.20139357158912119</c:v>
                </c:pt>
                <c:pt idx="55">
                  <c:v>-4.6032263320840761E-2</c:v>
                </c:pt>
                <c:pt idx="56">
                  <c:v>-9.3831503608904021E-2</c:v>
                </c:pt>
                <c:pt idx="57">
                  <c:v>6.5204505038529703E-3</c:v>
                </c:pt>
                <c:pt idx="59">
                  <c:v>-7.7336919973099993E-3</c:v>
                </c:pt>
                <c:pt idx="60">
                  <c:v>0.15484853613132499</c:v>
                </c:pt>
                <c:pt idx="61">
                  <c:v>2.0176544766708604E-2</c:v>
                </c:pt>
                <c:pt idx="62">
                  <c:v>1.0344827586206806E-2</c:v>
                </c:pt>
                <c:pt idx="63">
                  <c:v>-0.11872424843583096</c:v>
                </c:pt>
                <c:pt idx="64">
                  <c:v>-0.15146674411850136</c:v>
                </c:pt>
                <c:pt idx="65">
                  <c:v>0.11467236467236464</c:v>
                </c:pt>
                <c:pt idx="66">
                  <c:v>9.0909090909090828E-2</c:v>
                </c:pt>
                <c:pt idx="67">
                  <c:v>-0.15158620689655178</c:v>
                </c:pt>
                <c:pt idx="68">
                  <c:v>2.2271714922049046E-2</c:v>
                </c:pt>
                <c:pt idx="69">
                  <c:v>-5.5127055306427475E-2</c:v>
                </c:pt>
                <c:pt idx="70">
                  <c:v>9.1992720655140969E-2</c:v>
                </c:pt>
                <c:pt idx="71">
                  <c:v>2.1430807387608608E-2</c:v>
                </c:pt>
                <c:pt idx="72">
                  <c:v>-3.2592592592592617E-2</c:v>
                </c:pt>
                <c:pt idx="73">
                  <c:v>-0.11047203490678303</c:v>
                </c:pt>
                <c:pt idx="74">
                  <c:v>7.0989166530567749E-2</c:v>
                </c:pt>
                <c:pt idx="75">
                  <c:v>6.2190812720848143E-2</c:v>
                </c:pt>
                <c:pt idx="76">
                  <c:v>0.11969369723149414</c:v>
                </c:pt>
                <c:pt idx="77">
                  <c:v>-0.17628101836931998</c:v>
                </c:pt>
                <c:pt idx="78">
                  <c:v>-0.20710144927536234</c:v>
                </c:pt>
                <c:pt idx="79">
                  <c:v>0.17344345616264301</c:v>
                </c:pt>
                <c:pt idx="80">
                  <c:v>2.8645833333333259E-2</c:v>
                </c:pt>
                <c:pt idx="81">
                  <c:v>1.267828843106189E-2</c:v>
                </c:pt>
                <c:pt idx="82">
                  <c:v>0.11067961165048534</c:v>
                </c:pt>
                <c:pt idx="83">
                  <c:v>6.9979006298110491E-2</c:v>
                </c:pt>
                <c:pt idx="84">
                  <c:v>0.6131334760885081</c:v>
                </c:pt>
              </c:numCache>
            </c:numRef>
          </c:xVal>
          <c:yVal>
            <c:numRef>
              <c:f>'Квадрант Врачи-Смртн'!$K$2:$K$96</c:f>
              <c:numCache>
                <c:formatCode>#\ ##0.####</c:formatCode>
                <c:ptCount val="95"/>
                <c:pt idx="0">
                  <c:v>209.84</c:v>
                </c:pt>
                <c:pt idx="1">
                  <c:v>140.15</c:v>
                </c:pt>
                <c:pt idx="2">
                  <c:v>204.64</c:v>
                </c:pt>
                <c:pt idx="3">
                  <c:v>253.48</c:v>
                </c:pt>
                <c:pt idx="4">
                  <c:v>261.83999999999997</c:v>
                </c:pt>
                <c:pt idx="5">
                  <c:v>172.53</c:v>
                </c:pt>
                <c:pt idx="6">
                  <c:v>184.39</c:v>
                </c:pt>
                <c:pt idx="7">
                  <c:v>219.37</c:v>
                </c:pt>
                <c:pt idx="8">
                  <c:v>270.42</c:v>
                </c:pt>
                <c:pt idx="9">
                  <c:v>199.28</c:v>
                </c:pt>
                <c:pt idx="10">
                  <c:v>166.97</c:v>
                </c:pt>
                <c:pt idx="11">
                  <c:v>168.82</c:v>
                </c:pt>
                <c:pt idx="12">
                  <c:v>158.30000000000001</c:v>
                </c:pt>
                <c:pt idx="13">
                  <c:v>191.74</c:v>
                </c:pt>
                <c:pt idx="14">
                  <c:v>189.41</c:v>
                </c:pt>
                <c:pt idx="15">
                  <c:v>197.95</c:v>
                </c:pt>
                <c:pt idx="16">
                  <c:v>155.78</c:v>
                </c:pt>
                <c:pt idx="17">
                  <c:v>131.37</c:v>
                </c:pt>
                <c:pt idx="18">
                  <c:v>166.67</c:v>
                </c:pt>
                <c:pt idx="19">
                  <c:v>183.84</c:v>
                </c:pt>
                <c:pt idx="20">
                  <c:v>128.91</c:v>
                </c:pt>
                <c:pt idx="21">
                  <c:v>196.48</c:v>
                </c:pt>
                <c:pt idx="22">
                  <c:v>209.18</c:v>
                </c:pt>
                <c:pt idx="23">
                  <c:v>145.91999999999999</c:v>
                </c:pt>
                <c:pt idx="24">
                  <c:v>185.86</c:v>
                </c:pt>
                <c:pt idx="25">
                  <c:v>160.58000000000001</c:v>
                </c:pt>
                <c:pt idx="26">
                  <c:v>161.52000000000001</c:v>
                </c:pt>
                <c:pt idx="27">
                  <c:v>184.11</c:v>
                </c:pt>
                <c:pt idx="28">
                  <c:v>162.34</c:v>
                </c:pt>
                <c:pt idx="29">
                  <c:v>143.33000000000001</c:v>
                </c:pt>
                <c:pt idx="30">
                  <c:v>162.79</c:v>
                </c:pt>
                <c:pt idx="31">
                  <c:v>151.07</c:v>
                </c:pt>
                <c:pt idx="32">
                  <c:v>162.04</c:v>
                </c:pt>
                <c:pt idx="33">
                  <c:v>159.59</c:v>
                </c:pt>
                <c:pt idx="34">
                  <c:v>179.52</c:v>
                </c:pt>
                <c:pt idx="35">
                  <c:v>232.42</c:v>
                </c:pt>
                <c:pt idx="36">
                  <c:v>168.88</c:v>
                </c:pt>
                <c:pt idx="37">
                  <c:v>141.91999999999999</c:v>
                </c:pt>
                <c:pt idx="38">
                  <c:v>185.85</c:v>
                </c:pt>
                <c:pt idx="39">
                  <c:v>158.04</c:v>
                </c:pt>
                <c:pt idx="40">
                  <c:v>172.9</c:v>
                </c:pt>
                <c:pt idx="41">
                  <c:v>132.69999999999999</c:v>
                </c:pt>
                <c:pt idx="42">
                  <c:v>162.27000000000001</c:v>
                </c:pt>
                <c:pt idx="43">
                  <c:v>158.31</c:v>
                </c:pt>
                <c:pt idx="44">
                  <c:v>156.63</c:v>
                </c:pt>
                <c:pt idx="45">
                  <c:v>175.96</c:v>
                </c:pt>
                <c:pt idx="46">
                  <c:v>137.94999999999999</c:v>
                </c:pt>
                <c:pt idx="47">
                  <c:v>135.01</c:v>
                </c:pt>
                <c:pt idx="48">
                  <c:v>158.33000000000001</c:v>
                </c:pt>
                <c:pt idx="49">
                  <c:v>156.33000000000001</c:v>
                </c:pt>
                <c:pt idx="50">
                  <c:v>208.39</c:v>
                </c:pt>
                <c:pt idx="51">
                  <c:v>186.98</c:v>
                </c:pt>
                <c:pt idx="52">
                  <c:v>104.83</c:v>
                </c:pt>
                <c:pt idx="53">
                  <c:v>171.13</c:v>
                </c:pt>
                <c:pt idx="54">
                  <c:v>155.41</c:v>
                </c:pt>
                <c:pt idx="55">
                  <c:v>160.35</c:v>
                </c:pt>
                <c:pt idx="56">
                  <c:v>151.49</c:v>
                </c:pt>
                <c:pt idx="57">
                  <c:v>142.35</c:v>
                </c:pt>
                <c:pt idx="58">
                  <c:v>167.8</c:v>
                </c:pt>
                <c:pt idx="59">
                  <c:v>138.43</c:v>
                </c:pt>
                <c:pt idx="60">
                  <c:v>120.58</c:v>
                </c:pt>
                <c:pt idx="61">
                  <c:v>201.97</c:v>
                </c:pt>
                <c:pt idx="62">
                  <c:v>234.09</c:v>
                </c:pt>
                <c:pt idx="63">
                  <c:v>148.06</c:v>
                </c:pt>
                <c:pt idx="64">
                  <c:v>128.47</c:v>
                </c:pt>
                <c:pt idx="65">
                  <c:v>139.62</c:v>
                </c:pt>
                <c:pt idx="66">
                  <c:v>133.22999999999999</c:v>
                </c:pt>
                <c:pt idx="67">
                  <c:v>104.05</c:v>
                </c:pt>
                <c:pt idx="68">
                  <c:v>125.03</c:v>
                </c:pt>
                <c:pt idx="69">
                  <c:v>139.30000000000001</c:v>
                </c:pt>
                <c:pt idx="70">
                  <c:v>135.71</c:v>
                </c:pt>
                <c:pt idx="71">
                  <c:v>128.66</c:v>
                </c:pt>
                <c:pt idx="72">
                  <c:v>119.66</c:v>
                </c:pt>
                <c:pt idx="73">
                  <c:v>123.95</c:v>
                </c:pt>
                <c:pt idx="74">
                  <c:v>132.24</c:v>
                </c:pt>
                <c:pt idx="75">
                  <c:v>115.57</c:v>
                </c:pt>
                <c:pt idx="76">
                  <c:v>116.41</c:v>
                </c:pt>
                <c:pt idx="77">
                  <c:v>153.22</c:v>
                </c:pt>
                <c:pt idx="78">
                  <c:v>111.96</c:v>
                </c:pt>
                <c:pt idx="79">
                  <c:v>113.84</c:v>
                </c:pt>
                <c:pt idx="80">
                  <c:v>126.34</c:v>
                </c:pt>
                <c:pt idx="81">
                  <c:v>93.9</c:v>
                </c:pt>
                <c:pt idx="82">
                  <c:v>62.77</c:v>
                </c:pt>
                <c:pt idx="83">
                  <c:v>31.82</c:v>
                </c:pt>
                <c:pt idx="84">
                  <c:v>52.48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64-46C2-9B3F-5C4ED0A2E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934520"/>
        <c:axId val="934934848"/>
      </c:scatterChart>
      <c:valAx>
        <c:axId val="934934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4934848"/>
        <c:crosses val="autoZero"/>
        <c:crossBetween val="midCat"/>
      </c:valAx>
      <c:valAx>
        <c:axId val="9349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493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'Квадрант Врачи-Смртн'!$L$1</c:f>
              <c:strCache>
                <c:ptCount val="1"/>
                <c:pt idx="0">
                  <c:v>Смертность трудоспос от онко, 2018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'Квадрант Врачи-Смртн'!$F$2:$F$96</c:f>
              <c:numCache>
                <c:formatCode>0%</c:formatCode>
                <c:ptCount val="95"/>
                <c:pt idx="0">
                  <c:v>-3.1887755102044668E-4</c:v>
                </c:pt>
                <c:pt idx="1">
                  <c:v>-0.11037037037037034</c:v>
                </c:pt>
                <c:pt idx="2">
                  <c:v>-0.16005513861234488</c:v>
                </c:pt>
                <c:pt idx="3">
                  <c:v>-0.12053379250968577</c:v>
                </c:pt>
                <c:pt idx="4">
                  <c:v>-5.4921320580067934E-2</c:v>
                </c:pt>
                <c:pt idx="5">
                  <c:v>-0.14349014801546145</c:v>
                </c:pt>
                <c:pt idx="6">
                  <c:v>3.1818181818181746E-2</c:v>
                </c:pt>
                <c:pt idx="7">
                  <c:v>-0.12019230769230771</c:v>
                </c:pt>
                <c:pt idx="8">
                  <c:v>-0.11917098445595853</c:v>
                </c:pt>
                <c:pt idx="9">
                  <c:v>-9.9696575639358631E-3</c:v>
                </c:pt>
                <c:pt idx="10">
                  <c:v>-7.0484581497797349E-2</c:v>
                </c:pt>
                <c:pt idx="11">
                  <c:v>-0.15456407921693605</c:v>
                </c:pt>
                <c:pt idx="12">
                  <c:v>-0.21156802459646429</c:v>
                </c:pt>
                <c:pt idx="13">
                  <c:v>-2.5514981273408233E-2</c:v>
                </c:pt>
                <c:pt idx="14">
                  <c:v>-0.21900051168343848</c:v>
                </c:pt>
                <c:pt idx="15">
                  <c:v>-0.22862323894545966</c:v>
                </c:pt>
                <c:pt idx="16">
                  <c:v>-0.19284642321160583</c:v>
                </c:pt>
                <c:pt idx="17">
                  <c:v>-0.10682798724441944</c:v>
                </c:pt>
                <c:pt idx="18">
                  <c:v>-0.16879143294237631</c:v>
                </c:pt>
                <c:pt idx="19">
                  <c:v>-0.14264891652900591</c:v>
                </c:pt>
                <c:pt idx="20">
                  <c:v>2.5779376498801021E-2</c:v>
                </c:pt>
                <c:pt idx="21">
                  <c:v>-8.7800446022961887E-2</c:v>
                </c:pt>
                <c:pt idx="22">
                  <c:v>-0.10739030023094687</c:v>
                </c:pt>
                <c:pt idx="23">
                  <c:v>-0.22129360465116277</c:v>
                </c:pt>
                <c:pt idx="24">
                  <c:v>1.6181229773462036E-3</c:v>
                </c:pt>
                <c:pt idx="25">
                  <c:v>7.4153450492927542E-2</c:v>
                </c:pt>
                <c:pt idx="27">
                  <c:v>-3.2731648616125097E-2</c:v>
                </c:pt>
                <c:pt idx="28">
                  <c:v>-0.1045454545454545</c:v>
                </c:pt>
                <c:pt idx="29">
                  <c:v>6.926229508196724E-2</c:v>
                </c:pt>
                <c:pt idx="30">
                  <c:v>-1.8816222141030292E-2</c:v>
                </c:pt>
                <c:pt idx="31">
                  <c:v>2.2386606969048151E-2</c:v>
                </c:pt>
                <c:pt idx="32">
                  <c:v>-2.1974470835353088E-2</c:v>
                </c:pt>
                <c:pt idx="33">
                  <c:v>-3.7420718816067677E-2</c:v>
                </c:pt>
                <c:pt idx="34">
                  <c:v>-2.5050100200400771E-2</c:v>
                </c:pt>
                <c:pt idx="35">
                  <c:v>-6.6998468606431882E-2</c:v>
                </c:pt>
                <c:pt idx="36">
                  <c:v>-0.14480122324159017</c:v>
                </c:pt>
                <c:pt idx="37">
                  <c:v>-8.3542349990353038E-2</c:v>
                </c:pt>
                <c:pt idx="38">
                  <c:v>-9.8354917745887338E-2</c:v>
                </c:pt>
                <c:pt idx="39">
                  <c:v>-0.17046317388003041</c:v>
                </c:pt>
                <c:pt idx="40">
                  <c:v>-1.7327596232119991E-2</c:v>
                </c:pt>
                <c:pt idx="41">
                  <c:v>0.10383466135458175</c:v>
                </c:pt>
                <c:pt idx="42">
                  <c:v>1.7619252256123819E-2</c:v>
                </c:pt>
                <c:pt idx="43">
                  <c:v>-9.2529408769160271E-2</c:v>
                </c:pt>
                <c:pt idx="44">
                  <c:v>-6.4894186980980484E-2</c:v>
                </c:pt>
                <c:pt idx="45">
                  <c:v>-6.7751366467522556E-2</c:v>
                </c:pt>
                <c:pt idx="46">
                  <c:v>-3.0837004405286361E-2</c:v>
                </c:pt>
                <c:pt idx="47">
                  <c:v>1.1045655375552244E-3</c:v>
                </c:pt>
                <c:pt idx="48">
                  <c:v>0.3602216748768472</c:v>
                </c:pt>
                <c:pt idx="49">
                  <c:v>-0.17318862733109142</c:v>
                </c:pt>
                <c:pt idx="50">
                  <c:v>-0.12378048780487805</c:v>
                </c:pt>
                <c:pt idx="51">
                  <c:v>-0.1738748627881449</c:v>
                </c:pt>
                <c:pt idx="52">
                  <c:v>-7.0003910833007388E-2</c:v>
                </c:pt>
                <c:pt idx="53">
                  <c:v>3.7475345167652829E-2</c:v>
                </c:pt>
                <c:pt idx="54">
                  <c:v>-0.20139357158912119</c:v>
                </c:pt>
                <c:pt idx="55">
                  <c:v>-4.6032263320840761E-2</c:v>
                </c:pt>
                <c:pt idx="56">
                  <c:v>-9.3831503608904021E-2</c:v>
                </c:pt>
                <c:pt idx="57">
                  <c:v>6.5204505038529703E-3</c:v>
                </c:pt>
                <c:pt idx="59">
                  <c:v>-7.7336919973099993E-3</c:v>
                </c:pt>
                <c:pt idx="60">
                  <c:v>0.15484853613132499</c:v>
                </c:pt>
                <c:pt idx="61">
                  <c:v>2.0176544766708604E-2</c:v>
                </c:pt>
                <c:pt idx="62">
                  <c:v>1.0344827586206806E-2</c:v>
                </c:pt>
                <c:pt idx="63">
                  <c:v>-0.11872424843583096</c:v>
                </c:pt>
                <c:pt idx="64">
                  <c:v>-0.15146674411850136</c:v>
                </c:pt>
                <c:pt idx="65">
                  <c:v>0.11467236467236464</c:v>
                </c:pt>
                <c:pt idx="66">
                  <c:v>9.0909090909090828E-2</c:v>
                </c:pt>
                <c:pt idx="67">
                  <c:v>-0.15158620689655178</c:v>
                </c:pt>
                <c:pt idx="68">
                  <c:v>2.2271714922049046E-2</c:v>
                </c:pt>
                <c:pt idx="69">
                  <c:v>-5.5127055306427475E-2</c:v>
                </c:pt>
                <c:pt idx="70">
                  <c:v>9.1992720655140969E-2</c:v>
                </c:pt>
                <c:pt idx="71">
                  <c:v>2.1430807387608608E-2</c:v>
                </c:pt>
                <c:pt idx="72">
                  <c:v>-3.2592592592592617E-2</c:v>
                </c:pt>
                <c:pt idx="73">
                  <c:v>-0.11047203490678303</c:v>
                </c:pt>
                <c:pt idx="74">
                  <c:v>7.0989166530567749E-2</c:v>
                </c:pt>
                <c:pt idx="75">
                  <c:v>6.2190812720848143E-2</c:v>
                </c:pt>
                <c:pt idx="76">
                  <c:v>0.11969369723149414</c:v>
                </c:pt>
                <c:pt idx="77">
                  <c:v>-0.17628101836931998</c:v>
                </c:pt>
                <c:pt idx="78">
                  <c:v>-0.20710144927536234</c:v>
                </c:pt>
                <c:pt idx="79">
                  <c:v>0.17344345616264301</c:v>
                </c:pt>
                <c:pt idx="80">
                  <c:v>2.8645833333333259E-2</c:v>
                </c:pt>
                <c:pt idx="81">
                  <c:v>1.267828843106189E-2</c:v>
                </c:pt>
                <c:pt idx="82">
                  <c:v>0.11067961165048534</c:v>
                </c:pt>
                <c:pt idx="83">
                  <c:v>6.9979006298110491E-2</c:v>
                </c:pt>
                <c:pt idx="84">
                  <c:v>0.6131334760885081</c:v>
                </c:pt>
              </c:numCache>
            </c:numRef>
          </c:xVal>
          <c:yVal>
            <c:numRef>
              <c:f>'Квадрант Врачи-Смртн'!$L$2:$L$96</c:f>
              <c:numCache>
                <c:formatCode>#\ ##0.####</c:formatCode>
                <c:ptCount val="95"/>
                <c:pt idx="0">
                  <c:v>108.04</c:v>
                </c:pt>
                <c:pt idx="1">
                  <c:v>102.67</c:v>
                </c:pt>
                <c:pt idx="2">
                  <c:v>98.82</c:v>
                </c:pt>
                <c:pt idx="3">
                  <c:v>98.43</c:v>
                </c:pt>
                <c:pt idx="4">
                  <c:v>98.19</c:v>
                </c:pt>
                <c:pt idx="5">
                  <c:v>97.24</c:v>
                </c:pt>
                <c:pt idx="6">
                  <c:v>96.82</c:v>
                </c:pt>
                <c:pt idx="7">
                  <c:v>95.77</c:v>
                </c:pt>
                <c:pt idx="8">
                  <c:v>94.48</c:v>
                </c:pt>
                <c:pt idx="9">
                  <c:v>93.31</c:v>
                </c:pt>
                <c:pt idx="10">
                  <c:v>91.91</c:v>
                </c:pt>
                <c:pt idx="11">
                  <c:v>90.84</c:v>
                </c:pt>
                <c:pt idx="12">
                  <c:v>90.74</c:v>
                </c:pt>
                <c:pt idx="13">
                  <c:v>90.28</c:v>
                </c:pt>
                <c:pt idx="14">
                  <c:v>89.29</c:v>
                </c:pt>
                <c:pt idx="15">
                  <c:v>88.78</c:v>
                </c:pt>
                <c:pt idx="16">
                  <c:v>88.03</c:v>
                </c:pt>
                <c:pt idx="17">
                  <c:v>87.64</c:v>
                </c:pt>
                <c:pt idx="18">
                  <c:v>86.53</c:v>
                </c:pt>
                <c:pt idx="19">
                  <c:v>86.47</c:v>
                </c:pt>
                <c:pt idx="20">
                  <c:v>86.08</c:v>
                </c:pt>
                <c:pt idx="21">
                  <c:v>85.77</c:v>
                </c:pt>
                <c:pt idx="22">
                  <c:v>85.5</c:v>
                </c:pt>
                <c:pt idx="23" formatCode="#,##0">
                  <c:v>85</c:v>
                </c:pt>
                <c:pt idx="24">
                  <c:v>84.88</c:v>
                </c:pt>
                <c:pt idx="25">
                  <c:v>84.77</c:v>
                </c:pt>
                <c:pt idx="26">
                  <c:v>84.76</c:v>
                </c:pt>
                <c:pt idx="27">
                  <c:v>84.22</c:v>
                </c:pt>
                <c:pt idx="28">
                  <c:v>83.86</c:v>
                </c:pt>
                <c:pt idx="29">
                  <c:v>83.76</c:v>
                </c:pt>
                <c:pt idx="30">
                  <c:v>83.63</c:v>
                </c:pt>
                <c:pt idx="31">
                  <c:v>83.61</c:v>
                </c:pt>
                <c:pt idx="32">
                  <c:v>81.55</c:v>
                </c:pt>
                <c:pt idx="33">
                  <c:v>81.41</c:v>
                </c:pt>
                <c:pt idx="34">
                  <c:v>81.25</c:v>
                </c:pt>
                <c:pt idx="35">
                  <c:v>80.430000000000007</c:v>
                </c:pt>
                <c:pt idx="36">
                  <c:v>80.400000000000006</c:v>
                </c:pt>
                <c:pt idx="37">
                  <c:v>80.36</c:v>
                </c:pt>
                <c:pt idx="38">
                  <c:v>79.47</c:v>
                </c:pt>
                <c:pt idx="39">
                  <c:v>79.09</c:v>
                </c:pt>
                <c:pt idx="40">
                  <c:v>78.849999999999994</c:v>
                </c:pt>
                <c:pt idx="41">
                  <c:v>78.290000000000006</c:v>
                </c:pt>
                <c:pt idx="42">
                  <c:v>77.489999999999995</c:v>
                </c:pt>
                <c:pt idx="43">
                  <c:v>77.150000000000006</c:v>
                </c:pt>
                <c:pt idx="44">
                  <c:v>76.83</c:v>
                </c:pt>
                <c:pt idx="45">
                  <c:v>76.290000000000006</c:v>
                </c:pt>
                <c:pt idx="46">
                  <c:v>76.25</c:v>
                </c:pt>
                <c:pt idx="47">
                  <c:v>75.95</c:v>
                </c:pt>
                <c:pt idx="48">
                  <c:v>75.010000000000005</c:v>
                </c:pt>
                <c:pt idx="49">
                  <c:v>74.989999999999995</c:v>
                </c:pt>
                <c:pt idx="50">
                  <c:v>74.88</c:v>
                </c:pt>
                <c:pt idx="51">
                  <c:v>74.790000000000006</c:v>
                </c:pt>
                <c:pt idx="52">
                  <c:v>74.67</c:v>
                </c:pt>
                <c:pt idx="53">
                  <c:v>74.42</c:v>
                </c:pt>
                <c:pt idx="54">
                  <c:v>74.23</c:v>
                </c:pt>
                <c:pt idx="55">
                  <c:v>74.099999999999994</c:v>
                </c:pt>
                <c:pt idx="56">
                  <c:v>73.650000000000006</c:v>
                </c:pt>
                <c:pt idx="57">
                  <c:v>73.22</c:v>
                </c:pt>
                <c:pt idx="58">
                  <c:v>71.45</c:v>
                </c:pt>
                <c:pt idx="59">
                  <c:v>70.760000000000005</c:v>
                </c:pt>
                <c:pt idx="60">
                  <c:v>70.53</c:v>
                </c:pt>
                <c:pt idx="61">
                  <c:v>70.48</c:v>
                </c:pt>
                <c:pt idx="62">
                  <c:v>70.11</c:v>
                </c:pt>
                <c:pt idx="63">
                  <c:v>70.010000000000005</c:v>
                </c:pt>
                <c:pt idx="64">
                  <c:v>69.78</c:v>
                </c:pt>
                <c:pt idx="65">
                  <c:v>68.95</c:v>
                </c:pt>
                <c:pt idx="66">
                  <c:v>68.64</c:v>
                </c:pt>
                <c:pt idx="67">
                  <c:v>68.19</c:v>
                </c:pt>
                <c:pt idx="68">
                  <c:v>68.12</c:v>
                </c:pt>
                <c:pt idx="69">
                  <c:v>67.2</c:v>
                </c:pt>
                <c:pt idx="70">
                  <c:v>66.3</c:v>
                </c:pt>
                <c:pt idx="71">
                  <c:v>64.930000000000007</c:v>
                </c:pt>
                <c:pt idx="72">
                  <c:v>64.13</c:v>
                </c:pt>
                <c:pt idx="73">
                  <c:v>62.36</c:v>
                </c:pt>
                <c:pt idx="74">
                  <c:v>62.33</c:v>
                </c:pt>
                <c:pt idx="75">
                  <c:v>61.61</c:v>
                </c:pt>
                <c:pt idx="76">
                  <c:v>60.94</c:v>
                </c:pt>
                <c:pt idx="77">
                  <c:v>59.03</c:v>
                </c:pt>
                <c:pt idx="78">
                  <c:v>58.26</c:v>
                </c:pt>
                <c:pt idx="79">
                  <c:v>47.12</c:v>
                </c:pt>
                <c:pt idx="80">
                  <c:v>46.36</c:v>
                </c:pt>
                <c:pt idx="81">
                  <c:v>45.45</c:v>
                </c:pt>
                <c:pt idx="82">
                  <c:v>43.68</c:v>
                </c:pt>
                <c:pt idx="83">
                  <c:v>40.98</c:v>
                </c:pt>
                <c:pt idx="84">
                  <c:v>22.74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6A-4F50-8C0A-1CD1386B8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037760"/>
        <c:axId val="384889808"/>
      </c:scatterChart>
      <c:valAx>
        <c:axId val="6170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889808"/>
        <c:crosses val="autoZero"/>
        <c:crossBetween val="midCat"/>
      </c:valAx>
      <c:valAx>
        <c:axId val="3848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####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0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Распределение регионов по обеспеченности врачами (физ.лиц врачей на 10 тыс. населения)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Распределение регионов по обеспеченности врачами (физ.лиц врачей на 10 тыс. населения)</a:t>
          </a:r>
        </a:p>
      </cx:txPr>
    </cx:title>
    <cx:plotArea>
      <cx:plotAreaRegion>
        <cx:series layoutId="clusteredColumn" uniqueId="{DEBF9EE2-82B6-419B-B17A-DEE8B9E80542}"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3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89</xdr:row>
      <xdr:rowOff>175260</xdr:rowOff>
    </xdr:from>
    <xdr:to>
      <xdr:col>15</xdr:col>
      <xdr:colOff>228600</xdr:colOff>
      <xdr:row>104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66FF6A-397F-48CB-9656-C67299F87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5</xdr:row>
      <xdr:rowOff>144780</xdr:rowOff>
    </xdr:from>
    <xdr:to>
      <xdr:col>14</xdr:col>
      <xdr:colOff>45720</xdr:colOff>
      <xdr:row>20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72CB38-EB2F-4123-BBD2-8EC165AE6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350520</xdr:colOff>
      <xdr:row>71</xdr:row>
      <xdr:rowOff>175260</xdr:rowOff>
    </xdr:from>
    <xdr:to>
      <xdr:col>14</xdr:col>
      <xdr:colOff>45720</xdr:colOff>
      <xdr:row>86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F89F30-6889-4C57-806D-536F49134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1</xdr:row>
      <xdr:rowOff>15240</xdr:rowOff>
    </xdr:from>
    <xdr:to>
      <xdr:col>13</xdr:col>
      <xdr:colOff>190500</xdr:colOff>
      <xdr:row>7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F013F19-ADC9-40AB-B08A-CA6F55220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1</xdr:row>
      <xdr:rowOff>60960</xdr:rowOff>
    </xdr:from>
    <xdr:to>
      <xdr:col>20</xdr:col>
      <xdr:colOff>571500</xdr:colOff>
      <xdr:row>7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75A2268-9FAA-4AE2-81B5-44EDD39B5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13</xdr:col>
      <xdr:colOff>304800</xdr:colOff>
      <xdr:row>25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68A68D-24F6-455B-907E-367C42B39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13</xdr:col>
      <xdr:colOff>304800</xdr:colOff>
      <xdr:row>41</xdr:row>
      <xdr:rowOff>167640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A131399-32D1-4C78-B864-94465868B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44</xdr:row>
      <xdr:rowOff>0</xdr:rowOff>
    </xdr:from>
    <xdr:to>
      <xdr:col>13</xdr:col>
      <xdr:colOff>304800</xdr:colOff>
      <xdr:row>59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1CEAB56-D1A7-47F4-895B-6EDA74501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60</xdr:row>
      <xdr:rowOff>0</xdr:rowOff>
    </xdr:from>
    <xdr:to>
      <xdr:col>13</xdr:col>
      <xdr:colOff>304800</xdr:colOff>
      <xdr:row>75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EC1B3FD-4C34-49A6-B2D3-C38E818EC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77</xdr:row>
      <xdr:rowOff>0</xdr:rowOff>
    </xdr:from>
    <xdr:to>
      <xdr:col>13</xdr:col>
      <xdr:colOff>304800</xdr:colOff>
      <xdr:row>92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12C79B6-EC58-4F18-883F-6C6C40663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94</xdr:row>
      <xdr:rowOff>0</xdr:rowOff>
    </xdr:from>
    <xdr:to>
      <xdr:col>13</xdr:col>
      <xdr:colOff>304800</xdr:colOff>
      <xdr:row>109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17EE9FD-3BB0-47DC-A6EF-DE0C6D4B5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5</xdr:row>
      <xdr:rowOff>83820</xdr:rowOff>
    </xdr:from>
    <xdr:to>
      <xdr:col>8</xdr:col>
      <xdr:colOff>571500</xdr:colOff>
      <xdr:row>20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3A595FF-4A65-4956-A98F-AD2D84C37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9982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11</xdr:row>
      <xdr:rowOff>129540</xdr:rowOff>
    </xdr:from>
    <xdr:to>
      <xdr:col>18</xdr:col>
      <xdr:colOff>281940</xdr:colOff>
      <xdr:row>38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B83C22-7F19-439D-A4F3-6762CADA1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274320</xdr:colOff>
      <xdr:row>10</xdr:row>
      <xdr:rowOff>175260</xdr:rowOff>
    </xdr:from>
    <xdr:to>
      <xdr:col>24</xdr:col>
      <xdr:colOff>411480</xdr:colOff>
      <xdr:row>34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4DD2D79-21E5-4C73-9375-8811308C7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510540</xdr:colOff>
      <xdr:row>13</xdr:row>
      <xdr:rowOff>114300</xdr:rowOff>
    </xdr:from>
    <xdr:to>
      <xdr:col>16</xdr:col>
      <xdr:colOff>289560</xdr:colOff>
      <xdr:row>40</xdr:row>
      <xdr:rowOff>121920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BDAD733-E5ED-416E-A82E-5D013CB6C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106680</xdr:colOff>
      <xdr:row>29</xdr:row>
      <xdr:rowOff>144780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724A5E-C679-4653-93B5-F5F34F28E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28</xdr:col>
      <xdr:colOff>251460</xdr:colOff>
      <xdr:row>30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43C267A-1AEE-4F32-90C7-8D5592B56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175260</xdr:rowOff>
    </xdr:from>
    <xdr:to>
      <xdr:col>7</xdr:col>
      <xdr:colOff>510540</xdr:colOff>
      <xdr:row>52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DFFF6BC-66E4-473A-98BA-8C4766AD5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19</xdr:col>
      <xdr:colOff>190500</xdr:colOff>
      <xdr:row>51</xdr:row>
      <xdr:rowOff>91440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EF980AC-D3FD-4EF3-BACB-EC9C4374C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13</xdr:col>
      <xdr:colOff>320040</xdr:colOff>
      <xdr:row>70</xdr:row>
      <xdr:rowOff>83820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B512BB2-690D-4133-8990-54108CC9B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53</xdr:row>
      <xdr:rowOff>0</xdr:rowOff>
    </xdr:from>
    <xdr:to>
      <xdr:col>21</xdr:col>
      <xdr:colOff>304800</xdr:colOff>
      <xdr:row>68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6243A7A-B9EC-4D0D-B277-D17E2B354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69</xdr:row>
      <xdr:rowOff>0</xdr:rowOff>
    </xdr:from>
    <xdr:to>
      <xdr:col>21</xdr:col>
      <xdr:colOff>304800</xdr:colOff>
      <xdr:row>84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22E0CF4-17E6-4E37-A0FB-DF0470A6A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BAE4-753F-445A-B1D3-04EC08CF35CE}">
  <dimension ref="A1:BC402"/>
  <sheetViews>
    <sheetView tabSelected="1" workbookViewId="0">
      <pane ySplit="2" topLeftCell="A61" activePane="bottomLeft" state="frozen"/>
      <selection pane="bottomLeft" activeCell="AM2" sqref="AM2"/>
    </sheetView>
  </sheetViews>
  <sheetFormatPr defaultRowHeight="14.4" x14ac:dyDescent="0.3"/>
  <cols>
    <col min="1" max="1" width="8.88671875" style="15"/>
    <col min="2" max="2" width="30" style="15" customWidth="1"/>
    <col min="3" max="3" width="5.21875" style="15" customWidth="1"/>
    <col min="4" max="4" width="8.33203125" style="15" customWidth="1"/>
    <col min="5" max="5" width="6.77734375" style="15" customWidth="1"/>
    <col min="6" max="6" width="6" style="15" customWidth="1"/>
    <col min="7" max="8" width="7.109375" style="15" customWidth="1"/>
    <col min="9" max="10" width="8.88671875" style="21" customWidth="1"/>
    <col min="11" max="11" width="8.88671875" style="15" customWidth="1"/>
    <col min="12" max="13" width="7.88671875" style="15" customWidth="1"/>
    <col min="14" max="14" width="6.44140625" style="15" customWidth="1"/>
    <col min="15" max="18" width="7.33203125" style="15" customWidth="1"/>
    <col min="19" max="22" width="11.88671875" style="15" customWidth="1"/>
    <col min="23" max="23" width="17.109375" style="15" customWidth="1"/>
    <col min="24" max="25" width="11.88671875" style="15" customWidth="1"/>
    <col min="26" max="26" width="16.6640625" style="15" customWidth="1"/>
    <col min="27" max="29" width="11.88671875" style="15" customWidth="1"/>
    <col min="30" max="30" width="50.5546875" customWidth="1"/>
    <col min="31" max="31" width="10.33203125" customWidth="1"/>
    <col min="32" max="32" width="8.88671875" customWidth="1"/>
    <col min="33" max="35" width="11.88671875" style="15" customWidth="1"/>
    <col min="36" max="37" width="8.88671875" style="15" customWidth="1"/>
    <col min="38" max="38" width="11.109375" style="15" customWidth="1"/>
    <col min="39" max="39" width="11" style="15" customWidth="1"/>
    <col min="40" max="40" width="12" style="15" customWidth="1"/>
    <col min="41" max="41" width="11.88671875" style="15" customWidth="1"/>
    <col min="42" max="44" width="8.88671875" style="15" customWidth="1"/>
    <col min="45" max="45" width="24.44140625" style="15" customWidth="1"/>
    <col min="46" max="46" width="8.88671875" style="15" customWidth="1"/>
    <col min="47" max="47" width="19.88671875" style="15" customWidth="1"/>
    <col min="48" max="48" width="13.109375" style="15" customWidth="1"/>
    <col min="49" max="49" width="8.88671875" style="15" customWidth="1"/>
    <col min="50" max="50" width="9.44140625" style="15" customWidth="1"/>
    <col min="51" max="51" width="19" style="15" customWidth="1"/>
    <col min="52" max="52" width="17.77734375" style="15" customWidth="1"/>
    <col min="53" max="53" width="12" style="15" customWidth="1"/>
    <col min="54" max="16384" width="8.88671875" style="15"/>
  </cols>
  <sheetData>
    <row r="1" spans="1:55" ht="15" customHeight="1" thickBot="1" x14ac:dyDescent="0.35">
      <c r="C1" s="211">
        <v>2010</v>
      </c>
      <c r="D1" s="212"/>
      <c r="E1" s="212"/>
      <c r="F1" s="212"/>
      <c r="G1" s="212"/>
      <c r="H1" s="213"/>
      <c r="I1" s="214">
        <v>2018</v>
      </c>
      <c r="J1" s="215"/>
      <c r="K1" s="215"/>
      <c r="L1" s="215"/>
      <c r="M1" s="215"/>
      <c r="N1" s="215"/>
      <c r="O1" s="215"/>
      <c r="P1" s="215"/>
      <c r="R1" s="105"/>
      <c r="S1" s="163" t="s">
        <v>119</v>
      </c>
      <c r="T1" s="164"/>
      <c r="U1" s="164"/>
      <c r="V1" s="164"/>
      <c r="W1" s="164"/>
      <c r="X1" s="165"/>
      <c r="AB1" s="33" t="s">
        <v>114</v>
      </c>
      <c r="AC1" s="168" t="s">
        <v>114</v>
      </c>
      <c r="AE1" t="s">
        <v>159</v>
      </c>
      <c r="AF1" t="s">
        <v>158</v>
      </c>
      <c r="AG1" s="169"/>
      <c r="AH1" s="169"/>
      <c r="AI1" s="169"/>
      <c r="AJ1" s="170"/>
      <c r="AK1" s="166" t="s">
        <v>113</v>
      </c>
      <c r="AL1" s="167"/>
      <c r="AM1" s="167"/>
      <c r="AN1" s="167"/>
      <c r="AO1" s="171" t="s">
        <v>124</v>
      </c>
      <c r="AP1" s="171"/>
      <c r="AQ1" s="171"/>
      <c r="AU1" s="15" t="s">
        <v>123</v>
      </c>
    </row>
    <row r="2" spans="1:55" ht="129" customHeight="1" thickBot="1" x14ac:dyDescent="0.35">
      <c r="A2" s="15" t="s">
        <v>144</v>
      </c>
      <c r="B2" s="16" t="s">
        <v>0</v>
      </c>
      <c r="C2" s="82" t="s">
        <v>135</v>
      </c>
      <c r="D2" s="83" t="s">
        <v>136</v>
      </c>
      <c r="E2" s="93" t="s">
        <v>137</v>
      </c>
      <c r="F2" s="81" t="s">
        <v>134</v>
      </c>
      <c r="G2" s="80" t="s">
        <v>133</v>
      </c>
      <c r="H2" s="107" t="s">
        <v>140</v>
      </c>
      <c r="I2" s="114" t="s">
        <v>112</v>
      </c>
      <c r="J2" s="94" t="s">
        <v>6</v>
      </c>
      <c r="K2" s="79" t="s">
        <v>138</v>
      </c>
      <c r="L2" s="79" t="s">
        <v>7</v>
      </c>
      <c r="M2" s="79" t="s">
        <v>8</v>
      </c>
      <c r="N2" s="112" t="s">
        <v>10</v>
      </c>
      <c r="O2" s="112" t="s">
        <v>9</v>
      </c>
      <c r="P2" s="112" t="s">
        <v>140</v>
      </c>
      <c r="Q2" s="112" t="s">
        <v>139</v>
      </c>
      <c r="R2" s="113" t="s">
        <v>141</v>
      </c>
      <c r="S2" s="78" t="s">
        <v>115</v>
      </c>
      <c r="T2" s="78" t="s">
        <v>117</v>
      </c>
      <c r="U2" s="78" t="s">
        <v>118</v>
      </c>
      <c r="V2" s="78" t="s">
        <v>127</v>
      </c>
      <c r="W2" s="37" t="s">
        <v>128</v>
      </c>
      <c r="X2" s="78" t="s">
        <v>129</v>
      </c>
      <c r="Y2" s="17" t="s">
        <v>5</v>
      </c>
      <c r="Z2" s="8" t="s">
        <v>126</v>
      </c>
      <c r="AA2" s="19" t="s">
        <v>3</v>
      </c>
      <c r="AB2" s="18" t="s">
        <v>116</v>
      </c>
      <c r="AC2" s="18" t="s">
        <v>120</v>
      </c>
      <c r="AD2" s="176" t="s">
        <v>0</v>
      </c>
      <c r="AE2" s="176" t="s">
        <v>4</v>
      </c>
      <c r="AF2" s="176" t="s">
        <v>4</v>
      </c>
      <c r="AG2" s="29" t="s">
        <v>111</v>
      </c>
      <c r="AH2" s="30" t="s">
        <v>108</v>
      </c>
      <c r="AI2" s="24" t="s">
        <v>109</v>
      </c>
      <c r="AJ2" s="25" t="s">
        <v>110</v>
      </c>
      <c r="AK2" s="29" t="s">
        <v>111</v>
      </c>
      <c r="AL2" s="30" t="s">
        <v>108</v>
      </c>
      <c r="AM2" s="24" t="s">
        <v>109</v>
      </c>
      <c r="AN2" s="25" t="s">
        <v>110</v>
      </c>
      <c r="AO2" s="8" t="s">
        <v>4</v>
      </c>
      <c r="AP2" s="36" t="s">
        <v>121</v>
      </c>
      <c r="AQ2" s="36" t="s">
        <v>122</v>
      </c>
      <c r="AR2" s="22" t="s">
        <v>230</v>
      </c>
      <c r="AS2" s="22" t="s">
        <v>229</v>
      </c>
      <c r="AT2" s="37" t="s">
        <v>125</v>
      </c>
      <c r="AU2" s="37" t="s">
        <v>130</v>
      </c>
      <c r="AV2" s="37" t="s">
        <v>131</v>
      </c>
      <c r="AW2" s="37" t="s">
        <v>132</v>
      </c>
      <c r="AX2" s="37" t="s">
        <v>143</v>
      </c>
      <c r="AY2" s="37" t="s">
        <v>226</v>
      </c>
      <c r="AZ2" s="37" t="s">
        <v>227</v>
      </c>
      <c r="BB2" s="15" t="s">
        <v>0</v>
      </c>
      <c r="BC2" s="37" t="s">
        <v>248</v>
      </c>
    </row>
    <row r="3" spans="1:55" x14ac:dyDescent="0.3">
      <c r="B3" s="16" t="s">
        <v>1</v>
      </c>
      <c r="C3" s="84">
        <v>47.8</v>
      </c>
      <c r="D3" s="85">
        <v>22.9</v>
      </c>
      <c r="E3" s="85">
        <v>22.3</v>
      </c>
      <c r="F3" s="84">
        <v>7.1</v>
      </c>
      <c r="G3" s="84">
        <v>28.6</v>
      </c>
      <c r="H3" s="84"/>
      <c r="I3" s="100">
        <v>30.6</v>
      </c>
      <c r="J3" s="95">
        <v>25.8</v>
      </c>
      <c r="K3" s="1">
        <f>I3+J3</f>
        <v>56.400000000000006</v>
      </c>
      <c r="L3" s="1">
        <v>18.2</v>
      </c>
      <c r="M3" s="1">
        <v>20.3</v>
      </c>
      <c r="N3" s="1">
        <v>5.0999999999999996</v>
      </c>
      <c r="O3" s="1">
        <v>22.2</v>
      </c>
      <c r="P3" s="110"/>
      <c r="Q3" s="106">
        <f>O3/G3-1</f>
        <v>-0.22377622377622386</v>
      </c>
      <c r="R3" s="106"/>
      <c r="S3" s="10">
        <v>482.2</v>
      </c>
      <c r="T3" s="10">
        <v>147.04</v>
      </c>
      <c r="U3" s="12">
        <v>74</v>
      </c>
      <c r="V3" s="12">
        <v>18</v>
      </c>
      <c r="W3" s="10">
        <v>35.19</v>
      </c>
      <c r="X3" s="10">
        <v>44.28</v>
      </c>
      <c r="Z3" s="10"/>
      <c r="AA3" s="20">
        <v>3.5927486169626244</v>
      </c>
      <c r="AB3" s="10">
        <v>80.8</v>
      </c>
      <c r="AC3" s="34">
        <v>703748</v>
      </c>
      <c r="AD3" s="176" t="s">
        <v>1</v>
      </c>
      <c r="AE3" s="177">
        <v>80929</v>
      </c>
      <c r="AF3" s="177">
        <v>592421</v>
      </c>
      <c r="AG3" s="26">
        <v>0.136607243835043</v>
      </c>
      <c r="AH3" s="27">
        <v>-5.9305589123234026E-2</v>
      </c>
      <c r="AI3" s="27">
        <v>0.19667889040042597</v>
      </c>
      <c r="AJ3" s="28">
        <v>6.9005253577310022E-3</v>
      </c>
      <c r="AK3" s="26">
        <v>0.15289322250639387</v>
      </c>
      <c r="AL3" s="27">
        <v>3.4574346292988167E-3</v>
      </c>
      <c r="AM3" s="27">
        <v>0.20567226890756296</v>
      </c>
      <c r="AN3" s="28">
        <v>-1.2911878402187882E-2</v>
      </c>
      <c r="AO3" s="12">
        <v>146830576</v>
      </c>
      <c r="AP3" s="23">
        <v>1.5942154944659226E-3</v>
      </c>
      <c r="AQ3" s="23">
        <v>2.7869253247761572E-2</v>
      </c>
      <c r="AR3" s="15">
        <f t="shared" ref="AR3:AR66" si="0">(AE3+AF3)/(AO3/10000)</f>
        <v>45.858976947689698</v>
      </c>
      <c r="AS3" s="174">
        <f>AF3/(AO3/10000)</f>
        <v>40.34725028934028</v>
      </c>
      <c r="AT3" s="15">
        <f t="shared" ref="AT3:AT17" si="1">Z3/AO3*1000</f>
        <v>0</v>
      </c>
      <c r="AX3" s="15" t="e">
        <f t="shared" ref="AX3:AX34" si="2">AU3/Z3</f>
        <v>#DIV/0!</v>
      </c>
      <c r="AY3" s="15">
        <v>784142</v>
      </c>
      <c r="AZ3" s="15">
        <f>AY3/AO3*1000000</f>
        <v>5340.4544296005488</v>
      </c>
      <c r="BB3" s="15" t="s">
        <v>1</v>
      </c>
      <c r="BC3" s="15">
        <v>-6.6140834702014817E-2</v>
      </c>
    </row>
    <row r="4" spans="1:55" x14ac:dyDescent="0.3">
      <c r="B4" s="16" t="s">
        <v>11</v>
      </c>
      <c r="C4" s="86">
        <v>48.9</v>
      </c>
      <c r="D4" s="87">
        <v>22.7</v>
      </c>
      <c r="E4" s="87">
        <v>22.4</v>
      </c>
      <c r="F4" s="86">
        <v>6</v>
      </c>
      <c r="G4" s="86">
        <v>28</v>
      </c>
      <c r="H4" s="86"/>
      <c r="I4" s="101"/>
      <c r="J4" s="96"/>
      <c r="K4" s="1">
        <f t="shared" ref="K4:K67" si="3">I4+J4</f>
        <v>0</v>
      </c>
      <c r="L4" s="2"/>
      <c r="M4" s="2"/>
      <c r="N4" s="2"/>
      <c r="O4" s="2"/>
      <c r="P4" s="110"/>
      <c r="Q4" s="106"/>
      <c r="R4" s="106"/>
      <c r="S4" s="10">
        <v>446.7</v>
      </c>
      <c r="T4" s="10">
        <v>141.59</v>
      </c>
      <c r="U4" s="10">
        <v>72.03</v>
      </c>
      <c r="V4" s="10">
        <v>16.43</v>
      </c>
      <c r="W4" s="10">
        <v>16.7</v>
      </c>
      <c r="X4" s="10">
        <v>43.07</v>
      </c>
      <c r="Z4" s="10"/>
      <c r="AA4" s="20"/>
      <c r="AB4" s="10"/>
      <c r="AC4" s="34">
        <v>187786</v>
      </c>
      <c r="AD4" s="176" t="s">
        <v>11</v>
      </c>
      <c r="AE4" s="177">
        <v>21990</v>
      </c>
      <c r="AF4" s="177">
        <v>159178</v>
      </c>
      <c r="AG4" s="26">
        <v>0.13814723140132432</v>
      </c>
      <c r="AH4" s="27">
        <v>-0.11895267181512248</v>
      </c>
      <c r="AI4" s="27">
        <v>0.10120687064950684</v>
      </c>
      <c r="AJ4" s="28">
        <v>1.7671052463334558E-2</v>
      </c>
      <c r="AK4" s="26">
        <v>0.16350589441312147</v>
      </c>
      <c r="AL4" s="27">
        <v>-7.2120820545953812E-2</v>
      </c>
      <c r="AM4" s="27">
        <v>6.9034852546916881E-2</v>
      </c>
      <c r="AN4" s="28">
        <v>-3.1677907214388012E-3</v>
      </c>
      <c r="AO4" s="12">
        <v>39344736</v>
      </c>
      <c r="AP4" s="23">
        <v>2.9929811952323471E-2</v>
      </c>
      <c r="AQ4" s="23">
        <v>2.486173130198277E-2</v>
      </c>
      <c r="AR4" s="15">
        <f t="shared" si="0"/>
        <v>46.046312269066952</v>
      </c>
      <c r="AS4" s="174">
        <f t="shared" ref="AS4:AS67" si="4">AF4/(AO4/10000)</f>
        <v>40.457254561321747</v>
      </c>
      <c r="AT4" s="15">
        <f t="shared" si="1"/>
        <v>0</v>
      </c>
      <c r="AU4" s="55"/>
      <c r="AX4" s="15" t="e">
        <f t="shared" si="2"/>
        <v>#DIV/0!</v>
      </c>
      <c r="AY4" s="15">
        <v>186700.75099999999</v>
      </c>
      <c r="AZ4" s="15">
        <f t="shared" ref="AZ4:AZ67" si="5">AY4/AO4*1000000</f>
        <v>4745.2536217297275</v>
      </c>
      <c r="BB4" s="15" t="s">
        <v>11</v>
      </c>
      <c r="BC4" s="15">
        <v>-0.10860226031141484</v>
      </c>
    </row>
    <row r="5" spans="1:55" x14ac:dyDescent="0.3">
      <c r="B5" s="16" t="s">
        <v>12</v>
      </c>
      <c r="C5" s="88">
        <v>56.5</v>
      </c>
      <c r="D5" s="89">
        <v>19.7</v>
      </c>
      <c r="E5" s="89">
        <v>21.3</v>
      </c>
      <c r="F5" s="88">
        <v>2.5</v>
      </c>
      <c r="G5" s="88">
        <v>25.4</v>
      </c>
      <c r="H5" s="88"/>
      <c r="I5" s="102">
        <v>33.9</v>
      </c>
      <c r="J5" s="97">
        <v>25.5</v>
      </c>
      <c r="K5" s="1">
        <f t="shared" si="3"/>
        <v>59.4</v>
      </c>
      <c r="L5" s="3">
        <v>16</v>
      </c>
      <c r="M5" s="3">
        <v>20.6</v>
      </c>
      <c r="N5" s="3">
        <v>3.9</v>
      </c>
      <c r="O5" s="3">
        <v>21.3</v>
      </c>
      <c r="P5" s="111"/>
      <c r="Q5" s="106">
        <f t="shared" ref="Q5:Q67" si="6">O5/G5-1</f>
        <v>-0.1614173228346456</v>
      </c>
      <c r="R5" s="106"/>
      <c r="S5" s="10">
        <v>422.5</v>
      </c>
      <c r="T5" s="10">
        <v>162.04</v>
      </c>
      <c r="U5" s="10">
        <v>81.55</v>
      </c>
      <c r="V5" s="10">
        <v>16.75</v>
      </c>
      <c r="W5" s="10">
        <v>5.86</v>
      </c>
      <c r="X5" s="10">
        <v>35.619999999999997</v>
      </c>
      <c r="Y5" s="5">
        <v>506420.9</v>
      </c>
      <c r="Z5" s="10">
        <v>17124714399.999998</v>
      </c>
      <c r="AA5" s="21">
        <v>3.9957406677424503</v>
      </c>
      <c r="AB5" s="10">
        <v>80.900000000000006</v>
      </c>
      <c r="AC5" s="34">
        <v>6263</v>
      </c>
      <c r="AD5" s="176" t="s">
        <v>12</v>
      </c>
      <c r="AE5" s="177">
        <v>496</v>
      </c>
      <c r="AF5" s="177">
        <v>5557</v>
      </c>
      <c r="AG5" s="26">
        <v>8.9256793233759221E-2</v>
      </c>
      <c r="AH5" s="27">
        <v>-2.1974470835353088E-2</v>
      </c>
      <c r="AI5" s="27">
        <v>0.21867321867321876</v>
      </c>
      <c r="AJ5" s="28">
        <v>-5.0734540485138369E-2</v>
      </c>
      <c r="AK5" s="26">
        <v>7.0093457943925228E-2</v>
      </c>
      <c r="AL5" s="27">
        <v>1.5418502202643181E-2</v>
      </c>
      <c r="AM5" s="27">
        <v>-3.2258064516129004E-2</v>
      </c>
      <c r="AN5" s="28">
        <v>-4.035874439461884E-2</v>
      </c>
      <c r="AO5" s="12">
        <v>1548647</v>
      </c>
      <c r="AP5" s="23">
        <v>2.9448677365446499E-2</v>
      </c>
      <c r="AQ5" s="23">
        <v>1.0821981023023231E-2</v>
      </c>
      <c r="AR5" s="15">
        <f t="shared" si="0"/>
        <v>39.085730963867171</v>
      </c>
      <c r="AS5" s="174">
        <f t="shared" si="4"/>
        <v>35.88293523314222</v>
      </c>
      <c r="AT5" s="15">
        <f t="shared" si="1"/>
        <v>11057855.276250817</v>
      </c>
      <c r="AU5" s="55">
        <v>3710248000</v>
      </c>
      <c r="AV5" s="15">
        <v>3464</v>
      </c>
      <c r="AW5" s="56">
        <f>AU5/AO5</f>
        <v>2395.7996883731412</v>
      </c>
      <c r="AX5" s="131">
        <f t="shared" si="2"/>
        <v>0.21666043084490802</v>
      </c>
      <c r="AY5" s="15">
        <v>5970.9110000000001</v>
      </c>
      <c r="AZ5" s="15">
        <f t="shared" si="5"/>
        <v>3855.5661813182733</v>
      </c>
      <c r="BB5" s="15" t="s">
        <v>12</v>
      </c>
      <c r="BC5" s="15">
        <v>-4.1833483522823567E-2</v>
      </c>
    </row>
    <row r="6" spans="1:55" x14ac:dyDescent="0.3">
      <c r="B6" s="16" t="s">
        <v>13</v>
      </c>
      <c r="C6" s="88">
        <v>42.2</v>
      </c>
      <c r="D6" s="89">
        <v>22.6</v>
      </c>
      <c r="E6" s="89">
        <v>27.3</v>
      </c>
      <c r="F6" s="88">
        <v>7.9</v>
      </c>
      <c r="G6" s="88">
        <v>24.9</v>
      </c>
      <c r="H6" s="88"/>
      <c r="I6" s="102">
        <v>28.2</v>
      </c>
      <c r="J6" s="97">
        <v>19.7</v>
      </c>
      <c r="K6" s="1">
        <f t="shared" si="3"/>
        <v>47.9</v>
      </c>
      <c r="L6" s="3">
        <v>18.5</v>
      </c>
      <c r="M6" s="3">
        <v>28.7</v>
      </c>
      <c r="N6" s="3">
        <v>4.9000000000000004</v>
      </c>
      <c r="O6" s="3">
        <v>27.2</v>
      </c>
      <c r="P6" s="111"/>
      <c r="Q6" s="106">
        <f t="shared" si="6"/>
        <v>9.2369477911646625E-2</v>
      </c>
      <c r="R6" s="106"/>
      <c r="S6" s="10">
        <v>577.9</v>
      </c>
      <c r="T6" s="10">
        <v>184.39</v>
      </c>
      <c r="U6" s="10">
        <v>96.82</v>
      </c>
      <c r="V6" s="10">
        <v>30.2</v>
      </c>
      <c r="W6" s="10">
        <v>13.81</v>
      </c>
      <c r="X6" s="10">
        <v>66.62</v>
      </c>
      <c r="Y6" s="5">
        <v>253100.4</v>
      </c>
      <c r="Z6" s="10">
        <v>13366183800</v>
      </c>
      <c r="AA6" s="21">
        <v>3.9215016298828753</v>
      </c>
      <c r="AB6" s="10">
        <v>72.900000000000006</v>
      </c>
      <c r="AC6" s="34">
        <v>4861</v>
      </c>
      <c r="AD6" s="176" t="s">
        <v>13</v>
      </c>
      <c r="AE6" s="177">
        <v>396</v>
      </c>
      <c r="AF6" s="177">
        <v>4371</v>
      </c>
      <c r="AG6" s="26">
        <v>9.0597117364447491E-2</v>
      </c>
      <c r="AH6" s="27">
        <v>3.1818181818181746E-2</v>
      </c>
      <c r="AI6" s="27">
        <v>0.15116279069767447</v>
      </c>
      <c r="AJ6" s="28">
        <v>9.23574232278912E-3</v>
      </c>
      <c r="AK6" s="26">
        <v>9.556313993174062E-2</v>
      </c>
      <c r="AL6" s="27">
        <v>1.2578616352201255E-2</v>
      </c>
      <c r="AM6" s="27">
        <v>-6.6666666666666652E-2</v>
      </c>
      <c r="AN6" s="28">
        <v>-3.4013605442176909E-3</v>
      </c>
      <c r="AO6" s="12">
        <v>1205584</v>
      </c>
      <c r="AP6" s="23">
        <v>-0.14834385437447373</v>
      </c>
      <c r="AQ6" s="23">
        <v>-5.8833815919003718E-2</v>
      </c>
      <c r="AR6" s="15">
        <f t="shared" si="0"/>
        <v>39.541002534871062</v>
      </c>
      <c r="AS6" s="174">
        <f t="shared" si="4"/>
        <v>36.256287409255599</v>
      </c>
      <c r="AT6" s="15">
        <f t="shared" si="1"/>
        <v>11086895.479701124</v>
      </c>
      <c r="AU6" s="55">
        <v>1866153000</v>
      </c>
      <c r="AV6" s="15">
        <v>1847</v>
      </c>
      <c r="AW6" s="56">
        <f t="shared" ref="AW6:AW69" si="7">AU6/AO6</f>
        <v>1547.9244913668397</v>
      </c>
      <c r="AX6" s="15">
        <f t="shared" si="2"/>
        <v>0.13961748752848963</v>
      </c>
      <c r="AY6" s="15">
        <v>4602.2690000000002</v>
      </c>
      <c r="AZ6" s="15">
        <f t="shared" si="5"/>
        <v>3817.4602516290861</v>
      </c>
      <c r="BB6" s="15" t="s">
        <v>13</v>
      </c>
      <c r="BC6" s="15">
        <v>8.2255290706665152E-2</v>
      </c>
    </row>
    <row r="7" spans="1:55" x14ac:dyDescent="0.3">
      <c r="B7" s="16" t="s">
        <v>14</v>
      </c>
      <c r="C7" s="88">
        <v>41.5</v>
      </c>
      <c r="D7" s="89">
        <v>33.9</v>
      </c>
      <c r="E7" s="89">
        <v>19.600000000000001</v>
      </c>
      <c r="F7" s="88">
        <v>5</v>
      </c>
      <c r="G7" s="88">
        <v>37.200000000000003</v>
      </c>
      <c r="H7" s="88"/>
      <c r="I7" s="102">
        <v>27.1</v>
      </c>
      <c r="J7" s="97">
        <v>25.5</v>
      </c>
      <c r="K7" s="1">
        <f t="shared" si="3"/>
        <v>52.6</v>
      </c>
      <c r="L7" s="3">
        <v>21.2</v>
      </c>
      <c r="M7" s="3">
        <v>21.7</v>
      </c>
      <c r="N7" s="3">
        <v>4.5</v>
      </c>
      <c r="O7" s="3">
        <v>23.4</v>
      </c>
      <c r="P7" s="111"/>
      <c r="Q7" s="106">
        <f t="shared" si="6"/>
        <v>-0.37096774193548399</v>
      </c>
      <c r="R7" s="106"/>
      <c r="S7" s="10">
        <v>593.9</v>
      </c>
      <c r="T7" s="10">
        <v>166.97</v>
      </c>
      <c r="U7" s="10">
        <v>91.91</v>
      </c>
      <c r="V7" s="10">
        <v>20.12</v>
      </c>
      <c r="W7" s="10">
        <v>17.399999999999999</v>
      </c>
      <c r="X7" s="10">
        <v>95.86</v>
      </c>
      <c r="Y7" s="5">
        <v>300273.59999999998</v>
      </c>
      <c r="Z7" s="10">
        <v>15609719600</v>
      </c>
      <c r="AA7" s="21">
        <v>2.8701872796825079</v>
      </c>
      <c r="AB7" s="10">
        <v>61.5</v>
      </c>
      <c r="AC7" s="34">
        <v>4769</v>
      </c>
      <c r="AD7" s="176" t="s">
        <v>14</v>
      </c>
      <c r="AE7" s="177">
        <v>507</v>
      </c>
      <c r="AF7" s="177">
        <v>3924</v>
      </c>
      <c r="AG7" s="26">
        <v>0.12920489296636087</v>
      </c>
      <c r="AH7" s="27">
        <v>-7.0484581497797349E-2</v>
      </c>
      <c r="AI7" s="27">
        <v>3.8934426229508157E-2</v>
      </c>
      <c r="AJ7" s="28">
        <v>1.0204081632652073E-3</v>
      </c>
      <c r="AK7" s="26">
        <v>0.11447811447811448</v>
      </c>
      <c r="AL7" s="27">
        <v>-2.6162790697674465E-2</v>
      </c>
      <c r="AM7" s="27">
        <v>-0.10526315789473684</v>
      </c>
      <c r="AN7" s="28">
        <v>-3.2573289902280145E-2</v>
      </c>
      <c r="AO7" s="12">
        <v>1372071</v>
      </c>
      <c r="AP7" s="23">
        <v>-0.12427335043847887</v>
      </c>
      <c r="AQ7" s="23">
        <v>-5.0766162256624447E-2</v>
      </c>
      <c r="AR7" s="15">
        <f t="shared" si="0"/>
        <v>32.294247163594306</v>
      </c>
      <c r="AS7" s="174">
        <f t="shared" si="4"/>
        <v>28.599103107638015</v>
      </c>
      <c r="AT7" s="15">
        <f t="shared" si="1"/>
        <v>11376757.908300664</v>
      </c>
      <c r="AU7" s="55">
        <v>4256773311</v>
      </c>
      <c r="AV7" s="15">
        <v>3199</v>
      </c>
      <c r="AW7" s="56">
        <f t="shared" si="7"/>
        <v>3102.4439048708123</v>
      </c>
      <c r="AX7" s="15">
        <f t="shared" si="2"/>
        <v>0.27270017784304079</v>
      </c>
      <c r="AY7" s="15">
        <v>5488.4869999999992</v>
      </c>
      <c r="AZ7" s="15">
        <f t="shared" si="5"/>
        <v>4000.147951527289</v>
      </c>
      <c r="BB7" s="15" t="s">
        <v>14</v>
      </c>
      <c r="BC7" s="15">
        <v>-3.8425986223676767E-2</v>
      </c>
    </row>
    <row r="8" spans="1:55" x14ac:dyDescent="0.3">
      <c r="B8" s="16" t="s">
        <v>15</v>
      </c>
      <c r="C8" s="88">
        <v>60.2</v>
      </c>
      <c r="D8" s="89">
        <v>16.3</v>
      </c>
      <c r="E8" s="89">
        <v>21.4</v>
      </c>
      <c r="F8" s="88">
        <v>2.1</v>
      </c>
      <c r="G8" s="88">
        <v>25.8</v>
      </c>
      <c r="H8" s="88"/>
      <c r="I8" s="102">
        <v>37.200000000000003</v>
      </c>
      <c r="J8" s="97">
        <v>26.4</v>
      </c>
      <c r="K8" s="1">
        <f t="shared" si="3"/>
        <v>63.6</v>
      </c>
      <c r="L8" s="3">
        <v>15.5</v>
      </c>
      <c r="M8" s="3">
        <v>18.100000000000001</v>
      </c>
      <c r="N8" s="3">
        <v>2.8</v>
      </c>
      <c r="O8" s="3">
        <v>20.100000000000001</v>
      </c>
      <c r="P8" s="111"/>
      <c r="Q8" s="106">
        <f t="shared" si="6"/>
        <v>-0.22093023255813948</v>
      </c>
      <c r="R8" s="106"/>
      <c r="S8" s="10">
        <v>474.5</v>
      </c>
      <c r="T8" s="10">
        <v>160.35</v>
      </c>
      <c r="U8" s="10">
        <v>74.099999999999994</v>
      </c>
      <c r="V8" s="10">
        <v>17.05</v>
      </c>
      <c r="W8" s="10">
        <v>10.119999999999999</v>
      </c>
      <c r="X8" s="10">
        <v>33.630000000000003</v>
      </c>
      <c r="Y8" s="5">
        <v>370610.4</v>
      </c>
      <c r="Z8" s="10">
        <v>25733881200</v>
      </c>
      <c r="AA8" s="21">
        <v>3.8317676205505133</v>
      </c>
      <c r="AB8" s="10">
        <v>79.5</v>
      </c>
      <c r="AC8" s="34">
        <v>12164</v>
      </c>
      <c r="AD8" s="176" t="s">
        <v>15</v>
      </c>
      <c r="AE8" s="177">
        <v>1041</v>
      </c>
      <c r="AF8" s="177">
        <v>10668</v>
      </c>
      <c r="AG8" s="26">
        <v>9.7581552305961758E-2</v>
      </c>
      <c r="AH8" s="27">
        <v>-4.6032263320840761E-2</v>
      </c>
      <c r="AI8" s="27">
        <v>0.17361894024802704</v>
      </c>
      <c r="AJ8" s="28">
        <v>2.5374855824682907E-2</v>
      </c>
      <c r="AK8" s="26">
        <v>0.12322946175637393</v>
      </c>
      <c r="AL8" s="27">
        <v>-4.3269230769230727E-2</v>
      </c>
      <c r="AM8" s="27">
        <v>0.22535211267605626</v>
      </c>
      <c r="AN8" s="28">
        <v>-1.8080667593880384E-2</v>
      </c>
      <c r="AO8" s="12">
        <v>2330795</v>
      </c>
      <c r="AP8" s="23">
        <v>-4.1550053909841012E-2</v>
      </c>
      <c r="AQ8" s="23">
        <v>-1.7375833671684493E-3</v>
      </c>
      <c r="AR8" s="15">
        <f t="shared" si="0"/>
        <v>50.236078247979769</v>
      </c>
      <c r="AS8" s="174">
        <f t="shared" si="4"/>
        <v>45.769790994059967</v>
      </c>
      <c r="AT8" s="15">
        <f t="shared" si="1"/>
        <v>11040817.060273426</v>
      </c>
      <c r="AU8" s="55">
        <v>6554921000</v>
      </c>
      <c r="AV8" s="15">
        <v>4767</v>
      </c>
      <c r="AW8" s="56">
        <f t="shared" si="7"/>
        <v>2812.3112500241332</v>
      </c>
      <c r="AX8" s="15">
        <f t="shared" si="2"/>
        <v>0.25471948630896762</v>
      </c>
      <c r="AY8" s="15">
        <v>8535.5399999999991</v>
      </c>
      <c r="AZ8" s="15">
        <f t="shared" si="5"/>
        <v>3662.0723830281081</v>
      </c>
      <c r="BB8" s="15" t="s">
        <v>15</v>
      </c>
      <c r="BC8" s="15">
        <v>-7.5279280553561811E-2</v>
      </c>
    </row>
    <row r="9" spans="1:55" x14ac:dyDescent="0.3">
      <c r="B9" s="16" t="s">
        <v>16</v>
      </c>
      <c r="C9" s="88">
        <v>44.3</v>
      </c>
      <c r="D9" s="89">
        <v>20.399999999999999</v>
      </c>
      <c r="E9" s="89">
        <v>25.6</v>
      </c>
      <c r="F9" s="88">
        <v>9.6999999999999993</v>
      </c>
      <c r="G9" s="88">
        <v>43.3</v>
      </c>
      <c r="H9" s="88"/>
      <c r="I9" s="102">
        <v>35.799999999999997</v>
      </c>
      <c r="J9" s="97">
        <v>22.1</v>
      </c>
      <c r="K9" s="1">
        <f t="shared" si="3"/>
        <v>57.9</v>
      </c>
      <c r="L9" s="3">
        <v>15.2</v>
      </c>
      <c r="M9" s="3">
        <v>19.600000000000001</v>
      </c>
      <c r="N9" s="3">
        <v>7.2</v>
      </c>
      <c r="O9" s="3">
        <v>23.9</v>
      </c>
      <c r="P9" s="111"/>
      <c r="Q9" s="106">
        <f t="shared" si="6"/>
        <v>-0.44803695150115475</v>
      </c>
      <c r="R9" s="106"/>
      <c r="S9" s="10">
        <v>584.4</v>
      </c>
      <c r="T9" s="10">
        <v>145.91999999999999</v>
      </c>
      <c r="U9" s="12">
        <v>85</v>
      </c>
      <c r="V9" s="10">
        <v>26.08</v>
      </c>
      <c r="W9" s="10">
        <v>30.28</v>
      </c>
      <c r="X9" s="10">
        <v>77.150000000000006</v>
      </c>
      <c r="Y9" s="5">
        <v>182398.1</v>
      </c>
      <c r="Z9" s="10">
        <v>11194878200</v>
      </c>
      <c r="AA9" s="21">
        <v>4.0713267105213387</v>
      </c>
      <c r="AB9" s="9">
        <v>74.3</v>
      </c>
      <c r="AC9" s="34">
        <v>4444</v>
      </c>
      <c r="AD9" s="176" t="s">
        <v>16</v>
      </c>
      <c r="AE9" s="177">
        <v>280</v>
      </c>
      <c r="AF9" s="177">
        <v>4006</v>
      </c>
      <c r="AG9" s="26">
        <v>6.9895157264103849E-2</v>
      </c>
      <c r="AH9" s="27">
        <v>-0.22129360465116277</v>
      </c>
      <c r="AI9" s="27">
        <v>0.11111111111111116</v>
      </c>
      <c r="AJ9" s="28">
        <v>-3.9781203381402674E-3</v>
      </c>
      <c r="AK9" s="26">
        <v>5.6179775280898875E-2</v>
      </c>
      <c r="AL9" s="27">
        <v>-0.26735218508997427</v>
      </c>
      <c r="AM9" s="27">
        <v>7.1428571428571397E-2</v>
      </c>
      <c r="AN9" s="28">
        <v>-6.643356643356646E-2</v>
      </c>
      <c r="AO9" s="12">
        <v>1009413</v>
      </c>
      <c r="AP9" s="23">
        <v>-0.14945588291055245</v>
      </c>
      <c r="AQ9" s="23">
        <v>-5.1257204299458237E-2</v>
      </c>
      <c r="AR9" s="15">
        <f t="shared" si="0"/>
        <v>42.460320998441667</v>
      </c>
      <c r="AS9" s="174">
        <f t="shared" si="4"/>
        <v>39.686431619168765</v>
      </c>
      <c r="AT9" s="15">
        <f t="shared" si="1"/>
        <v>11090483.479012061</v>
      </c>
      <c r="AU9" s="55">
        <v>3037256000</v>
      </c>
      <c r="AV9" s="15">
        <v>2404</v>
      </c>
      <c r="AW9" s="56">
        <f t="shared" si="7"/>
        <v>3008.9329144760372</v>
      </c>
      <c r="AX9" s="15">
        <f t="shared" si="2"/>
        <v>0.27130764138193125</v>
      </c>
      <c r="AY9" s="15">
        <v>2438.0280000000002</v>
      </c>
      <c r="AZ9" s="15">
        <f t="shared" si="5"/>
        <v>2415.2928484178433</v>
      </c>
      <c r="BB9" s="15" t="s">
        <v>16</v>
      </c>
      <c r="BC9" s="15">
        <v>-0.1930766312997938</v>
      </c>
    </row>
    <row r="10" spans="1:55" x14ac:dyDescent="0.3">
      <c r="B10" s="16" t="s">
        <v>17</v>
      </c>
      <c r="C10" s="88">
        <v>45.2</v>
      </c>
      <c r="D10" s="89">
        <v>18.399999999999999</v>
      </c>
      <c r="E10" s="89">
        <v>28.7</v>
      </c>
      <c r="F10" s="88">
        <v>7.6</v>
      </c>
      <c r="G10" s="88">
        <v>31.4</v>
      </c>
      <c r="H10" s="88"/>
      <c r="I10" s="102">
        <v>31</v>
      </c>
      <c r="J10" s="97">
        <v>22.9</v>
      </c>
      <c r="K10" s="1">
        <f t="shared" si="3"/>
        <v>53.9</v>
      </c>
      <c r="L10" s="3">
        <v>17.2</v>
      </c>
      <c r="M10" s="3">
        <v>25.2</v>
      </c>
      <c r="N10" s="3">
        <v>3.7</v>
      </c>
      <c r="O10" s="3">
        <v>21.7</v>
      </c>
      <c r="P10" s="111"/>
      <c r="Q10" s="106">
        <f t="shared" si="6"/>
        <v>-0.30891719745222934</v>
      </c>
      <c r="R10" s="106"/>
      <c r="S10" s="10">
        <v>563.9</v>
      </c>
      <c r="T10" s="10">
        <v>179.52</v>
      </c>
      <c r="U10" s="10">
        <v>81.25</v>
      </c>
      <c r="V10" s="10">
        <v>31.85</v>
      </c>
      <c r="W10" s="10">
        <v>17.010000000000002</v>
      </c>
      <c r="X10" s="10">
        <v>63.16</v>
      </c>
      <c r="Y10" s="5">
        <v>411565.3</v>
      </c>
      <c r="Z10" s="10">
        <v>12181131800</v>
      </c>
      <c r="AA10" s="21">
        <v>3.8643493849244361</v>
      </c>
      <c r="AB10" s="10">
        <v>76.8</v>
      </c>
      <c r="AC10" s="34">
        <v>4078</v>
      </c>
      <c r="AD10" s="176" t="s">
        <v>17</v>
      </c>
      <c r="AE10" s="177">
        <v>308</v>
      </c>
      <c r="AF10" s="177">
        <v>3584</v>
      </c>
      <c r="AG10" s="26">
        <v>8.59375E-2</v>
      </c>
      <c r="AH10" s="27">
        <v>-2.5050100200400771E-2</v>
      </c>
      <c r="AI10" s="27">
        <v>2.347826086956522</v>
      </c>
      <c r="AJ10" s="28">
        <v>-2.2100954979536125E-2</v>
      </c>
      <c r="AK10" s="26">
        <v>8.8372093023255813E-2</v>
      </c>
      <c r="AL10" s="27">
        <v>3.0042918454935563E-2</v>
      </c>
      <c r="AM10" s="27">
        <v>3.75</v>
      </c>
      <c r="AN10" s="28">
        <v>-0.1152263374485597</v>
      </c>
      <c r="AO10" s="12">
        <v>1010768</v>
      </c>
      <c r="AP10" s="23">
        <v>-5.1232976235956462E-2</v>
      </c>
      <c r="AQ10" s="23">
        <v>-1.3091682286113793E-3</v>
      </c>
      <c r="AR10" s="15">
        <f t="shared" si="0"/>
        <v>38.505374131353584</v>
      </c>
      <c r="AS10" s="174">
        <f t="shared" si="4"/>
        <v>35.4581862504551</v>
      </c>
      <c r="AT10" s="15">
        <f t="shared" si="1"/>
        <v>12051362.726164659</v>
      </c>
      <c r="AU10" s="55">
        <v>4043726000</v>
      </c>
      <c r="AV10" s="15">
        <v>2843</v>
      </c>
      <c r="AW10" s="56">
        <f t="shared" si="7"/>
        <v>4000.6470327513334</v>
      </c>
      <c r="AX10" s="15">
        <f t="shared" si="2"/>
        <v>0.3319663612867238</v>
      </c>
      <c r="AY10" s="15">
        <v>6765.8639999999996</v>
      </c>
      <c r="AZ10" s="15">
        <f t="shared" si="5"/>
        <v>6693.7853196777105</v>
      </c>
      <c r="BB10" s="15" t="s">
        <v>17</v>
      </c>
      <c r="BC10" s="15">
        <v>-4.6450301267121241E-2</v>
      </c>
    </row>
    <row r="11" spans="1:55" x14ac:dyDescent="0.3">
      <c r="B11" s="16" t="s">
        <v>18</v>
      </c>
      <c r="C11" s="88">
        <v>42.3</v>
      </c>
      <c r="D11" s="89">
        <v>27.8</v>
      </c>
      <c r="E11" s="89">
        <v>26.5</v>
      </c>
      <c r="F11" s="88">
        <v>3.4</v>
      </c>
      <c r="G11" s="88">
        <v>36.200000000000003</v>
      </c>
      <c r="H11" s="88"/>
      <c r="I11" s="102">
        <v>30.7</v>
      </c>
      <c r="J11" s="97">
        <v>22.3</v>
      </c>
      <c r="K11" s="1">
        <f t="shared" si="3"/>
        <v>53</v>
      </c>
      <c r="L11" s="3">
        <v>16.600000000000001</v>
      </c>
      <c r="M11" s="3">
        <v>27.3</v>
      </c>
      <c r="N11" s="3">
        <v>3.2</v>
      </c>
      <c r="O11" s="3">
        <v>29.6</v>
      </c>
      <c r="P11" s="111"/>
      <c r="Q11" s="106">
        <f t="shared" si="6"/>
        <v>-0.18232044198895025</v>
      </c>
      <c r="R11" s="106"/>
      <c r="S11" s="10">
        <v>531.9</v>
      </c>
      <c r="T11" s="10">
        <v>199.28</v>
      </c>
      <c r="U11" s="10">
        <v>93.31</v>
      </c>
      <c r="V11" s="10">
        <v>17.07</v>
      </c>
      <c r="W11" s="10">
        <v>14.72</v>
      </c>
      <c r="X11" s="10">
        <v>55.93</v>
      </c>
      <c r="Y11" s="6">
        <v>256848.4</v>
      </c>
      <c r="Z11" s="10">
        <v>7424475600</v>
      </c>
      <c r="AA11" s="21">
        <v>3.2529115614802309</v>
      </c>
      <c r="AB11" s="10">
        <v>61.5</v>
      </c>
      <c r="AC11" s="34">
        <v>2391</v>
      </c>
      <c r="AD11" s="176" t="s">
        <v>18</v>
      </c>
      <c r="AE11" s="177">
        <v>277</v>
      </c>
      <c r="AF11" s="177">
        <v>2007</v>
      </c>
      <c r="AG11" s="26">
        <v>0.13801694070752366</v>
      </c>
      <c r="AH11" s="27">
        <v>-9.9696575639358631E-3</v>
      </c>
      <c r="AI11" s="27">
        <v>0.13524590163934436</v>
      </c>
      <c r="AJ11" s="28">
        <v>-2.383268482490275E-2</v>
      </c>
      <c r="AK11" s="26">
        <v>0.13740458015267176</v>
      </c>
      <c r="AL11" s="27">
        <v>-5.0955414012738842E-2</v>
      </c>
      <c r="AM11" s="27">
        <v>0.38461538461538458</v>
      </c>
      <c r="AN11" s="28">
        <v>-5.0724637681159424E-2</v>
      </c>
      <c r="AO11" s="12">
        <v>640296</v>
      </c>
      <c r="AP11" s="23">
        <v>-0.15521768156402471</v>
      </c>
      <c r="AQ11" s="23">
        <v>-4.3856256486452194E-2</v>
      </c>
      <c r="AR11" s="15">
        <f t="shared" si="0"/>
        <v>35.671002161500304</v>
      </c>
      <c r="AS11" s="174">
        <f t="shared" si="4"/>
        <v>31.344877993927806</v>
      </c>
      <c r="AT11" s="15">
        <f t="shared" si="1"/>
        <v>11595380.261628997</v>
      </c>
      <c r="AU11" s="55">
        <v>2017986000</v>
      </c>
      <c r="AV11" s="15">
        <v>1317</v>
      </c>
      <c r="AW11" s="56">
        <f t="shared" si="7"/>
        <v>3151.6454889613556</v>
      </c>
      <c r="AX11" s="15">
        <f t="shared" si="2"/>
        <v>0.27180182260953217</v>
      </c>
      <c r="AY11" s="15">
        <v>1930.3090000000002</v>
      </c>
      <c r="AZ11" s="15">
        <f t="shared" si="5"/>
        <v>3014.7135075027804</v>
      </c>
      <c r="BB11" s="15" t="s">
        <v>18</v>
      </c>
      <c r="BC11" s="15">
        <v>2.0429776281538636E-4</v>
      </c>
    </row>
    <row r="12" spans="1:55" x14ac:dyDescent="0.3">
      <c r="B12" s="16" t="s">
        <v>19</v>
      </c>
      <c r="C12" s="88">
        <v>43.7</v>
      </c>
      <c r="D12" s="89">
        <v>36.799999999999997</v>
      </c>
      <c r="E12" s="89">
        <v>17.7</v>
      </c>
      <c r="F12" s="88">
        <v>1.8</v>
      </c>
      <c r="G12" s="88">
        <v>29.9</v>
      </c>
      <c r="H12" s="88"/>
      <c r="I12" s="102">
        <v>34.6</v>
      </c>
      <c r="J12" s="97">
        <v>23.3</v>
      </c>
      <c r="K12" s="1">
        <f t="shared" si="3"/>
        <v>57.900000000000006</v>
      </c>
      <c r="L12" s="3">
        <v>22.8</v>
      </c>
      <c r="M12" s="3">
        <v>16.2</v>
      </c>
      <c r="N12" s="3">
        <v>3.1</v>
      </c>
      <c r="O12" s="3">
        <v>19.600000000000001</v>
      </c>
      <c r="P12" s="111"/>
      <c r="Q12" s="106">
        <f t="shared" si="6"/>
        <v>-0.34448160535117045</v>
      </c>
      <c r="R12" s="106"/>
      <c r="S12" s="10">
        <v>535.6</v>
      </c>
      <c r="T12" s="10">
        <v>204.64</v>
      </c>
      <c r="U12" s="10">
        <v>98.82</v>
      </c>
      <c r="V12" s="10">
        <v>25.16</v>
      </c>
      <c r="W12" s="10">
        <v>8.33</v>
      </c>
      <c r="X12" s="10">
        <v>49.49</v>
      </c>
      <c r="Y12" s="5">
        <v>346340.2</v>
      </c>
      <c r="Z12" s="10">
        <v>12372321200</v>
      </c>
      <c r="AA12" s="21">
        <v>3.9097650166456162</v>
      </c>
      <c r="AB12" s="10">
        <v>84.4</v>
      </c>
      <c r="AC12" s="34">
        <v>5676</v>
      </c>
      <c r="AD12" s="176" t="s">
        <v>19</v>
      </c>
      <c r="AE12" s="177">
        <v>288</v>
      </c>
      <c r="AF12" s="177">
        <v>5196</v>
      </c>
      <c r="AG12" s="26">
        <v>5.5427251732101619E-2</v>
      </c>
      <c r="AH12" s="27">
        <v>-0.16005513861234488</v>
      </c>
      <c r="AI12" s="27">
        <v>0.5</v>
      </c>
      <c r="AJ12" s="28">
        <v>8.3446535998448201E-3</v>
      </c>
      <c r="AK12" s="26">
        <v>6.3973063973063973E-2</v>
      </c>
      <c r="AL12" s="27">
        <v>-9.8591549295774628E-2</v>
      </c>
      <c r="AM12" s="27">
        <v>0.35714285714285721</v>
      </c>
      <c r="AN12" s="28">
        <v>-1.0000000000000009E-2</v>
      </c>
      <c r="AO12" s="12">
        <v>1111139</v>
      </c>
      <c r="AP12" s="23">
        <v>-0.12790762471283812</v>
      </c>
      <c r="AQ12" s="23">
        <v>-1.6968661059400092E-2</v>
      </c>
      <c r="AR12" s="15">
        <f t="shared" si="0"/>
        <v>49.354761195493992</v>
      </c>
      <c r="AS12" s="174">
        <f t="shared" si="4"/>
        <v>46.76282625306105</v>
      </c>
      <c r="AT12" s="15">
        <f t="shared" si="1"/>
        <v>11134809.596279133</v>
      </c>
      <c r="AU12" s="55">
        <v>2721250490</v>
      </c>
      <c r="AV12" s="15">
        <v>1984</v>
      </c>
      <c r="AW12" s="56">
        <f t="shared" si="7"/>
        <v>2449.0639694943657</v>
      </c>
      <c r="AX12" s="15">
        <f t="shared" si="2"/>
        <v>0.21994664105551995</v>
      </c>
      <c r="AY12" s="15">
        <v>4078.6</v>
      </c>
      <c r="AZ12" s="15">
        <f t="shared" si="5"/>
        <v>3670.6478667385445</v>
      </c>
      <c r="BB12" s="15" t="s">
        <v>19</v>
      </c>
      <c r="BC12" s="15">
        <v>-0.13053983175210981</v>
      </c>
    </row>
    <row r="13" spans="1:55" x14ac:dyDescent="0.3">
      <c r="B13" s="16" t="s">
        <v>20</v>
      </c>
      <c r="C13" s="88">
        <v>55.1</v>
      </c>
      <c r="D13" s="89">
        <v>17.100000000000001</v>
      </c>
      <c r="E13" s="89">
        <v>21.4</v>
      </c>
      <c r="F13" s="88">
        <v>6.4</v>
      </c>
      <c r="G13" s="88">
        <v>26.2</v>
      </c>
      <c r="H13" s="88"/>
      <c r="I13" s="102">
        <v>33</v>
      </c>
      <c r="J13" s="97">
        <v>24.5</v>
      </c>
      <c r="K13" s="1">
        <f t="shared" si="3"/>
        <v>57.5</v>
      </c>
      <c r="L13" s="3">
        <v>15</v>
      </c>
      <c r="M13" s="3">
        <v>20.2</v>
      </c>
      <c r="N13" s="3">
        <v>7.3</v>
      </c>
      <c r="O13" s="3">
        <v>20.5</v>
      </c>
      <c r="P13" s="111"/>
      <c r="Q13" s="106">
        <f t="shared" si="6"/>
        <v>-0.21755725190839692</v>
      </c>
      <c r="R13" s="106"/>
      <c r="S13" s="10">
        <v>527.29999999999995</v>
      </c>
      <c r="T13" s="10">
        <v>159.59</v>
      </c>
      <c r="U13" s="10">
        <v>81.41</v>
      </c>
      <c r="V13" s="10">
        <v>12.25</v>
      </c>
      <c r="W13" s="10">
        <v>9.51</v>
      </c>
      <c r="X13" s="10">
        <v>43.36</v>
      </c>
      <c r="Y13" s="5">
        <v>431821.2</v>
      </c>
      <c r="Z13" s="10">
        <v>13220237800</v>
      </c>
      <c r="AA13" s="21">
        <v>3.5022220298360112</v>
      </c>
      <c r="AB13" s="10">
        <v>66.900000000000006</v>
      </c>
      <c r="AC13" s="34">
        <v>4732</v>
      </c>
      <c r="AD13" s="176" t="s">
        <v>20</v>
      </c>
      <c r="AE13" s="177">
        <v>543</v>
      </c>
      <c r="AF13" s="177">
        <v>4010</v>
      </c>
      <c r="AG13" s="26">
        <v>0.13541147132169576</v>
      </c>
      <c r="AH13" s="27">
        <v>-3.7420718816067677E-2</v>
      </c>
      <c r="AI13" s="27">
        <v>-0.11850649350649356</v>
      </c>
      <c r="AJ13" s="28">
        <v>-3.0464216634429442E-2</v>
      </c>
      <c r="AK13" s="26">
        <v>0.16055045871559634</v>
      </c>
      <c r="AL13" s="27">
        <v>-6.6176470588235281E-2</v>
      </c>
      <c r="AM13" s="27">
        <v>-2.777777777777779E-2</v>
      </c>
      <c r="AN13" s="28">
        <v>-9.1666666666666674E-2</v>
      </c>
      <c r="AO13" s="12">
        <v>1147118</v>
      </c>
      <c r="AP13" s="23">
        <v>-6.8056557542197194E-2</v>
      </c>
      <c r="AQ13" s="23">
        <v>-2.3346180927155236E-2</v>
      </c>
      <c r="AR13" s="15">
        <f t="shared" si="0"/>
        <v>39.690772876024958</v>
      </c>
      <c r="AS13" s="174">
        <f t="shared" si="4"/>
        <v>34.957170927489585</v>
      </c>
      <c r="AT13" s="15">
        <f t="shared" si="1"/>
        <v>11524740.959517678</v>
      </c>
      <c r="AU13" s="55">
        <v>3554337000</v>
      </c>
      <c r="AV13" s="15">
        <v>2674</v>
      </c>
      <c r="AW13" s="56">
        <f t="shared" si="7"/>
        <v>3098.4929187755752</v>
      </c>
      <c r="AX13" s="15">
        <f t="shared" si="2"/>
        <v>0.26885575386548644</v>
      </c>
      <c r="AY13" s="15">
        <v>5271.5940000000001</v>
      </c>
      <c r="AZ13" s="15">
        <f t="shared" si="5"/>
        <v>4595.5115341229066</v>
      </c>
      <c r="BB13" s="15" t="s">
        <v>20</v>
      </c>
      <c r="BC13" s="15">
        <v>-4.7163612380722753E-2</v>
      </c>
    </row>
    <row r="14" spans="1:55" x14ac:dyDescent="0.3">
      <c r="B14" s="16" t="s">
        <v>21</v>
      </c>
      <c r="C14" s="88">
        <v>48</v>
      </c>
      <c r="D14" s="89">
        <v>29.6</v>
      </c>
      <c r="E14" s="89">
        <v>19.2</v>
      </c>
      <c r="F14" s="88">
        <v>3.3</v>
      </c>
      <c r="G14" s="88">
        <v>21</v>
      </c>
      <c r="H14" s="88"/>
      <c r="I14" s="102">
        <v>28.5</v>
      </c>
      <c r="J14" s="97">
        <v>29.3</v>
      </c>
      <c r="K14" s="1">
        <f t="shared" si="3"/>
        <v>57.8</v>
      </c>
      <c r="L14" s="3">
        <v>21.1</v>
      </c>
      <c r="M14" s="3">
        <v>16.399999999999999</v>
      </c>
      <c r="N14" s="3">
        <v>4.7</v>
      </c>
      <c r="O14" s="3">
        <v>15.5</v>
      </c>
      <c r="P14" s="111"/>
      <c r="Q14" s="106">
        <f t="shared" si="6"/>
        <v>-0.26190476190476186</v>
      </c>
      <c r="R14" s="106"/>
      <c r="S14" s="10">
        <v>439.7</v>
      </c>
      <c r="T14" s="10">
        <v>116.41</v>
      </c>
      <c r="U14" s="10">
        <v>60.94</v>
      </c>
      <c r="V14" s="10">
        <v>12.42</v>
      </c>
      <c r="W14" s="10">
        <v>20.54</v>
      </c>
      <c r="X14" s="10">
        <v>41.87</v>
      </c>
      <c r="Y14" s="5">
        <v>509545.2</v>
      </c>
      <c r="Z14" s="10">
        <v>113826188900</v>
      </c>
      <c r="AA14" s="21">
        <v>3.7246442326197036</v>
      </c>
      <c r="AB14" s="10">
        <v>76.900000000000006</v>
      </c>
      <c r="AC14" s="34">
        <v>29064</v>
      </c>
      <c r="AD14" s="176" t="s">
        <v>21</v>
      </c>
      <c r="AE14" s="177">
        <v>2960</v>
      </c>
      <c r="AF14" s="177">
        <v>25553</v>
      </c>
      <c r="AG14" s="26">
        <v>0.1158376707235941</v>
      </c>
      <c r="AH14" s="27">
        <v>0.11969369723149414</v>
      </c>
      <c r="AI14" s="27">
        <v>5.4882394868139617E-2</v>
      </c>
      <c r="AJ14" s="28">
        <v>2.4948858850427191E-2</v>
      </c>
      <c r="AK14" s="26">
        <v>0.12072892938496584</v>
      </c>
      <c r="AL14" s="27">
        <v>0.17727543129089818</v>
      </c>
      <c r="AM14" s="27">
        <v>6.5326633165829096E-2</v>
      </c>
      <c r="AN14" s="28">
        <v>1.620370370370372E-2</v>
      </c>
      <c r="AO14" s="12">
        <v>7551516</v>
      </c>
      <c r="AP14" s="23">
        <v>0.14057127977671646</v>
      </c>
      <c r="AQ14" s="23">
        <v>6.8830923803974153E-2</v>
      </c>
      <c r="AR14" s="15">
        <f t="shared" si="0"/>
        <v>37.75798131130226</v>
      </c>
      <c r="AS14" s="174">
        <f t="shared" si="4"/>
        <v>33.838238573552644</v>
      </c>
      <c r="AT14" s="15">
        <f t="shared" si="1"/>
        <v>15073289.773867922</v>
      </c>
      <c r="AU14" s="55">
        <v>38029938285</v>
      </c>
      <c r="AV14" s="15">
        <v>22126</v>
      </c>
      <c r="AW14" s="56">
        <f t="shared" si="7"/>
        <v>5036.0667030302257</v>
      </c>
      <c r="AX14" s="15">
        <f t="shared" si="2"/>
        <v>0.33410534651573492</v>
      </c>
      <c r="AY14" s="15">
        <v>37226.239000000001</v>
      </c>
      <c r="AZ14" s="15">
        <f t="shared" si="5"/>
        <v>4929.637836958831</v>
      </c>
      <c r="BB14" s="15" t="s">
        <v>21</v>
      </c>
      <c r="BC14" s="15">
        <v>-3.5304933820498263E-2</v>
      </c>
    </row>
    <row r="15" spans="1:55" x14ac:dyDescent="0.3">
      <c r="B15" s="16" t="s">
        <v>22</v>
      </c>
      <c r="C15" s="88">
        <v>42.9</v>
      </c>
      <c r="D15" s="89">
        <v>15.1</v>
      </c>
      <c r="E15" s="89">
        <v>29.6</v>
      </c>
      <c r="F15" s="88">
        <v>12.4</v>
      </c>
      <c r="G15" s="88">
        <v>33.9</v>
      </c>
      <c r="H15" s="88"/>
      <c r="I15" s="102">
        <v>30.7</v>
      </c>
      <c r="J15" s="97">
        <v>21.4</v>
      </c>
      <c r="K15" s="1">
        <f t="shared" si="3"/>
        <v>52.099999999999994</v>
      </c>
      <c r="L15" s="3">
        <v>16.899999999999999</v>
      </c>
      <c r="M15" s="3">
        <v>25.7</v>
      </c>
      <c r="N15" s="3">
        <v>5.3</v>
      </c>
      <c r="O15" s="3">
        <v>28.7</v>
      </c>
      <c r="P15" s="111"/>
      <c r="Q15" s="106">
        <f t="shared" si="6"/>
        <v>-0.15339233038348077</v>
      </c>
      <c r="R15" s="106"/>
      <c r="S15" s="10">
        <v>562.4</v>
      </c>
      <c r="T15" s="10">
        <v>209.84</v>
      </c>
      <c r="U15" s="10">
        <v>108.04</v>
      </c>
      <c r="V15" s="10">
        <v>23.45</v>
      </c>
      <c r="W15" s="10">
        <v>9.23</v>
      </c>
      <c r="X15" s="10">
        <v>61.63</v>
      </c>
      <c r="Y15" s="5">
        <v>285354</v>
      </c>
      <c r="Z15" s="10">
        <v>8664176200</v>
      </c>
      <c r="AA15" s="21">
        <v>3.9014694560645338</v>
      </c>
      <c r="AB15" s="10">
        <v>73.2</v>
      </c>
      <c r="AC15" s="34">
        <v>3309</v>
      </c>
      <c r="AD15" s="176" t="s">
        <v>22</v>
      </c>
      <c r="AE15" s="177">
        <v>155</v>
      </c>
      <c r="AF15" s="177">
        <v>2980</v>
      </c>
      <c r="AG15" s="26">
        <v>5.2013422818791948E-2</v>
      </c>
      <c r="AH15" s="27">
        <v>-3.1887755102044668E-4</v>
      </c>
      <c r="AI15" s="27">
        <v>-0.23645320197044339</v>
      </c>
      <c r="AJ15" s="28">
        <v>-1.0952538997676786E-2</v>
      </c>
      <c r="AK15" s="26">
        <v>5.6872037914691941E-2</v>
      </c>
      <c r="AL15" s="27">
        <v>1.8181818181818077E-2</v>
      </c>
      <c r="AM15" s="27">
        <v>-0.4285714285714286</v>
      </c>
      <c r="AN15" s="28">
        <v>1.9323671497584627E-2</v>
      </c>
      <c r="AO15" s="12">
        <v>743357</v>
      </c>
      <c r="AP15" s="23">
        <v>-0.15571746587011337</v>
      </c>
      <c r="AQ15" s="23">
        <v>-5.828840287419812E-2</v>
      </c>
      <c r="AR15" s="15">
        <f t="shared" si="0"/>
        <v>42.173545147217283</v>
      </c>
      <c r="AS15" s="174">
        <f t="shared" si="4"/>
        <v>40.088409741214512</v>
      </c>
      <c r="AT15" s="15">
        <f t="shared" si="1"/>
        <v>11655471.328042919</v>
      </c>
      <c r="AU15" s="55">
        <v>1430354000</v>
      </c>
      <c r="AV15" s="15">
        <v>1283</v>
      </c>
      <c r="AW15" s="56">
        <f t="shared" si="7"/>
        <v>1924.1817861404413</v>
      </c>
      <c r="AX15" s="15">
        <f t="shared" si="2"/>
        <v>0.16508828617774418</v>
      </c>
      <c r="AY15" s="15">
        <v>4094.498</v>
      </c>
      <c r="AZ15" s="15">
        <f t="shared" si="5"/>
        <v>5508.1179029725963</v>
      </c>
      <c r="BB15" s="15" t="s">
        <v>22</v>
      </c>
      <c r="BC15" s="15">
        <v>3.1878763939239718E-2</v>
      </c>
    </row>
    <row r="16" spans="1:55" x14ac:dyDescent="0.3">
      <c r="B16" s="16" t="s">
        <v>23</v>
      </c>
      <c r="C16" s="88">
        <v>45</v>
      </c>
      <c r="D16" s="89">
        <v>24.4</v>
      </c>
      <c r="E16" s="89">
        <v>24.9</v>
      </c>
      <c r="F16" s="88">
        <v>5.7</v>
      </c>
      <c r="G16" s="88">
        <v>34.1</v>
      </c>
      <c r="H16" s="88"/>
      <c r="I16" s="102">
        <v>31.8</v>
      </c>
      <c r="J16" s="97">
        <v>24.9</v>
      </c>
      <c r="K16" s="1">
        <f t="shared" si="3"/>
        <v>56.7</v>
      </c>
      <c r="L16" s="3">
        <v>19</v>
      </c>
      <c r="M16" s="3">
        <v>19.100000000000001</v>
      </c>
      <c r="N16" s="3">
        <v>5.2</v>
      </c>
      <c r="O16" s="3">
        <v>22.6</v>
      </c>
      <c r="P16" s="111"/>
      <c r="Q16" s="106">
        <f t="shared" si="6"/>
        <v>-0.33724340175953083</v>
      </c>
      <c r="R16" s="106"/>
      <c r="S16" s="10">
        <v>500.9</v>
      </c>
      <c r="T16" s="10">
        <v>156.33000000000001</v>
      </c>
      <c r="U16" s="10">
        <v>74.989999999999995</v>
      </c>
      <c r="V16" s="10">
        <v>18.87</v>
      </c>
      <c r="W16" s="10">
        <v>10.69</v>
      </c>
      <c r="X16" s="10">
        <v>43.26</v>
      </c>
      <c r="Y16" s="5">
        <v>320764</v>
      </c>
      <c r="Z16" s="10">
        <v>12526719500</v>
      </c>
      <c r="AA16" s="21">
        <v>3.5948972093795426</v>
      </c>
      <c r="AB16" s="13">
        <v>82.8</v>
      </c>
      <c r="AC16" s="34">
        <v>5738</v>
      </c>
      <c r="AD16" s="176" t="s">
        <v>23</v>
      </c>
      <c r="AE16" s="177">
        <v>471</v>
      </c>
      <c r="AF16" s="177">
        <v>4938</v>
      </c>
      <c r="AG16" s="26">
        <v>9.5382746051032807E-2</v>
      </c>
      <c r="AH16" s="27">
        <v>-0.17318862733109142</v>
      </c>
      <c r="AI16" s="27">
        <v>-8.5436893203883479E-2</v>
      </c>
      <c r="AJ16" s="28">
        <v>-1.2399999999999967E-2</v>
      </c>
      <c r="AK16" s="26">
        <v>0.14506172839506173</v>
      </c>
      <c r="AL16" s="27">
        <v>-1.0554089709762571E-2</v>
      </c>
      <c r="AM16" s="27">
        <v>-9.6153846153846145E-2</v>
      </c>
      <c r="AN16" s="28">
        <v>-2.4096385542168641E-2</v>
      </c>
      <c r="AO16" s="12">
        <v>1117805</v>
      </c>
      <c r="AP16" s="23">
        <v>-0.11751563367194118</v>
      </c>
      <c r="AQ16" s="23">
        <v>-3.3727747224724269E-2</v>
      </c>
      <c r="AR16" s="15">
        <f t="shared" si="0"/>
        <v>48.389477592245512</v>
      </c>
      <c r="AS16" s="174">
        <f t="shared" si="4"/>
        <v>44.175862516270726</v>
      </c>
      <c r="AT16" s="15">
        <f t="shared" si="1"/>
        <v>11206533.78719902</v>
      </c>
      <c r="AU16" s="55">
        <v>3575920000</v>
      </c>
      <c r="AV16" s="15">
        <v>2968</v>
      </c>
      <c r="AW16" s="56">
        <f t="shared" si="7"/>
        <v>3199.0552913969791</v>
      </c>
      <c r="AX16" s="15">
        <f t="shared" si="2"/>
        <v>0.28546340484434091</v>
      </c>
      <c r="AY16" s="15">
        <v>2755.26</v>
      </c>
      <c r="AZ16" s="15">
        <f t="shared" si="5"/>
        <v>2464.884304507495</v>
      </c>
      <c r="BB16" s="15" t="s">
        <v>23</v>
      </c>
      <c r="BC16" s="15">
        <v>-7.3615810798138837E-2</v>
      </c>
    </row>
    <row r="17" spans="2:55" x14ac:dyDescent="0.3">
      <c r="B17" s="16" t="s">
        <v>24</v>
      </c>
      <c r="C17" s="88">
        <v>47.7</v>
      </c>
      <c r="D17" s="89">
        <v>22.7</v>
      </c>
      <c r="E17" s="89">
        <v>22.9</v>
      </c>
      <c r="F17" s="88">
        <v>6.7</v>
      </c>
      <c r="G17" s="88">
        <v>24.7</v>
      </c>
      <c r="H17" s="88"/>
      <c r="I17" s="102">
        <v>29.9</v>
      </c>
      <c r="J17" s="97">
        <v>25.6</v>
      </c>
      <c r="K17" s="1">
        <f t="shared" si="3"/>
        <v>55.5</v>
      </c>
      <c r="L17" s="3">
        <v>17.899999999999999</v>
      </c>
      <c r="M17" s="3">
        <v>22.2</v>
      </c>
      <c r="N17" s="3">
        <v>4.5</v>
      </c>
      <c r="O17" s="3">
        <v>24.8</v>
      </c>
      <c r="P17" s="111"/>
      <c r="Q17" s="106">
        <f t="shared" si="6"/>
        <v>4.0485829959515662E-3</v>
      </c>
      <c r="R17" s="106"/>
      <c r="S17" s="10">
        <v>589.70000000000005</v>
      </c>
      <c r="T17" s="10">
        <v>189.41</v>
      </c>
      <c r="U17" s="10">
        <v>89.29</v>
      </c>
      <c r="V17" s="10">
        <v>27.93</v>
      </c>
      <c r="W17" s="10">
        <v>17.670000000000002</v>
      </c>
      <c r="X17" s="10">
        <v>57.94</v>
      </c>
      <c r="Y17" s="5">
        <v>296289.59999999998</v>
      </c>
      <c r="Z17" s="10">
        <v>10662825500</v>
      </c>
      <c r="AA17" s="21">
        <v>3.4809392036494078</v>
      </c>
      <c r="AB17" s="13">
        <v>78.7</v>
      </c>
      <c r="AC17" s="34">
        <v>4856</v>
      </c>
      <c r="AD17" s="176" t="s">
        <v>24</v>
      </c>
      <c r="AE17" s="177">
        <v>438</v>
      </c>
      <c r="AF17" s="177">
        <v>4141</v>
      </c>
      <c r="AG17" s="26">
        <v>0.1057715527650326</v>
      </c>
      <c r="AH17" s="27">
        <v>-0.21900051168343848</v>
      </c>
      <c r="AI17" s="27">
        <v>0.16489361702127669</v>
      </c>
      <c r="AJ17" s="28">
        <v>-1.2166030534351169E-2</v>
      </c>
      <c r="AK17" s="26">
        <v>5.7471264367816091E-2</v>
      </c>
      <c r="AL17" s="27">
        <v>-0.23626373626373631</v>
      </c>
      <c r="AM17" s="27">
        <v>-0.16666666666666663</v>
      </c>
      <c r="AN17" s="28">
        <v>-3.8167938931297218E-3</v>
      </c>
      <c r="AO17" s="12">
        <v>945856</v>
      </c>
      <c r="AP17" s="23">
        <v>-0.13287544142076058</v>
      </c>
      <c r="AQ17" s="23">
        <v>-4.2610326604605731E-2</v>
      </c>
      <c r="AR17" s="15">
        <f t="shared" si="0"/>
        <v>48.411174639691453</v>
      </c>
      <c r="AS17" s="174">
        <f t="shared" si="4"/>
        <v>43.780448609513499</v>
      </c>
      <c r="AT17" s="15">
        <f t="shared" si="1"/>
        <v>11273201.734724948</v>
      </c>
      <c r="AU17" s="55">
        <v>2635176000</v>
      </c>
      <c r="AV17" s="15">
        <v>1711</v>
      </c>
      <c r="AW17" s="56">
        <f t="shared" si="7"/>
        <v>2786.0223966438866</v>
      </c>
      <c r="AX17" s="15">
        <f t="shared" si="2"/>
        <v>0.24713674625923496</v>
      </c>
      <c r="AY17" s="15">
        <v>3359.576</v>
      </c>
      <c r="AZ17" s="15">
        <f t="shared" si="5"/>
        <v>3551.8895053792544</v>
      </c>
      <c r="BB17" s="15" t="s">
        <v>24</v>
      </c>
      <c r="BC17" s="15">
        <v>-0.11534029239763233</v>
      </c>
    </row>
    <row r="18" spans="2:55" x14ac:dyDescent="0.3">
      <c r="B18" s="16" t="s">
        <v>25</v>
      </c>
      <c r="C18" s="88">
        <v>49.4</v>
      </c>
      <c r="D18" s="89">
        <v>15.7</v>
      </c>
      <c r="E18" s="89">
        <v>27.8</v>
      </c>
      <c r="F18" s="88">
        <v>7.1</v>
      </c>
      <c r="G18" s="88">
        <v>33.299999999999997</v>
      </c>
      <c r="H18" s="88"/>
      <c r="I18" s="102">
        <v>23.3</v>
      </c>
      <c r="J18" s="97">
        <v>34.9</v>
      </c>
      <c r="K18" s="1">
        <f t="shared" si="3"/>
        <v>58.2</v>
      </c>
      <c r="L18" s="3">
        <v>19.600000000000001</v>
      </c>
      <c r="M18" s="3">
        <v>19</v>
      </c>
      <c r="N18" s="3">
        <v>3.2</v>
      </c>
      <c r="O18" s="3">
        <v>21.5</v>
      </c>
      <c r="P18" s="111" t="s">
        <v>228</v>
      </c>
      <c r="Q18" s="106">
        <f t="shared" si="6"/>
        <v>-0.35435435435435425</v>
      </c>
      <c r="R18" s="106"/>
      <c r="S18" s="10">
        <v>509.8</v>
      </c>
      <c r="T18" s="10">
        <v>185.86</v>
      </c>
      <c r="U18" s="10">
        <v>84.88</v>
      </c>
      <c r="V18" s="10">
        <v>22.26</v>
      </c>
      <c r="W18" s="10">
        <v>9.0500000000000007</v>
      </c>
      <c r="X18" s="10">
        <v>42.53</v>
      </c>
      <c r="Y18" s="5">
        <v>289847.09999999998</v>
      </c>
      <c r="Z18" s="12">
        <v>11423177000</v>
      </c>
      <c r="AA18" s="21">
        <v>3.4302931421295599</v>
      </c>
      <c r="AB18" s="10">
        <v>81.3</v>
      </c>
      <c r="AC18" s="34">
        <v>3892</v>
      </c>
      <c r="AD18" s="176" t="s">
        <v>25</v>
      </c>
      <c r="AE18" s="177">
        <v>228</v>
      </c>
      <c r="AF18" s="177">
        <v>3486</v>
      </c>
      <c r="AG18" s="26">
        <v>6.5404475043029264E-2</v>
      </c>
      <c r="AH18" s="27">
        <v>1.6181229773462036E-3</v>
      </c>
      <c r="AI18" s="27">
        <v>1.7857142857142794E-2</v>
      </c>
      <c r="AJ18" s="28">
        <v>9.8493626882967256E-3</v>
      </c>
      <c r="AK18" s="26">
        <v>0.08</v>
      </c>
      <c r="AL18" s="27">
        <v>-3.543307086614178E-2</v>
      </c>
      <c r="AM18" s="27">
        <v>5.8823529411764719E-2</v>
      </c>
      <c r="AN18" s="28">
        <v>-3.8461538461538436E-2</v>
      </c>
      <c r="AO18" s="12">
        <v>1024759</v>
      </c>
      <c r="AP18" s="23">
        <v>-0.16162788795078209</v>
      </c>
      <c r="AQ18" s="23">
        <v>-6.3869184917898059E-2</v>
      </c>
      <c r="AR18" s="15">
        <f t="shared" si="0"/>
        <v>36.242667788231188</v>
      </c>
      <c r="AS18" s="174">
        <f t="shared" si="4"/>
        <v>34.017754418355928</v>
      </c>
      <c r="AT18" s="15">
        <f t="shared" ref="AT18:AT49" si="8">Z18/AO18</f>
        <v>11147.183874452432</v>
      </c>
      <c r="AU18" s="55">
        <v>1619864000</v>
      </c>
      <c r="AV18" s="15">
        <v>1493</v>
      </c>
      <c r="AW18" s="56">
        <f t="shared" si="7"/>
        <v>1580.7267855173752</v>
      </c>
      <c r="AX18" s="15">
        <f t="shared" si="2"/>
        <v>0.14180503374849221</v>
      </c>
      <c r="AY18" s="15">
        <v>13101.656000000001</v>
      </c>
      <c r="AZ18" s="15">
        <f t="shared" si="5"/>
        <v>12785.109474520352</v>
      </c>
      <c r="BB18" s="15" t="s">
        <v>25</v>
      </c>
      <c r="BC18" s="15">
        <v>6.3092313554398594E-2</v>
      </c>
    </row>
    <row r="19" spans="2:55" x14ac:dyDescent="0.3">
      <c r="B19" s="16" t="s">
        <v>26</v>
      </c>
      <c r="C19" s="88">
        <v>45.4</v>
      </c>
      <c r="D19" s="89">
        <v>26.3</v>
      </c>
      <c r="E19" s="89">
        <v>21</v>
      </c>
      <c r="F19" s="88">
        <v>7.3</v>
      </c>
      <c r="G19" s="88">
        <v>34.200000000000003</v>
      </c>
      <c r="H19" s="88"/>
      <c r="I19" s="102">
        <v>26.5</v>
      </c>
      <c r="J19" s="97">
        <v>28.3</v>
      </c>
      <c r="K19" s="1">
        <f t="shared" si="3"/>
        <v>54.8</v>
      </c>
      <c r="L19" s="3">
        <v>20.6</v>
      </c>
      <c r="M19" s="3">
        <v>20.3</v>
      </c>
      <c r="N19" s="3">
        <v>4.3</v>
      </c>
      <c r="O19" s="3">
        <v>26.7</v>
      </c>
      <c r="P19" s="111"/>
      <c r="Q19" s="106">
        <f t="shared" si="6"/>
        <v>-0.21929824561403521</v>
      </c>
      <c r="R19" s="106"/>
      <c r="S19" s="10">
        <v>634.20000000000005</v>
      </c>
      <c r="T19" s="10">
        <v>197.95</v>
      </c>
      <c r="U19" s="10">
        <v>88.78</v>
      </c>
      <c r="V19" s="10">
        <v>32.58</v>
      </c>
      <c r="W19" s="10">
        <v>36.39</v>
      </c>
      <c r="X19" s="10">
        <v>65.150000000000006</v>
      </c>
      <c r="Y19" s="5">
        <v>297625.2</v>
      </c>
      <c r="Z19" s="10">
        <v>14861308300</v>
      </c>
      <c r="AA19" s="21">
        <v>3.4469294169271407</v>
      </c>
      <c r="AB19" s="10">
        <v>74.099999999999994</v>
      </c>
      <c r="AC19" s="34">
        <v>5797</v>
      </c>
      <c r="AD19" s="176" t="s">
        <v>26</v>
      </c>
      <c r="AE19" s="177">
        <v>412</v>
      </c>
      <c r="AF19" s="177">
        <v>5118</v>
      </c>
      <c r="AG19" s="26">
        <v>8.0500195388823761E-2</v>
      </c>
      <c r="AH19" s="27">
        <v>-0.22862323894545966</v>
      </c>
      <c r="AI19" s="27">
        <v>0.89861751152073732</v>
      </c>
      <c r="AJ19" s="28">
        <v>-2.6255707762557035E-2</v>
      </c>
      <c r="AK19" s="26">
        <v>8.9403973509933773E-2</v>
      </c>
      <c r="AL19" s="27">
        <v>-4.2979942693409767E-2</v>
      </c>
      <c r="AM19" s="27">
        <v>1.25</v>
      </c>
      <c r="AN19" s="28">
        <v>-4.7318611987381742E-2</v>
      </c>
      <c r="AO19" s="12">
        <v>1276754</v>
      </c>
      <c r="AP19" s="23">
        <v>-0.16643935738829152</v>
      </c>
      <c r="AQ19" s="23">
        <v>-5.9624793862004144E-2</v>
      </c>
      <c r="AR19" s="15">
        <f t="shared" si="0"/>
        <v>43.312963969566574</v>
      </c>
      <c r="AS19" s="174">
        <f t="shared" si="4"/>
        <v>40.086030668398145</v>
      </c>
      <c r="AT19" s="15">
        <f t="shared" si="8"/>
        <v>11639.915206844858</v>
      </c>
      <c r="AU19" s="55">
        <v>4570833000</v>
      </c>
      <c r="AV19" s="15">
        <v>3338</v>
      </c>
      <c r="AW19" s="56">
        <f t="shared" si="7"/>
        <v>3580.0420441212636</v>
      </c>
      <c r="AX19" s="15">
        <f t="shared" si="2"/>
        <v>0.30756599000102836</v>
      </c>
      <c r="AY19" s="15">
        <v>5089.7250000000004</v>
      </c>
      <c r="AZ19" s="15">
        <f t="shared" si="5"/>
        <v>3986.4570622061888</v>
      </c>
      <c r="BA19" s="52"/>
      <c r="BB19" s="52" t="s">
        <v>26</v>
      </c>
      <c r="BC19" s="15">
        <v>-0.19142889960105858</v>
      </c>
    </row>
    <row r="20" spans="2:55" x14ac:dyDescent="0.3">
      <c r="B20" s="16" t="s">
        <v>27</v>
      </c>
      <c r="C20" s="88">
        <v>38.6</v>
      </c>
      <c r="D20" s="89">
        <v>24.6</v>
      </c>
      <c r="E20" s="89">
        <v>33.799999999999997</v>
      </c>
      <c r="F20" s="88">
        <v>2.9</v>
      </c>
      <c r="G20" s="88">
        <v>37.299999999999997</v>
      </c>
      <c r="H20" s="88"/>
      <c r="I20" s="102">
        <v>26.3</v>
      </c>
      <c r="J20" s="97">
        <v>25.9</v>
      </c>
      <c r="K20" s="1">
        <f t="shared" si="3"/>
        <v>52.2</v>
      </c>
      <c r="L20" s="3">
        <v>15.6</v>
      </c>
      <c r="M20" s="3">
        <v>29.1</v>
      </c>
      <c r="N20" s="3">
        <v>3.1</v>
      </c>
      <c r="O20" s="3">
        <v>28.7</v>
      </c>
      <c r="P20" s="111"/>
      <c r="Q20" s="106">
        <f t="shared" si="6"/>
        <v>-0.23056300268096508</v>
      </c>
      <c r="R20" s="106"/>
      <c r="S20" s="10">
        <v>571.1</v>
      </c>
      <c r="T20" s="10">
        <v>151.07</v>
      </c>
      <c r="U20" s="10">
        <v>83.61</v>
      </c>
      <c r="V20" s="10">
        <v>26.71</v>
      </c>
      <c r="W20" s="10">
        <v>24.23</v>
      </c>
      <c r="X20" s="10">
        <v>78.64</v>
      </c>
      <c r="Y20" s="5">
        <v>371709.4</v>
      </c>
      <c r="Z20" s="10">
        <v>16527330200</v>
      </c>
      <c r="AA20" s="21">
        <v>3.3028046400210709</v>
      </c>
      <c r="AB20" s="10">
        <v>59.2</v>
      </c>
      <c r="AC20" s="34">
        <v>5454</v>
      </c>
      <c r="AD20" s="176" t="s">
        <v>27</v>
      </c>
      <c r="AE20" s="177">
        <v>576</v>
      </c>
      <c r="AF20" s="177">
        <v>4676</v>
      </c>
      <c r="AG20" s="26">
        <v>0.12318220701454234</v>
      </c>
      <c r="AH20" s="27">
        <v>2.2386606969048151E-2</v>
      </c>
      <c r="AI20" s="27">
        <v>0.16129032258064524</v>
      </c>
      <c r="AJ20" s="28">
        <v>-1.4749262536873142E-2</v>
      </c>
      <c r="AK20" s="26">
        <v>0.10032362459546926</v>
      </c>
      <c r="AL20" s="27">
        <v>1.1834319526627279E-2</v>
      </c>
      <c r="AM20" s="27">
        <v>0.10714285714285721</v>
      </c>
      <c r="AN20" s="28">
        <v>-2.5236593059936863E-2</v>
      </c>
      <c r="AO20" s="12">
        <v>1485337</v>
      </c>
      <c r="AP20" s="23">
        <v>-0.14217887951820452</v>
      </c>
      <c r="AQ20" s="23">
        <v>-4.6327685792286522E-2</v>
      </c>
      <c r="AR20" s="15">
        <f t="shared" si="0"/>
        <v>35.358979140760646</v>
      </c>
      <c r="AS20" s="174">
        <f t="shared" si="4"/>
        <v>31.481071298971209</v>
      </c>
      <c r="AT20" s="15">
        <f t="shared" si="8"/>
        <v>11126.990171254065</v>
      </c>
      <c r="AU20" s="55">
        <v>5239637000</v>
      </c>
      <c r="AV20" s="15">
        <v>3541</v>
      </c>
      <c r="AW20" s="56">
        <f t="shared" si="7"/>
        <v>3527.5745504218908</v>
      </c>
      <c r="AX20" s="15">
        <f t="shared" si="2"/>
        <v>0.31702863902362161</v>
      </c>
      <c r="AY20" s="15">
        <v>3991.9920000000002</v>
      </c>
      <c r="AZ20" s="15">
        <f t="shared" si="5"/>
        <v>2687.6001877015115</v>
      </c>
      <c r="BA20" s="52"/>
      <c r="BB20" s="52" t="s">
        <v>27</v>
      </c>
      <c r="BC20" s="15">
        <v>5.3232058436957441E-2</v>
      </c>
    </row>
    <row r="21" spans="2:55" x14ac:dyDescent="0.3">
      <c r="B21" s="16" t="s">
        <v>28</v>
      </c>
      <c r="C21" s="88">
        <v>48.4</v>
      </c>
      <c r="D21" s="89">
        <v>13.2</v>
      </c>
      <c r="E21" s="89">
        <v>27.3</v>
      </c>
      <c r="F21" s="88">
        <v>11.2</v>
      </c>
      <c r="G21" s="88">
        <v>29.7</v>
      </c>
      <c r="H21" s="88"/>
      <c r="I21" s="102">
        <v>33.5</v>
      </c>
      <c r="J21" s="97">
        <v>20.6</v>
      </c>
      <c r="K21" s="1">
        <f t="shared" si="3"/>
        <v>54.1</v>
      </c>
      <c r="L21" s="3">
        <v>15.2</v>
      </c>
      <c r="M21" s="3">
        <v>24</v>
      </c>
      <c r="N21" s="3">
        <v>6.7</v>
      </c>
      <c r="O21" s="3">
        <v>25.4</v>
      </c>
      <c r="P21" s="111"/>
      <c r="Q21" s="106">
        <f t="shared" si="6"/>
        <v>-0.14478114478114479</v>
      </c>
      <c r="R21" s="106"/>
      <c r="S21" s="10">
        <v>536.70000000000005</v>
      </c>
      <c r="T21" s="10">
        <v>155.78</v>
      </c>
      <c r="U21" s="10">
        <v>88.03</v>
      </c>
      <c r="V21" s="10">
        <v>20.13</v>
      </c>
      <c r="W21" s="10">
        <v>14.26</v>
      </c>
      <c r="X21" s="10">
        <v>69.66</v>
      </c>
      <c r="Y21" s="5">
        <v>402639.5</v>
      </c>
      <c r="Z21" s="10">
        <v>14569050400</v>
      </c>
      <c r="AA21" s="21">
        <v>3.2379419250932768</v>
      </c>
      <c r="AB21" s="10">
        <v>87.9</v>
      </c>
      <c r="AC21" s="34">
        <v>6758</v>
      </c>
      <c r="AD21" s="176" t="s">
        <v>28</v>
      </c>
      <c r="AE21" s="177">
        <v>763</v>
      </c>
      <c r="AF21" s="177">
        <v>5691</v>
      </c>
      <c r="AG21" s="26">
        <v>0.13407134071340712</v>
      </c>
      <c r="AH21" s="27">
        <v>-0.19284642321160583</v>
      </c>
      <c r="AI21" s="27">
        <v>0.24065040650406511</v>
      </c>
      <c r="AJ21" s="28">
        <v>-1.8623900672529725E-2</v>
      </c>
      <c r="AK21" s="26">
        <v>0.1277258566978193</v>
      </c>
      <c r="AL21" s="27">
        <v>-0.14084507042253525</v>
      </c>
      <c r="AM21" s="27">
        <v>0.17142857142857149</v>
      </c>
      <c r="AN21" s="28">
        <v>-1.834862385321101E-2</v>
      </c>
      <c r="AO21" s="12">
        <v>1262648</v>
      </c>
      <c r="AP21" s="23">
        <v>-9.8057676111723446E-2</v>
      </c>
      <c r="AQ21" s="23">
        <v>-1.0112524273899748E-2</v>
      </c>
      <c r="AR21" s="15">
        <f t="shared" si="0"/>
        <v>51.114800007603073</v>
      </c>
      <c r="AS21" s="174">
        <f t="shared" si="4"/>
        <v>45.071944041411385</v>
      </c>
      <c r="AT21" s="15">
        <f t="shared" si="8"/>
        <v>11538.489270168724</v>
      </c>
      <c r="AU21" s="55">
        <v>5521191000</v>
      </c>
      <c r="AV21" s="15">
        <v>3552</v>
      </c>
      <c r="AW21" s="56">
        <f t="shared" si="7"/>
        <v>4372.7079914592186</v>
      </c>
      <c r="AX21" s="15">
        <f t="shared" si="2"/>
        <v>0.37896711511135961</v>
      </c>
      <c r="AY21" s="15">
        <v>5084.3860000000004</v>
      </c>
      <c r="AZ21" s="15">
        <f t="shared" si="5"/>
        <v>4026.7643872243102</v>
      </c>
      <c r="BA21" s="52"/>
      <c r="BB21" s="52" t="s">
        <v>28</v>
      </c>
      <c r="BC21" s="15">
        <v>-0.12289307457867227</v>
      </c>
    </row>
    <row r="22" spans="2:55" ht="26.4" x14ac:dyDescent="0.3">
      <c r="B22" s="16" t="s">
        <v>29</v>
      </c>
      <c r="C22" s="88">
        <v>52.1</v>
      </c>
      <c r="D22" s="89">
        <v>20</v>
      </c>
      <c r="E22" s="89">
        <v>20.100000000000001</v>
      </c>
      <c r="F22" s="88">
        <v>7.8</v>
      </c>
      <c r="G22" s="88">
        <v>25.7</v>
      </c>
      <c r="H22" s="88"/>
      <c r="I22" s="102">
        <v>33.5</v>
      </c>
      <c r="J22" s="97">
        <v>27.4</v>
      </c>
      <c r="K22" s="1">
        <f t="shared" si="3"/>
        <v>60.9</v>
      </c>
      <c r="L22" s="3">
        <v>16.899999999999999</v>
      </c>
      <c r="M22" s="3">
        <v>17.600000000000001</v>
      </c>
      <c r="N22" s="3">
        <v>4.5999999999999996</v>
      </c>
      <c r="O22" s="3">
        <v>18.7</v>
      </c>
      <c r="P22" s="111"/>
      <c r="Q22" s="106">
        <f t="shared" si="6"/>
        <v>-0.27237354085603116</v>
      </c>
      <c r="R22" s="106"/>
      <c r="S22" s="10">
        <v>317.39999999999998</v>
      </c>
      <c r="T22" s="10">
        <v>111.96</v>
      </c>
      <c r="U22" s="10">
        <v>58.26</v>
      </c>
      <c r="V22" s="10">
        <v>9.7899999999999991</v>
      </c>
      <c r="W22" s="10">
        <v>16.38</v>
      </c>
      <c r="X22" s="10">
        <v>22.78</v>
      </c>
      <c r="Y22" s="5">
        <v>1263698</v>
      </c>
      <c r="Z22" s="10">
        <v>261875774200</v>
      </c>
      <c r="AA22" s="21">
        <v>3.0680922070687155</v>
      </c>
      <c r="AB22" s="13">
        <v>94.8</v>
      </c>
      <c r="AC22" s="34">
        <v>73540</v>
      </c>
      <c r="AD22" s="176" t="s">
        <v>29</v>
      </c>
      <c r="AE22" s="177">
        <v>11851</v>
      </c>
      <c r="AF22" s="177">
        <v>59272</v>
      </c>
      <c r="AG22" s="26">
        <v>0.19994263733297341</v>
      </c>
      <c r="AH22" s="27">
        <v>-0.20710144927536234</v>
      </c>
      <c r="AI22" s="27">
        <v>7.7853569804456679E-2</v>
      </c>
      <c r="AJ22" s="28">
        <v>4.9359110544578977E-2</v>
      </c>
      <c r="AK22" s="26">
        <v>0.28396994364433314</v>
      </c>
      <c r="AL22" s="27">
        <v>-0.16603547937014151</v>
      </c>
      <c r="AM22" s="27">
        <v>5.5878928987194376E-2</v>
      </c>
      <c r="AN22" s="28">
        <v>3.3991583036581341E-2</v>
      </c>
      <c r="AO22" s="12">
        <v>12560873</v>
      </c>
      <c r="AP22" s="23">
        <v>0.25313541421826735</v>
      </c>
      <c r="AQ22" s="23">
        <v>9.5906245803934809E-2</v>
      </c>
      <c r="AR22" s="15">
        <f t="shared" si="0"/>
        <v>56.622656721391898</v>
      </c>
      <c r="AS22" s="174">
        <f t="shared" si="4"/>
        <v>47.187802949683515</v>
      </c>
      <c r="AT22" s="15">
        <f t="shared" si="8"/>
        <v>20848.532916462096</v>
      </c>
      <c r="AU22" s="55">
        <v>236375793506</v>
      </c>
      <c r="AV22" s="15">
        <v>86018</v>
      </c>
      <c r="AW22" s="56">
        <f t="shared" si="7"/>
        <v>18818.420782217923</v>
      </c>
      <c r="AX22" s="15">
        <f t="shared" si="2"/>
        <v>0.90262565992635446</v>
      </c>
      <c r="AY22" s="15">
        <v>66915.816999999995</v>
      </c>
      <c r="AZ22" s="15">
        <f t="shared" si="5"/>
        <v>5327.3221534840768</v>
      </c>
      <c r="BA22" s="52"/>
      <c r="BB22" s="52" t="s">
        <v>29</v>
      </c>
      <c r="BC22" s="15">
        <v>-0.18296286239317783</v>
      </c>
    </row>
    <row r="23" spans="2:55" x14ac:dyDescent="0.3">
      <c r="B23" s="16" t="s">
        <v>30</v>
      </c>
      <c r="C23" s="86">
        <v>47.2</v>
      </c>
      <c r="D23" s="87">
        <v>25.8</v>
      </c>
      <c r="E23" s="87">
        <v>19.5</v>
      </c>
      <c r="F23" s="86">
        <v>7.5</v>
      </c>
      <c r="G23" s="86">
        <v>28.4</v>
      </c>
      <c r="H23" s="108"/>
      <c r="K23" s="1">
        <f t="shared" si="3"/>
        <v>0</v>
      </c>
      <c r="Q23" s="106"/>
      <c r="R23" s="106"/>
      <c r="S23" s="12">
        <v>489</v>
      </c>
      <c r="T23" s="10">
        <v>162.96</v>
      </c>
      <c r="U23" s="10">
        <v>75.16</v>
      </c>
      <c r="V23" s="10">
        <v>18.43</v>
      </c>
      <c r="W23" s="10">
        <v>25.73</v>
      </c>
      <c r="X23" s="10">
        <v>47.62</v>
      </c>
      <c r="Z23" s="10">
        <v>234647121600</v>
      </c>
      <c r="AC23" s="34">
        <v>82051</v>
      </c>
      <c r="AD23" s="176" t="s">
        <v>30</v>
      </c>
      <c r="AE23" s="177">
        <v>11464</v>
      </c>
      <c r="AF23" s="177">
        <v>67869</v>
      </c>
      <c r="AG23" s="26">
        <v>0.16891364245826518</v>
      </c>
      <c r="AH23" s="27">
        <v>7.1218199360179035E-3</v>
      </c>
      <c r="AI23" s="27">
        <v>0.14024268947682517</v>
      </c>
      <c r="AJ23" s="28">
        <v>2.6172548308083021E-2</v>
      </c>
      <c r="AK23" s="26">
        <v>0.19549891540130152</v>
      </c>
      <c r="AL23" s="27">
        <v>6.5931431311436084E-2</v>
      </c>
      <c r="AM23" s="27">
        <v>0.10582822085889565</v>
      </c>
      <c r="AN23" s="28">
        <v>2.2456334904352726E-2</v>
      </c>
      <c r="AO23" s="12">
        <v>13962037</v>
      </c>
      <c r="AP23" s="23">
        <v>-2.0979329409781533E-2</v>
      </c>
      <c r="AQ23" s="23">
        <v>2.5490593708416664E-2</v>
      </c>
      <c r="AR23" s="15">
        <f t="shared" si="0"/>
        <v>56.820505489277814</v>
      </c>
      <c r="AS23" s="174">
        <f t="shared" si="4"/>
        <v>48.609669205145352</v>
      </c>
      <c r="AT23" s="15">
        <f t="shared" si="8"/>
        <v>16806.080774603306</v>
      </c>
      <c r="AU23" s="55"/>
      <c r="AW23" s="56">
        <f t="shared" si="7"/>
        <v>0</v>
      </c>
      <c r="AX23" s="15">
        <f t="shared" si="2"/>
        <v>0</v>
      </c>
      <c r="AY23" s="15">
        <v>67472.004000000001</v>
      </c>
      <c r="AZ23" s="15">
        <f t="shared" si="5"/>
        <v>4832.5329606274508</v>
      </c>
      <c r="BA23" s="52"/>
      <c r="BB23" s="52" t="s">
        <v>30</v>
      </c>
      <c r="BC23" s="15">
        <v>-5.8763779471470157E-3</v>
      </c>
    </row>
    <row r="24" spans="2:55" x14ac:dyDescent="0.3">
      <c r="B24" s="16" t="s">
        <v>31</v>
      </c>
      <c r="C24" s="88">
        <v>45.1</v>
      </c>
      <c r="D24" s="89">
        <v>26</v>
      </c>
      <c r="E24" s="89">
        <v>19.5</v>
      </c>
      <c r="F24" s="88">
        <v>9.4</v>
      </c>
      <c r="G24" s="88">
        <v>35.299999999999997</v>
      </c>
      <c r="H24" s="88"/>
      <c r="I24" s="102">
        <v>32.799999999999997</v>
      </c>
      <c r="J24" s="97">
        <v>22.7</v>
      </c>
      <c r="K24" s="1">
        <f t="shared" si="3"/>
        <v>55.5</v>
      </c>
      <c r="L24" s="3">
        <v>17.899999999999999</v>
      </c>
      <c r="M24" s="3">
        <v>21.8</v>
      </c>
      <c r="N24" s="3">
        <v>4.8</v>
      </c>
      <c r="O24" s="3">
        <v>23.9</v>
      </c>
      <c r="P24" s="111"/>
      <c r="Q24" s="106">
        <f t="shared" si="6"/>
        <v>-0.32294617563739381</v>
      </c>
      <c r="R24" s="106"/>
      <c r="S24" s="10">
        <v>677.8</v>
      </c>
      <c r="T24" s="10">
        <v>261.83999999999997</v>
      </c>
      <c r="U24" s="10">
        <v>98.19</v>
      </c>
      <c r="V24" s="10">
        <v>31.54</v>
      </c>
      <c r="W24" s="10">
        <v>13.09</v>
      </c>
      <c r="X24" s="10">
        <v>54.45</v>
      </c>
      <c r="Y24" s="5">
        <v>404487.6</v>
      </c>
      <c r="Z24" s="10">
        <v>11576502200</v>
      </c>
      <c r="AA24" s="21">
        <v>3.6984661104725052</v>
      </c>
      <c r="AB24" s="12">
        <v>83</v>
      </c>
      <c r="AC24" s="34">
        <v>3170</v>
      </c>
      <c r="AD24" s="176" t="s">
        <v>31</v>
      </c>
      <c r="AE24" s="177">
        <v>305</v>
      </c>
      <c r="AF24" s="177">
        <v>2758</v>
      </c>
      <c r="AG24" s="26">
        <v>0.11058738216098622</v>
      </c>
      <c r="AH24" s="27">
        <v>-5.4921320580067934E-2</v>
      </c>
      <c r="AI24" s="27">
        <v>0.25514403292181065</v>
      </c>
      <c r="AJ24" s="28">
        <v>-1.1115095016134835E-2</v>
      </c>
      <c r="AK24" s="26">
        <v>0.14743589743589744</v>
      </c>
      <c r="AL24" s="27">
        <v>-2.1621621621621623E-2</v>
      </c>
      <c r="AM24" s="27">
        <v>0.64285714285714279</v>
      </c>
      <c r="AN24" s="28">
        <v>-6.3694267515923553E-3</v>
      </c>
      <c r="AO24" s="12">
        <v>620270</v>
      </c>
      <c r="AP24" s="23">
        <v>-0.15279980222388856</v>
      </c>
      <c r="AQ24" s="23">
        <v>-3.9309223263378046E-2</v>
      </c>
      <c r="AR24" s="15">
        <f t="shared" si="0"/>
        <v>49.381720863494927</v>
      </c>
      <c r="AS24" s="174">
        <f t="shared" si="4"/>
        <v>44.46450739194222</v>
      </c>
      <c r="AT24" s="15">
        <f t="shared" si="8"/>
        <v>18663.650023376915</v>
      </c>
      <c r="AU24" s="127">
        <v>2730511000</v>
      </c>
      <c r="AV24" s="44">
        <v>1539</v>
      </c>
      <c r="AW24" s="56">
        <f t="shared" si="7"/>
        <v>4402.1329421058572</v>
      </c>
      <c r="AX24" s="15">
        <f t="shared" si="2"/>
        <v>0.23586666791286923</v>
      </c>
      <c r="AY24" s="15">
        <v>2658.4650000000001</v>
      </c>
      <c r="AZ24" s="15">
        <f t="shared" si="5"/>
        <v>4285.9802989020918</v>
      </c>
      <c r="BB24" s="15" t="s">
        <v>31</v>
      </c>
      <c r="BC24" s="15">
        <v>-4.1924069932679053E-2</v>
      </c>
    </row>
    <row r="25" spans="2:55" x14ac:dyDescent="0.3">
      <c r="B25" s="16" t="s">
        <v>32</v>
      </c>
      <c r="C25" s="88">
        <v>45.9</v>
      </c>
      <c r="D25" s="89">
        <v>16.899999999999999</v>
      </c>
      <c r="E25" s="89">
        <v>25.5</v>
      </c>
      <c r="F25" s="88">
        <v>11.7</v>
      </c>
      <c r="G25" s="88">
        <v>32.9</v>
      </c>
      <c r="H25" s="88"/>
      <c r="I25" s="102">
        <v>31.1</v>
      </c>
      <c r="J25" s="97">
        <v>24.2</v>
      </c>
      <c r="K25" s="1">
        <f t="shared" si="3"/>
        <v>55.3</v>
      </c>
      <c r="L25" s="3">
        <v>17.2</v>
      </c>
      <c r="M25" s="3">
        <v>23.5</v>
      </c>
      <c r="N25" s="3">
        <v>3.9</v>
      </c>
      <c r="O25" s="3">
        <v>26.2</v>
      </c>
      <c r="P25" s="111"/>
      <c r="Q25" s="106">
        <f t="shared" si="6"/>
        <v>-0.20364741641337381</v>
      </c>
      <c r="R25" s="106"/>
      <c r="S25" s="10">
        <v>607.70000000000005</v>
      </c>
      <c r="T25" s="10">
        <v>191.74</v>
      </c>
      <c r="U25" s="10">
        <v>90.28</v>
      </c>
      <c r="V25" s="10">
        <v>24.26</v>
      </c>
      <c r="W25" s="10">
        <v>20.04</v>
      </c>
      <c r="X25" s="10">
        <v>63.7</v>
      </c>
      <c r="Y25" s="5">
        <v>679162.6</v>
      </c>
      <c r="Z25" s="10">
        <v>17711365300</v>
      </c>
      <c r="AA25" s="21">
        <v>2.8505048472952912</v>
      </c>
      <c r="AB25" s="10">
        <v>65.599999999999994</v>
      </c>
      <c r="AC25" s="34">
        <v>4310</v>
      </c>
      <c r="AD25" s="176" t="s">
        <v>32</v>
      </c>
      <c r="AE25" s="177">
        <v>536</v>
      </c>
      <c r="AF25" s="177">
        <v>3627</v>
      </c>
      <c r="AG25" s="26">
        <v>0.14778053487730908</v>
      </c>
      <c r="AH25" s="27">
        <v>-2.5514981273408233E-2</v>
      </c>
      <c r="AI25" s="27">
        <v>0.15268817204301066</v>
      </c>
      <c r="AJ25" s="28">
        <v>-7.9321663019693567E-3</v>
      </c>
      <c r="AK25" s="26">
        <v>0.15023474178403756</v>
      </c>
      <c r="AL25" s="27">
        <v>3.7974683544303778E-2</v>
      </c>
      <c r="AM25" s="27">
        <v>0.23076923076923084</v>
      </c>
      <c r="AN25" s="28">
        <v>-2.7397260273972601E-2</v>
      </c>
      <c r="AO25" s="12">
        <v>835554</v>
      </c>
      <c r="AP25" s="23">
        <v>-0.20452217292789276</v>
      </c>
      <c r="AQ25" s="23">
        <v>-7.7343539503266334E-2</v>
      </c>
      <c r="AR25" s="15">
        <f t="shared" si="0"/>
        <v>49.823231053887596</v>
      </c>
      <c r="AS25" s="174">
        <f t="shared" si="4"/>
        <v>43.408325494222993</v>
      </c>
      <c r="AT25" s="15">
        <f t="shared" si="8"/>
        <v>21197.152188847162</v>
      </c>
      <c r="AU25" s="127">
        <v>3435702000</v>
      </c>
      <c r="AV25" s="44">
        <v>2295</v>
      </c>
      <c r="AW25" s="56">
        <f t="shared" si="7"/>
        <v>4111.8850487221653</v>
      </c>
      <c r="AX25" s="15">
        <f t="shared" si="2"/>
        <v>0.19398289978243519</v>
      </c>
      <c r="AY25" s="15">
        <v>6242.139000000001</v>
      </c>
      <c r="AZ25" s="15">
        <f t="shared" si="5"/>
        <v>7470.6589879289686</v>
      </c>
      <c r="BB25" s="15" t="s">
        <v>32</v>
      </c>
      <c r="BC25" s="15">
        <v>3.460983841617038E-2</v>
      </c>
    </row>
    <row r="26" spans="2:55" x14ac:dyDescent="0.3">
      <c r="B26" s="16" t="s">
        <v>33</v>
      </c>
      <c r="C26" s="88">
        <v>40.4</v>
      </c>
      <c r="D26" s="89">
        <v>23.6</v>
      </c>
      <c r="E26" s="89">
        <v>26.5</v>
      </c>
      <c r="F26" s="88">
        <v>9.5</v>
      </c>
      <c r="G26" s="88">
        <v>33.200000000000003</v>
      </c>
      <c r="H26" s="109"/>
      <c r="K26" s="1">
        <f t="shared" si="3"/>
        <v>0</v>
      </c>
      <c r="Q26" s="106"/>
      <c r="R26" s="106"/>
      <c r="S26" s="10">
        <v>569.29999999999995</v>
      </c>
      <c r="T26" s="10">
        <v>209.18</v>
      </c>
      <c r="U26" s="10">
        <v>85.5</v>
      </c>
      <c r="V26" s="10">
        <v>24.54</v>
      </c>
      <c r="W26" s="10">
        <v>7.22</v>
      </c>
      <c r="X26" s="10">
        <v>43.79</v>
      </c>
      <c r="Z26" s="10">
        <v>23342061800</v>
      </c>
      <c r="AC26" s="34">
        <v>6403</v>
      </c>
      <c r="AD26" s="176" t="s">
        <v>33</v>
      </c>
      <c r="AE26" s="177">
        <v>508</v>
      </c>
      <c r="AF26" s="177">
        <v>5676</v>
      </c>
      <c r="AG26" s="26">
        <v>8.9499647639182528E-2</v>
      </c>
      <c r="AH26" s="27">
        <v>-0.10739030023094687</v>
      </c>
      <c r="AI26" s="27">
        <v>0.16781609195402303</v>
      </c>
      <c r="AJ26" s="28">
        <v>-9.5969289827255722E-3</v>
      </c>
      <c r="AK26" s="26">
        <v>5.7692307692307696E-2</v>
      </c>
      <c r="AL26" s="27">
        <v>-6.5155807365439133E-2</v>
      </c>
      <c r="AM26" s="27">
        <v>-5.2631578947368474E-2</v>
      </c>
      <c r="AN26" s="28">
        <v>-8.5043988269794757E-2</v>
      </c>
      <c r="AO26" s="12">
        <v>1149574</v>
      </c>
      <c r="AP26" s="23">
        <v>-0.16681415897133722</v>
      </c>
      <c r="AQ26" s="23">
        <v>-6.6287303461865177E-2</v>
      </c>
      <c r="AR26" s="15">
        <f t="shared" si="0"/>
        <v>53.793840152961003</v>
      </c>
      <c r="AS26" s="174">
        <f t="shared" si="4"/>
        <v>49.374811886838081</v>
      </c>
      <c r="AT26" s="15">
        <f t="shared" si="8"/>
        <v>20304.966709407137</v>
      </c>
      <c r="AU26" s="127">
        <v>4217837000</v>
      </c>
      <c r="AV26" s="44">
        <v>2287</v>
      </c>
      <c r="AW26" s="56">
        <f t="shared" si="7"/>
        <v>3669.0434891533732</v>
      </c>
      <c r="AX26" s="15">
        <f t="shared" si="2"/>
        <v>0.18069684829640884</v>
      </c>
      <c r="AY26" s="15">
        <v>6390.56</v>
      </c>
      <c r="AZ26" s="15">
        <f t="shared" si="5"/>
        <v>5559.0679677863282</v>
      </c>
      <c r="BB26" s="15" t="s">
        <v>33</v>
      </c>
      <c r="BC26" s="15">
        <v>-1.3536774942709329E-2</v>
      </c>
    </row>
    <row r="27" spans="2:55" ht="26.4" x14ac:dyDescent="0.3">
      <c r="B27" s="16" t="s">
        <v>34</v>
      </c>
      <c r="C27" s="88"/>
      <c r="D27" s="89"/>
      <c r="E27" s="89"/>
      <c r="F27" s="88"/>
      <c r="G27" s="88"/>
      <c r="H27" s="88"/>
      <c r="I27" s="102">
        <v>26.2</v>
      </c>
      <c r="J27" s="97">
        <v>19</v>
      </c>
      <c r="K27" s="1">
        <f t="shared" si="3"/>
        <v>45.2</v>
      </c>
      <c r="L27" s="3">
        <v>19</v>
      </c>
      <c r="M27" s="3">
        <v>29.2</v>
      </c>
      <c r="N27" s="3">
        <v>6.5</v>
      </c>
      <c r="O27" s="3">
        <v>21.1</v>
      </c>
      <c r="P27" s="111"/>
      <c r="Q27" s="106"/>
      <c r="R27" s="106"/>
      <c r="S27" s="10">
        <v>528.9</v>
      </c>
      <c r="T27" s="10">
        <v>133.22999999999999</v>
      </c>
      <c r="U27" s="10">
        <v>68.64</v>
      </c>
      <c r="V27" s="10">
        <v>16.149999999999999</v>
      </c>
      <c r="W27" s="12">
        <v>0</v>
      </c>
      <c r="X27" s="10">
        <v>72.67</v>
      </c>
      <c r="Y27" s="5">
        <v>6288467.9000000004</v>
      </c>
      <c r="Z27" s="10">
        <v>1600243400</v>
      </c>
      <c r="AA27" s="21">
        <v>3.8480376550162605</v>
      </c>
      <c r="AB27" s="13">
        <v>72.2</v>
      </c>
      <c r="AC27" s="34">
        <v>209</v>
      </c>
      <c r="AD27" s="176" t="s">
        <v>34</v>
      </c>
      <c r="AE27" s="177">
        <v>14</v>
      </c>
      <c r="AF27" s="177">
        <v>190</v>
      </c>
      <c r="AG27" s="26">
        <v>7.3684210526315783E-2</v>
      </c>
      <c r="AH27" s="27">
        <v>9.0909090909090828E-2</v>
      </c>
      <c r="AI27" s="27">
        <v>-6.6666666666666652E-2</v>
      </c>
      <c r="AJ27" s="28">
        <v>-3.5532994923857864E-2</v>
      </c>
      <c r="AK27" s="26" t="e">
        <v>#VALUE!</v>
      </c>
      <c r="AL27" s="27">
        <v>0.16666666666666674</v>
      </c>
      <c r="AM27" s="27" t="e">
        <v>#VALUE!</v>
      </c>
      <c r="AN27" s="28">
        <v>0.27272727272727271</v>
      </c>
      <c r="AO27" s="12">
        <v>43913</v>
      </c>
      <c r="AP27" s="23">
        <v>6.9431591252252733E-2</v>
      </c>
      <c r="AQ27" s="23">
        <v>4.2816433151270372E-2</v>
      </c>
      <c r="AR27" s="15">
        <f t="shared" si="0"/>
        <v>46.455491540090634</v>
      </c>
      <c r="AS27" s="174">
        <f t="shared" si="4"/>
        <v>43.267369571653042</v>
      </c>
      <c r="AT27" s="15">
        <f t="shared" si="8"/>
        <v>36441.222417051897</v>
      </c>
      <c r="AU27" s="55"/>
      <c r="AW27" s="56">
        <f t="shared" si="7"/>
        <v>0</v>
      </c>
      <c r="AX27" s="15">
        <f t="shared" si="2"/>
        <v>0</v>
      </c>
      <c r="AY27" s="15">
        <v>0</v>
      </c>
      <c r="AZ27" s="15">
        <f t="shared" si="5"/>
        <v>0</v>
      </c>
      <c r="BB27" s="15" t="s">
        <v>34</v>
      </c>
      <c r="BC27" s="15">
        <v>-6.6222707076470599E-2</v>
      </c>
    </row>
    <row r="28" spans="2:55" x14ac:dyDescent="0.3">
      <c r="B28" s="16" t="s">
        <v>35</v>
      </c>
      <c r="C28" s="88"/>
      <c r="D28" s="89"/>
      <c r="E28" s="89"/>
      <c r="F28" s="88"/>
      <c r="G28" s="88"/>
      <c r="H28" s="88"/>
      <c r="I28" s="102">
        <v>33.9</v>
      </c>
      <c r="J28" s="97">
        <v>20.3</v>
      </c>
      <c r="K28" s="1">
        <f t="shared" si="3"/>
        <v>54.2</v>
      </c>
      <c r="L28" s="3">
        <v>18</v>
      </c>
      <c r="M28" s="3">
        <v>19.8</v>
      </c>
      <c r="N28" s="3">
        <v>8.1</v>
      </c>
      <c r="O28" s="3">
        <v>27</v>
      </c>
      <c r="P28" s="111"/>
      <c r="Q28" s="106"/>
      <c r="R28" s="106"/>
      <c r="S28" s="15" t="s">
        <v>0</v>
      </c>
      <c r="T28" s="15" t="s">
        <v>0</v>
      </c>
      <c r="U28" s="15" t="s">
        <v>0</v>
      </c>
      <c r="V28" t="s">
        <v>0</v>
      </c>
      <c r="W28" t="s">
        <v>0</v>
      </c>
      <c r="X28" t="s">
        <v>0</v>
      </c>
      <c r="Y28" s="5">
        <v>418370.2</v>
      </c>
      <c r="Z28" s="10">
        <v>21741818400</v>
      </c>
      <c r="AA28" s="21" t="e">
        <v>#VALUE!</v>
      </c>
      <c r="AB28" s="10">
        <v>81.2</v>
      </c>
      <c r="AC28" s="34">
        <v>6194</v>
      </c>
      <c r="AD28" s="176" t="s">
        <v>35</v>
      </c>
      <c r="AE28" s="177">
        <v>494</v>
      </c>
      <c r="AF28" s="177">
        <v>5486</v>
      </c>
      <c r="AG28" s="26">
        <v>9.004739336492891E-2</v>
      </c>
      <c r="AH28" s="27" t="e">
        <v>#VALUE!</v>
      </c>
      <c r="AI28" s="27" t="e">
        <v>#VALUE!</v>
      </c>
      <c r="AJ28" s="28" t="e">
        <v>#VALUE!</v>
      </c>
      <c r="AK28" s="26">
        <v>6.0402684563758392E-2</v>
      </c>
      <c r="AL28" s="27" t="e">
        <v>#VALUE!</v>
      </c>
      <c r="AM28" s="27" t="e">
        <v>#VALUE!</v>
      </c>
      <c r="AN28" s="28" t="e">
        <v>#VALUE!</v>
      </c>
      <c r="AO28" s="15" t="s">
        <v>0</v>
      </c>
      <c r="AP28" s="23" t="e">
        <v>#VALUE!</v>
      </c>
      <c r="AQ28" s="23" t="e">
        <v>#VALUE!</v>
      </c>
      <c r="AR28" s="15" t="e">
        <f t="shared" si="0"/>
        <v>#VALUE!</v>
      </c>
      <c r="AS28" s="174" t="e">
        <f t="shared" si="4"/>
        <v>#VALUE!</v>
      </c>
      <c r="AT28" s="15" t="e">
        <f t="shared" si="8"/>
        <v>#VALUE!</v>
      </c>
      <c r="AU28" s="55"/>
      <c r="AW28" s="56" t="e">
        <f t="shared" si="7"/>
        <v>#VALUE!</v>
      </c>
      <c r="AX28" s="15">
        <f t="shared" si="2"/>
        <v>0</v>
      </c>
      <c r="AY28" s="15">
        <v>393.63299999999998</v>
      </c>
      <c r="AZ28" s="15" t="e">
        <f t="shared" si="5"/>
        <v>#VALUE!</v>
      </c>
      <c r="BB28" s="15" t="s">
        <v>35</v>
      </c>
      <c r="BC28" s="15" t="e">
        <v>#VALUE!</v>
      </c>
    </row>
    <row r="29" spans="2:55" ht="26.4" x14ac:dyDescent="0.3">
      <c r="B29" s="16" t="s">
        <v>36</v>
      </c>
      <c r="C29" s="88"/>
      <c r="D29" s="89"/>
      <c r="E29" s="89"/>
      <c r="F29" s="88"/>
      <c r="G29" s="88"/>
      <c r="H29" s="109"/>
      <c r="K29" s="1">
        <f t="shared" si="3"/>
        <v>0</v>
      </c>
      <c r="Q29" s="106"/>
      <c r="R29" s="106"/>
      <c r="S29" s="10">
        <v>570.9</v>
      </c>
      <c r="T29" s="10">
        <v>212.29</v>
      </c>
      <c r="U29" s="10">
        <v>86.19</v>
      </c>
      <c r="V29" s="10">
        <v>24.89</v>
      </c>
      <c r="W29" s="10">
        <v>7.52</v>
      </c>
      <c r="X29" s="10">
        <v>42.59</v>
      </c>
      <c r="Z29" s="10">
        <v>21741818400</v>
      </c>
      <c r="AC29" s="35" t="s">
        <v>0</v>
      </c>
      <c r="AD29" s="176" t="s">
        <v>36</v>
      </c>
      <c r="AE29" t="s">
        <v>0</v>
      </c>
      <c r="AF29" t="s">
        <v>0</v>
      </c>
      <c r="AG29" s="26" t="e">
        <v>#VALUE!</v>
      </c>
      <c r="AH29" s="27" t="e">
        <v>#VALUE!</v>
      </c>
      <c r="AI29" s="27" t="e">
        <v>#VALUE!</v>
      </c>
      <c r="AJ29" s="28" t="e">
        <v>#VALUE!</v>
      </c>
      <c r="AK29" s="26" t="e">
        <v>#VALUE!</v>
      </c>
      <c r="AL29" s="27" t="e">
        <v>#VALUE!</v>
      </c>
      <c r="AM29" s="27" t="e">
        <v>#VALUE!</v>
      </c>
      <c r="AN29" s="28" t="e">
        <v>#VALUE!</v>
      </c>
      <c r="AO29" s="12">
        <v>1105661</v>
      </c>
      <c r="AP29" s="23" t="e">
        <v>#VALUE!</v>
      </c>
      <c r="AQ29" s="23" t="e">
        <v>#VALUE!</v>
      </c>
      <c r="AR29" s="15" t="e">
        <f t="shared" si="0"/>
        <v>#VALUE!</v>
      </c>
      <c r="AS29" s="174" t="e">
        <f t="shared" si="4"/>
        <v>#VALUE!</v>
      </c>
      <c r="AT29" s="15">
        <f t="shared" si="8"/>
        <v>19664.090892235505</v>
      </c>
      <c r="AU29" s="55"/>
      <c r="AW29" s="56">
        <f t="shared" si="7"/>
        <v>0</v>
      </c>
      <c r="AX29" s="15">
        <f t="shared" si="2"/>
        <v>0</v>
      </c>
      <c r="AY29" s="15">
        <v>5996.884</v>
      </c>
      <c r="AZ29" s="15">
        <f t="shared" si="5"/>
        <v>5423.799880795289</v>
      </c>
      <c r="BB29" s="15" t="s">
        <v>36</v>
      </c>
      <c r="BC29" s="15" t="e">
        <v>#VALUE!</v>
      </c>
    </row>
    <row r="30" spans="2:55" x14ac:dyDescent="0.3">
      <c r="B30" s="16" t="s">
        <v>37</v>
      </c>
      <c r="C30" s="88">
        <v>48.8</v>
      </c>
      <c r="D30" s="89">
        <v>24</v>
      </c>
      <c r="E30" s="89">
        <v>22</v>
      </c>
      <c r="F30" s="88">
        <v>5.3</v>
      </c>
      <c r="G30" s="88">
        <v>30.5</v>
      </c>
      <c r="H30" s="88"/>
      <c r="I30" s="102">
        <v>30</v>
      </c>
      <c r="J30" s="97">
        <v>25.1</v>
      </c>
      <c r="K30" s="1">
        <f t="shared" si="3"/>
        <v>55.1</v>
      </c>
      <c r="L30" s="3">
        <v>19.600000000000001</v>
      </c>
      <c r="M30" s="3">
        <v>19.8</v>
      </c>
      <c r="N30" s="3">
        <v>5.5</v>
      </c>
      <c r="O30" s="3">
        <v>23</v>
      </c>
      <c r="P30" s="111"/>
      <c r="Q30" s="106">
        <f t="shared" si="6"/>
        <v>-0.24590163934426235</v>
      </c>
      <c r="R30" s="106"/>
      <c r="S30" s="10">
        <v>567.20000000000005</v>
      </c>
      <c r="T30" s="10">
        <v>184.11</v>
      </c>
      <c r="U30" s="10">
        <v>84.22</v>
      </c>
      <c r="V30" s="10">
        <v>24.38</v>
      </c>
      <c r="W30" s="10">
        <v>12.98</v>
      </c>
      <c r="X30" s="10">
        <v>85.17</v>
      </c>
      <c r="Y30" s="5">
        <v>430625.5</v>
      </c>
      <c r="Z30" s="10">
        <v>14746853300</v>
      </c>
      <c r="AA30" s="21">
        <v>3.4205429223607666</v>
      </c>
      <c r="AB30" s="10">
        <v>70.400000000000006</v>
      </c>
      <c r="AC30" s="34">
        <v>4127</v>
      </c>
      <c r="AD30" s="176" t="s">
        <v>37</v>
      </c>
      <c r="AE30" s="177">
        <v>370</v>
      </c>
      <c r="AF30" s="177">
        <v>3649</v>
      </c>
      <c r="AG30" s="26">
        <v>0.10139764318991505</v>
      </c>
      <c r="AH30" s="27">
        <v>-3.2731648616125097E-2</v>
      </c>
      <c r="AI30" s="27">
        <v>0.17460317460317465</v>
      </c>
      <c r="AJ30" s="28">
        <v>-2.0139634801288886E-2</v>
      </c>
      <c r="AK30" s="26">
        <v>9.9526066350710901E-2</v>
      </c>
      <c r="AL30" s="27">
        <v>8.6956521739129933E-3</v>
      </c>
      <c r="AM30" s="27">
        <v>0.16666666666666674</v>
      </c>
      <c r="AN30" s="28">
        <v>-2.7649769585253448E-2</v>
      </c>
      <c r="AO30" s="12">
        <v>1172201</v>
      </c>
      <c r="AP30" s="23">
        <v>-9.4811502880353338E-2</v>
      </c>
      <c r="AQ30" s="23">
        <v>-2.7039028799520581E-2</v>
      </c>
      <c r="AR30" s="15">
        <f t="shared" si="0"/>
        <v>34.285928778426225</v>
      </c>
      <c r="AS30" s="174">
        <f t="shared" si="4"/>
        <v>31.12947352885725</v>
      </c>
      <c r="AT30" s="15">
        <f t="shared" si="8"/>
        <v>12580.481760380686</v>
      </c>
      <c r="AU30" s="127">
        <v>3971680000</v>
      </c>
      <c r="AV30" s="44">
        <v>2285</v>
      </c>
      <c r="AW30" s="56">
        <f t="shared" si="7"/>
        <v>3388.2243744886755</v>
      </c>
      <c r="AX30" s="15">
        <f t="shared" si="2"/>
        <v>0.26932389705131193</v>
      </c>
      <c r="AY30" s="15">
        <v>3093.788</v>
      </c>
      <c r="AZ30" s="15">
        <f t="shared" si="5"/>
        <v>2639.2982090955393</v>
      </c>
      <c r="BB30" s="15" t="s">
        <v>37</v>
      </c>
      <c r="BC30" s="15">
        <v>-2.856183560451997E-2</v>
      </c>
    </row>
    <row r="31" spans="2:55" ht="15" thickBot="1" x14ac:dyDescent="0.35">
      <c r="B31" s="16" t="s">
        <v>38</v>
      </c>
      <c r="C31" s="88">
        <v>44.1</v>
      </c>
      <c r="D31" s="89">
        <v>16.7</v>
      </c>
      <c r="E31" s="89">
        <v>26.5</v>
      </c>
      <c r="F31" s="88">
        <v>12.6</v>
      </c>
      <c r="G31" s="88">
        <v>26.3</v>
      </c>
      <c r="H31" s="88"/>
      <c r="I31" s="102">
        <v>29.1</v>
      </c>
      <c r="J31" s="97">
        <v>22.9</v>
      </c>
      <c r="K31" s="1">
        <f t="shared" si="3"/>
        <v>52</v>
      </c>
      <c r="L31" s="3">
        <v>17.2</v>
      </c>
      <c r="M31" s="3">
        <v>22.9</v>
      </c>
      <c r="N31" s="3">
        <v>7.9</v>
      </c>
      <c r="O31" s="3">
        <v>20.7</v>
      </c>
      <c r="P31" s="111"/>
      <c r="Q31" s="106">
        <f t="shared" si="6"/>
        <v>-0.21292775665399244</v>
      </c>
      <c r="R31" s="106"/>
      <c r="S31" s="10">
        <v>476.4</v>
      </c>
      <c r="T31" s="10">
        <v>158.33000000000001</v>
      </c>
      <c r="U31" s="10">
        <v>75.010000000000005</v>
      </c>
      <c r="V31" s="10">
        <v>22.82</v>
      </c>
      <c r="W31" s="10">
        <v>28.66</v>
      </c>
      <c r="X31" s="10">
        <v>41.4</v>
      </c>
      <c r="Y31" s="5">
        <v>421479.2</v>
      </c>
      <c r="Z31" s="10">
        <v>12227405900</v>
      </c>
      <c r="AA31" s="21">
        <v>2.7394511332150842</v>
      </c>
      <c r="AB31" s="9">
        <v>78.2</v>
      </c>
      <c r="AC31" s="34">
        <v>4545</v>
      </c>
      <c r="AD31" s="176" t="s">
        <v>38</v>
      </c>
      <c r="AE31" s="177">
        <v>801</v>
      </c>
      <c r="AF31" s="177">
        <v>3617</v>
      </c>
      <c r="AG31" s="26">
        <v>0.22145424384849322</v>
      </c>
      <c r="AH31" s="27">
        <v>0.3602216748768472</v>
      </c>
      <c r="AI31" s="27">
        <v>7.2289156626506035E-2</v>
      </c>
      <c r="AJ31" s="28">
        <v>3.2248858447488482E-2</v>
      </c>
      <c r="AK31" s="26">
        <v>0.20164609053497942</v>
      </c>
      <c r="AL31" s="27">
        <v>0.26724137931034475</v>
      </c>
      <c r="AM31" s="27">
        <v>4.2553191489361764E-2</v>
      </c>
      <c r="AN31" s="28">
        <v>-4.098360655737654E-3</v>
      </c>
      <c r="AO31" s="12">
        <v>998393</v>
      </c>
      <c r="AP31" s="23">
        <v>4.2006168168700952E-2</v>
      </c>
      <c r="AQ31" s="23">
        <v>6.1862654590163269E-2</v>
      </c>
      <c r="AR31" s="15">
        <f t="shared" si="0"/>
        <v>44.251111536238739</v>
      </c>
      <c r="AS31" s="174">
        <f t="shared" si="4"/>
        <v>36.228218747527279</v>
      </c>
      <c r="AT31" s="15">
        <f t="shared" si="8"/>
        <v>12247.086968758795</v>
      </c>
      <c r="AU31" s="127">
        <v>5262698000</v>
      </c>
      <c r="AV31" s="44">
        <v>4682</v>
      </c>
      <c r="AW31" s="56">
        <f t="shared" si="7"/>
        <v>5271.1687682105139</v>
      </c>
      <c r="AX31" s="15">
        <f t="shared" si="2"/>
        <v>0.43040184018099864</v>
      </c>
      <c r="AY31" s="15">
        <v>5244.9690000000001</v>
      </c>
      <c r="AZ31" s="15">
        <f t="shared" si="5"/>
        <v>5253.4112318495827</v>
      </c>
      <c r="BB31" s="15" t="s">
        <v>38</v>
      </c>
      <c r="BC31" s="15">
        <v>6.1117101689350584E-2</v>
      </c>
    </row>
    <row r="32" spans="2:55" ht="15" thickBot="1" x14ac:dyDescent="0.35">
      <c r="B32" s="57" t="s">
        <v>39</v>
      </c>
      <c r="C32" s="88">
        <v>53.1</v>
      </c>
      <c r="D32" s="89">
        <v>25.2</v>
      </c>
      <c r="E32" s="89">
        <v>19.7</v>
      </c>
      <c r="F32" s="88">
        <v>2</v>
      </c>
      <c r="G32" s="88">
        <v>23.4</v>
      </c>
      <c r="H32" s="88"/>
      <c r="I32" s="102">
        <v>25.5</v>
      </c>
      <c r="J32" s="97">
        <v>27.9</v>
      </c>
      <c r="K32" s="1">
        <f t="shared" si="3"/>
        <v>53.4</v>
      </c>
      <c r="L32" s="3">
        <v>21.3</v>
      </c>
      <c r="M32" s="3">
        <v>17.600000000000001</v>
      </c>
      <c r="N32" s="3">
        <v>7.8</v>
      </c>
      <c r="O32" s="3">
        <v>20.5</v>
      </c>
      <c r="P32" s="111"/>
      <c r="Q32" s="106">
        <f t="shared" si="6"/>
        <v>-0.12393162393162382</v>
      </c>
      <c r="R32" s="106"/>
      <c r="S32" s="10">
        <v>525.20000000000005</v>
      </c>
      <c r="T32" s="10">
        <v>120.58</v>
      </c>
      <c r="U32" s="10">
        <v>70.53</v>
      </c>
      <c r="V32" s="10">
        <v>20.190000000000001</v>
      </c>
      <c r="W32" s="10">
        <v>45.31</v>
      </c>
      <c r="X32" s="58">
        <v>60</v>
      </c>
      <c r="Y32" s="59">
        <v>535717.30000000005</v>
      </c>
      <c r="Z32" s="10">
        <v>25168516900</v>
      </c>
      <c r="AA32" s="21">
        <v>3.5118636684792874</v>
      </c>
      <c r="AB32" s="10">
        <v>83.7</v>
      </c>
      <c r="AC32" s="60">
        <v>7104</v>
      </c>
      <c r="AD32" s="176" t="s">
        <v>39</v>
      </c>
      <c r="AE32" s="177">
        <v>845</v>
      </c>
      <c r="AF32" s="177">
        <v>5979</v>
      </c>
      <c r="AG32" s="26">
        <v>0.14132798126777052</v>
      </c>
      <c r="AH32" s="27">
        <v>0.15484853613132499</v>
      </c>
      <c r="AI32" s="27">
        <v>0.68662674650698596</v>
      </c>
      <c r="AJ32" s="28">
        <v>6.6916488222698023E-2</v>
      </c>
      <c r="AK32" s="26">
        <v>0.13297872340425532</v>
      </c>
      <c r="AL32" s="27">
        <v>0.18836565096952906</v>
      </c>
      <c r="AM32" s="27">
        <v>0.51515151515151514</v>
      </c>
      <c r="AN32" s="28">
        <v>0.12238805970149258</v>
      </c>
      <c r="AO32" s="58">
        <v>1830841</v>
      </c>
      <c r="AP32" s="23">
        <v>8.7494802618292455E-2</v>
      </c>
      <c r="AQ32" s="23">
        <v>6.957703346822508E-2</v>
      </c>
      <c r="AR32" s="15">
        <f t="shared" si="0"/>
        <v>37.272488435642416</v>
      </c>
      <c r="AS32" s="174">
        <f t="shared" si="4"/>
        <v>32.657123147231246</v>
      </c>
      <c r="AT32" s="15">
        <f t="shared" si="8"/>
        <v>13746.970326751476</v>
      </c>
      <c r="AU32" s="127">
        <v>3668339000</v>
      </c>
      <c r="AV32" s="44">
        <v>2712</v>
      </c>
      <c r="AW32" s="56">
        <f t="shared" si="7"/>
        <v>2003.6360339319472</v>
      </c>
      <c r="AX32" s="15">
        <f t="shared" si="2"/>
        <v>0.14575109906456188</v>
      </c>
      <c r="AY32" s="75">
        <v>5654.2809999999999</v>
      </c>
      <c r="AZ32" s="15">
        <f t="shared" si="5"/>
        <v>3088.3517465470786</v>
      </c>
      <c r="BB32" s="15" t="s">
        <v>39</v>
      </c>
      <c r="BC32" s="15">
        <v>7.8155607924370152E-2</v>
      </c>
    </row>
    <row r="33" spans="1:55" s="75" customFormat="1" ht="15" thickBot="1" x14ac:dyDescent="0.35">
      <c r="B33" s="65" t="s">
        <v>40</v>
      </c>
      <c r="C33" s="88">
        <v>55.9</v>
      </c>
      <c r="D33" s="89">
        <v>13</v>
      </c>
      <c r="E33" s="89">
        <v>24.4</v>
      </c>
      <c r="F33" s="88">
        <v>6.7</v>
      </c>
      <c r="G33" s="88">
        <v>28.9</v>
      </c>
      <c r="H33" s="88"/>
      <c r="I33" s="103">
        <v>37.6</v>
      </c>
      <c r="J33" s="98">
        <v>21.4</v>
      </c>
      <c r="K33" s="1">
        <f t="shared" si="3"/>
        <v>59</v>
      </c>
      <c r="L33" s="67">
        <v>12.9</v>
      </c>
      <c r="M33" s="67">
        <v>20</v>
      </c>
      <c r="N33" s="67">
        <v>8</v>
      </c>
      <c r="O33" s="67">
        <v>21.7</v>
      </c>
      <c r="P33" s="111"/>
      <c r="Q33" s="106">
        <f t="shared" si="6"/>
        <v>-0.24913494809688586</v>
      </c>
      <c r="R33" s="106"/>
      <c r="S33" s="68">
        <v>547.79999999999995</v>
      </c>
      <c r="T33" s="68">
        <v>186.98</v>
      </c>
      <c r="U33" s="68">
        <v>74.790000000000006</v>
      </c>
      <c r="V33" s="68">
        <v>15.19</v>
      </c>
      <c r="W33" s="68">
        <v>15.87</v>
      </c>
      <c r="X33" s="68">
        <v>51.67</v>
      </c>
      <c r="Y33" s="69">
        <v>589996.9</v>
      </c>
      <c r="Z33" s="68">
        <v>16739330800</v>
      </c>
      <c r="AA33" s="70">
        <v>3.3266401334318227</v>
      </c>
      <c r="AB33" s="68">
        <v>72.5</v>
      </c>
      <c r="AC33" s="71">
        <v>3921</v>
      </c>
      <c r="AD33" s="176" t="s">
        <v>40</v>
      </c>
      <c r="AE33" s="177">
        <v>281</v>
      </c>
      <c r="AF33" s="177">
        <v>3482</v>
      </c>
      <c r="AG33" s="72">
        <v>8.0700746697300402E-2</v>
      </c>
      <c r="AH33" s="66">
        <v>-0.1738748627881449</v>
      </c>
      <c r="AI33" s="66">
        <v>0.36407766990291268</v>
      </c>
      <c r="AJ33" s="73">
        <v>-5.1742919389978215E-2</v>
      </c>
      <c r="AK33" s="72">
        <v>7.8431372549019607E-2</v>
      </c>
      <c r="AL33" s="66">
        <v>-0.1428571428571429</v>
      </c>
      <c r="AM33" s="66">
        <v>0.77777777777777768</v>
      </c>
      <c r="AN33" s="73">
        <v>-4.6728971962616828E-2</v>
      </c>
      <c r="AO33" s="74">
        <v>750807</v>
      </c>
      <c r="AP33" s="66">
        <v>-0.19438456511872204</v>
      </c>
      <c r="AQ33" s="66">
        <v>-5.7865208722069017E-2</v>
      </c>
      <c r="AR33" s="15">
        <f t="shared" si="0"/>
        <v>50.119404853710748</v>
      </c>
      <c r="AS33" s="174">
        <f t="shared" si="4"/>
        <v>46.376765267239122</v>
      </c>
      <c r="AT33" s="15">
        <f t="shared" si="8"/>
        <v>22295.118186165018</v>
      </c>
      <c r="AU33" s="128">
        <v>3252694000</v>
      </c>
      <c r="AV33" s="76">
        <v>1769</v>
      </c>
      <c r="AW33" s="77">
        <f t="shared" si="7"/>
        <v>4332.2638174657404</v>
      </c>
      <c r="AX33" s="15">
        <f t="shared" si="2"/>
        <v>0.19431445849675186</v>
      </c>
      <c r="AY33" s="15">
        <v>4913.607</v>
      </c>
      <c r="AZ33" s="15">
        <f t="shared" si="5"/>
        <v>6544.4341888128374</v>
      </c>
      <c r="BB33" s="75" t="s">
        <v>40</v>
      </c>
      <c r="BC33" s="75">
        <v>-0.11040438701326916</v>
      </c>
    </row>
    <row r="34" spans="1:55" x14ac:dyDescent="0.3">
      <c r="B34" s="61" t="s">
        <v>41</v>
      </c>
      <c r="C34" s="88">
        <v>49.4</v>
      </c>
      <c r="D34" s="89">
        <v>20.399999999999999</v>
      </c>
      <c r="E34" s="89">
        <v>22.9</v>
      </c>
      <c r="F34" s="88">
        <v>7.3</v>
      </c>
      <c r="G34" s="88">
        <v>31.2</v>
      </c>
      <c r="H34" s="88"/>
      <c r="I34" s="102">
        <v>28.7</v>
      </c>
      <c r="J34" s="97">
        <v>21.2</v>
      </c>
      <c r="K34" s="1">
        <f t="shared" si="3"/>
        <v>49.9</v>
      </c>
      <c r="L34" s="3">
        <v>18.2</v>
      </c>
      <c r="M34" s="3">
        <v>25.2</v>
      </c>
      <c r="N34" s="3">
        <v>6.6</v>
      </c>
      <c r="O34" s="3">
        <v>23.9</v>
      </c>
      <c r="P34" s="111"/>
      <c r="Q34" s="106">
        <f t="shared" si="6"/>
        <v>-0.23397435897435903</v>
      </c>
      <c r="R34" s="106"/>
      <c r="S34" s="10">
        <v>652.6</v>
      </c>
      <c r="T34" s="10">
        <v>232.42</v>
      </c>
      <c r="U34" s="10">
        <v>80.430000000000007</v>
      </c>
      <c r="V34" s="10">
        <v>36.729999999999997</v>
      </c>
      <c r="W34" s="10">
        <v>33.880000000000003</v>
      </c>
      <c r="X34" s="10">
        <v>79.48</v>
      </c>
      <c r="Y34" s="62">
        <v>441932.3</v>
      </c>
      <c r="Z34" s="10">
        <v>6917509100</v>
      </c>
      <c r="AA34" s="21">
        <v>3.4388347557935899</v>
      </c>
      <c r="AB34" s="13">
        <v>67.8</v>
      </c>
      <c r="AC34" s="63">
        <v>2600</v>
      </c>
      <c r="AD34" s="176" t="s">
        <v>41</v>
      </c>
      <c r="AE34" s="177">
        <v>350</v>
      </c>
      <c r="AF34" s="177">
        <v>2087</v>
      </c>
      <c r="AG34" s="26">
        <v>0.16770483948251078</v>
      </c>
      <c r="AH34" s="27">
        <v>-6.6998468606431882E-2</v>
      </c>
      <c r="AI34" s="27">
        <v>0.14754098360655732</v>
      </c>
      <c r="AJ34" s="28">
        <v>-5.9062218214607776E-2</v>
      </c>
      <c r="AK34" s="26">
        <v>0.1391304347826087</v>
      </c>
      <c r="AL34" s="27">
        <v>-0.12</v>
      </c>
      <c r="AM34" s="27">
        <v>0.23076923076923084</v>
      </c>
      <c r="AN34" s="28">
        <v>-4.166666666666663E-2</v>
      </c>
      <c r="AO34" s="64">
        <v>603386</v>
      </c>
      <c r="AP34" s="23">
        <v>-0.15540064809176868</v>
      </c>
      <c r="AQ34" s="23">
        <v>-5.164967119739472E-2</v>
      </c>
      <c r="AR34" s="15">
        <f t="shared" si="0"/>
        <v>40.38873954649263</v>
      </c>
      <c r="AS34" s="174">
        <f t="shared" si="4"/>
        <v>34.588140924714857</v>
      </c>
      <c r="AT34" s="15">
        <f t="shared" si="8"/>
        <v>11464.48392902719</v>
      </c>
      <c r="AU34" s="127">
        <v>2613715000</v>
      </c>
      <c r="AV34" s="44">
        <v>1884</v>
      </c>
      <c r="AW34" s="56">
        <f t="shared" si="7"/>
        <v>4331.7461790628222</v>
      </c>
      <c r="AX34" s="15">
        <f t="shared" si="2"/>
        <v>0.37784048596336506</v>
      </c>
      <c r="AY34" s="15">
        <v>5145.9480000000003</v>
      </c>
      <c r="AZ34" s="15">
        <f t="shared" si="5"/>
        <v>8528.4511075828741</v>
      </c>
      <c r="BB34" s="15" t="s">
        <v>41</v>
      </c>
      <c r="BC34" s="15">
        <v>-2.7382759310810689E-2</v>
      </c>
    </row>
    <row r="35" spans="1:55" x14ac:dyDescent="0.3">
      <c r="B35" s="16" t="s">
        <v>42</v>
      </c>
      <c r="C35" s="88">
        <v>44.4</v>
      </c>
      <c r="D35" s="89">
        <v>26.1</v>
      </c>
      <c r="E35" s="89">
        <v>28</v>
      </c>
      <c r="F35" s="88">
        <v>1.6</v>
      </c>
      <c r="G35" s="88">
        <v>28.6</v>
      </c>
      <c r="H35" s="88"/>
      <c r="I35" s="102">
        <v>28.1</v>
      </c>
      <c r="J35" s="97">
        <v>22.2</v>
      </c>
      <c r="K35" s="1">
        <f t="shared" si="3"/>
        <v>50.3</v>
      </c>
      <c r="L35" s="3">
        <v>20.7</v>
      </c>
      <c r="M35" s="3">
        <v>25.8</v>
      </c>
      <c r="N35" s="3">
        <v>3.2</v>
      </c>
      <c r="O35" s="3">
        <v>26.2</v>
      </c>
      <c r="P35" s="111"/>
      <c r="Q35" s="106">
        <f t="shared" si="6"/>
        <v>-8.3916083916083961E-2</v>
      </c>
      <c r="R35" s="106"/>
      <c r="S35" s="10">
        <v>654.9</v>
      </c>
      <c r="T35" s="10">
        <v>253.48</v>
      </c>
      <c r="U35" s="10">
        <v>98.43</v>
      </c>
      <c r="V35" s="10">
        <v>35.869999999999997</v>
      </c>
      <c r="W35" s="10">
        <v>19.86</v>
      </c>
      <c r="X35" s="10">
        <v>66.41</v>
      </c>
      <c r="Y35" s="5">
        <v>237125.6</v>
      </c>
      <c r="Z35" s="10">
        <v>6870838200</v>
      </c>
      <c r="AA35" s="21">
        <v>3.8498077908362669</v>
      </c>
      <c r="AB35" s="13">
        <v>57.5</v>
      </c>
      <c r="AC35" s="34">
        <v>2138</v>
      </c>
      <c r="AD35" s="176" t="s">
        <v>42</v>
      </c>
      <c r="AE35" s="177">
        <v>167</v>
      </c>
      <c r="AF35" s="177">
        <v>1876</v>
      </c>
      <c r="AG35" s="26">
        <v>8.9019189765458417E-2</v>
      </c>
      <c r="AH35" s="27">
        <v>-0.12053379250968577</v>
      </c>
      <c r="AI35" s="27">
        <v>7.0512820512820484E-2</v>
      </c>
      <c r="AJ35" s="28">
        <v>-6.6202090592334506E-2</v>
      </c>
      <c r="AK35" s="26">
        <v>8.4112149532710276E-2</v>
      </c>
      <c r="AL35" s="27">
        <v>-6.3492063492063489E-2</v>
      </c>
      <c r="AM35" s="27">
        <v>-9.9999999999999978E-2</v>
      </c>
      <c r="AN35" s="28">
        <v>9.4339622641510523E-3</v>
      </c>
      <c r="AO35" s="12">
        <v>633099</v>
      </c>
      <c r="AP35" s="23">
        <v>-0.19609640763347724</v>
      </c>
      <c r="AQ35" s="23">
        <v>-6.4268632626939493E-2</v>
      </c>
      <c r="AR35" s="15">
        <f t="shared" si="0"/>
        <v>32.269834575635088</v>
      </c>
      <c r="AS35" s="174">
        <f t="shared" si="4"/>
        <v>29.632016477675688</v>
      </c>
      <c r="AT35" s="15">
        <f t="shared" si="8"/>
        <v>10852.707396473537</v>
      </c>
      <c r="AU35" s="127">
        <v>1771544000</v>
      </c>
      <c r="AV35" s="44">
        <v>817</v>
      </c>
      <c r="AW35" s="56">
        <f t="shared" si="7"/>
        <v>2798.2100745696962</v>
      </c>
      <c r="AX35" s="15">
        <f t="shared" ref="AX35:AX66" si="9">AU35/Z35</f>
        <v>0.2578352085193914</v>
      </c>
      <c r="AY35" s="52">
        <v>3140.2970000000005</v>
      </c>
      <c r="AZ35" s="15">
        <f t="shared" si="5"/>
        <v>4960.1989578249222</v>
      </c>
      <c r="BB35" s="15" t="s">
        <v>42</v>
      </c>
      <c r="BC35" s="15">
        <v>-8.946014559662463E-2</v>
      </c>
    </row>
    <row r="36" spans="1:55" ht="26.4" x14ac:dyDescent="0.3">
      <c r="B36" s="16" t="s">
        <v>43</v>
      </c>
      <c r="C36" s="88">
        <v>46.7</v>
      </c>
      <c r="D36" s="89">
        <v>33.4</v>
      </c>
      <c r="E36" s="89">
        <v>11.6</v>
      </c>
      <c r="F36" s="88">
        <v>8.3000000000000007</v>
      </c>
      <c r="G36" s="88">
        <v>26.3</v>
      </c>
      <c r="H36" s="88"/>
      <c r="I36" s="102">
        <v>30.3</v>
      </c>
      <c r="J36" s="97">
        <v>25.7</v>
      </c>
      <c r="K36" s="1">
        <f t="shared" si="3"/>
        <v>56</v>
      </c>
      <c r="L36" s="3">
        <v>20</v>
      </c>
      <c r="M36" s="3">
        <v>16.2</v>
      </c>
      <c r="N36" s="3">
        <v>7.8</v>
      </c>
      <c r="O36" s="3">
        <v>21.3</v>
      </c>
      <c r="P36" s="111"/>
      <c r="Q36" s="106">
        <f t="shared" si="6"/>
        <v>-0.1901140684410646</v>
      </c>
      <c r="R36" s="106"/>
      <c r="S36" s="10">
        <v>364.5</v>
      </c>
      <c r="T36" s="10">
        <v>128.66</v>
      </c>
      <c r="U36" s="10">
        <v>64.930000000000007</v>
      </c>
      <c r="V36" s="10">
        <v>8.89</v>
      </c>
      <c r="W36" s="10">
        <v>28.48</v>
      </c>
      <c r="X36" s="10">
        <v>28.51</v>
      </c>
      <c r="Y36" s="5">
        <v>727210.6</v>
      </c>
      <c r="Z36" s="10">
        <v>99346738100</v>
      </c>
      <c r="AA36" s="21">
        <v>4.3270751884683873</v>
      </c>
      <c r="AB36" s="13">
        <v>81.599999999999994</v>
      </c>
      <c r="AC36" s="34">
        <v>43733</v>
      </c>
      <c r="AD36" s="176" t="s">
        <v>43</v>
      </c>
      <c r="AE36" s="177">
        <v>7301</v>
      </c>
      <c r="AF36" s="177">
        <v>35118</v>
      </c>
      <c r="AG36" s="26">
        <v>0.20789908309129221</v>
      </c>
      <c r="AH36" s="27">
        <v>2.1430807387608608E-2</v>
      </c>
      <c r="AI36" s="27">
        <v>9.2800478970214151E-2</v>
      </c>
      <c r="AJ36" s="28">
        <v>5.6784327886611807E-2</v>
      </c>
      <c r="AK36" s="26">
        <v>0.27812678469446028</v>
      </c>
      <c r="AL36" s="27">
        <v>0.10991167811579983</v>
      </c>
      <c r="AM36" s="27">
        <v>5.1835853131749543E-2</v>
      </c>
      <c r="AN36" s="28">
        <v>5.8645707376058009E-2</v>
      </c>
      <c r="AO36" s="12">
        <v>5367912</v>
      </c>
      <c r="AP36" s="23">
        <v>0.1352527342845391</v>
      </c>
      <c r="AQ36" s="23">
        <v>0.10313494389291367</v>
      </c>
      <c r="AR36" s="15">
        <f t="shared" si="0"/>
        <v>79.023277579811293</v>
      </c>
      <c r="AS36" s="174">
        <f t="shared" si="4"/>
        <v>65.422085906028272</v>
      </c>
      <c r="AT36" s="15">
        <f t="shared" si="8"/>
        <v>18507.519888552568</v>
      </c>
      <c r="AU36" s="127">
        <v>76221167129</v>
      </c>
      <c r="AV36" s="44">
        <v>35765</v>
      </c>
      <c r="AW36" s="56">
        <f t="shared" si="7"/>
        <v>14199.406981522798</v>
      </c>
      <c r="AX36" s="15">
        <f t="shared" si="9"/>
        <v>0.76722365109036228</v>
      </c>
      <c r="AY36" s="15">
        <v>24987.992999999999</v>
      </c>
      <c r="AZ36" s="15">
        <f t="shared" si="5"/>
        <v>4655.0675569942277</v>
      </c>
      <c r="BB36" s="15" t="s">
        <v>43</v>
      </c>
      <c r="BC36" s="15">
        <v>-2.6404620684561952E-2</v>
      </c>
    </row>
    <row r="37" spans="1:55" x14ac:dyDescent="0.3">
      <c r="B37" s="16" t="s">
        <v>44</v>
      </c>
      <c r="C37" s="86">
        <v>50.6</v>
      </c>
      <c r="D37" s="87">
        <v>18.100000000000001</v>
      </c>
      <c r="E37" s="87">
        <v>22.6</v>
      </c>
      <c r="F37" s="86">
        <v>8.6999999999999993</v>
      </c>
      <c r="G37" s="86">
        <v>28</v>
      </c>
      <c r="H37" s="86"/>
      <c r="I37" s="102"/>
      <c r="J37" s="97"/>
      <c r="K37" s="1">
        <f t="shared" si="3"/>
        <v>0</v>
      </c>
      <c r="L37" s="3"/>
      <c r="M37" s="3"/>
      <c r="N37" s="3"/>
      <c r="O37" s="3"/>
      <c r="P37" s="111"/>
      <c r="Q37" s="106"/>
      <c r="R37" s="106"/>
      <c r="S37" s="15" t="s">
        <v>0</v>
      </c>
      <c r="T37" s="15" t="s">
        <v>0</v>
      </c>
      <c r="U37" s="15" t="s">
        <v>0</v>
      </c>
      <c r="V37" t="s">
        <v>0</v>
      </c>
      <c r="W37" t="s">
        <v>0</v>
      </c>
      <c r="X37" t="s">
        <v>0</v>
      </c>
      <c r="Y37" s="5"/>
      <c r="Z37" t="e">
        <v>#VALUE!</v>
      </c>
      <c r="AA37" s="21"/>
      <c r="AB37" s="13"/>
      <c r="AC37" s="35" t="s">
        <v>0</v>
      </c>
      <c r="AD37" s="176" t="s">
        <v>44</v>
      </c>
      <c r="AE37" s="177">
        <v>6502</v>
      </c>
      <c r="AF37" s="177">
        <v>59981</v>
      </c>
      <c r="AG37" s="26">
        <v>0.10840099364798852</v>
      </c>
      <c r="AH37" s="27">
        <v>8.1165029597346061E-2</v>
      </c>
      <c r="AI37" s="27">
        <v>0.15304131938286925</v>
      </c>
      <c r="AJ37" s="28">
        <v>8.7961249957952958E-3</v>
      </c>
      <c r="AK37" s="26" t="e">
        <v>#VALUE!</v>
      </c>
      <c r="AL37" s="27" t="e">
        <v>#VALUE!</v>
      </c>
      <c r="AM37" s="27" t="e">
        <v>#VALUE!</v>
      </c>
      <c r="AN37" s="28" t="e">
        <v>#VALUE!</v>
      </c>
      <c r="AO37" s="15" t="s">
        <v>0</v>
      </c>
      <c r="AP37" s="23" t="e">
        <v>#VALUE!</v>
      </c>
      <c r="AQ37" s="23" t="e">
        <v>#VALUE!</v>
      </c>
      <c r="AR37" s="15" t="e">
        <f t="shared" si="0"/>
        <v>#VALUE!</v>
      </c>
      <c r="AS37" s="174" t="e">
        <f t="shared" si="4"/>
        <v>#VALUE!</v>
      </c>
      <c r="AT37" s="15" t="e">
        <f t="shared" si="8"/>
        <v>#VALUE!</v>
      </c>
      <c r="AU37" s="55"/>
      <c r="AW37" s="56" t="e">
        <f t="shared" si="7"/>
        <v>#VALUE!</v>
      </c>
      <c r="AX37" s="15" t="e">
        <f t="shared" si="9"/>
        <v>#VALUE!</v>
      </c>
      <c r="AY37" s="39">
        <v>86160.106999999989</v>
      </c>
      <c r="AZ37" s="15" t="e">
        <f t="shared" si="5"/>
        <v>#VALUE!</v>
      </c>
      <c r="BB37" s="15" t="s">
        <v>44</v>
      </c>
      <c r="BC37" s="15" t="e">
        <v>#VALUE!</v>
      </c>
    </row>
    <row r="38" spans="1:55" x14ac:dyDescent="0.3">
      <c r="B38" s="16" t="s">
        <v>44</v>
      </c>
      <c r="C38" s="86"/>
      <c r="D38" s="87"/>
      <c r="E38" s="87"/>
      <c r="F38" s="86"/>
      <c r="G38" s="86"/>
      <c r="H38" s="86"/>
      <c r="I38" s="102"/>
      <c r="J38" s="97"/>
      <c r="K38" s="1">
        <f t="shared" si="3"/>
        <v>0</v>
      </c>
      <c r="L38" s="3"/>
      <c r="M38" s="3"/>
      <c r="N38" s="3"/>
      <c r="O38" s="3"/>
      <c r="P38" s="111"/>
      <c r="Q38" s="106"/>
      <c r="R38" s="106"/>
      <c r="S38" s="10">
        <v>445.9</v>
      </c>
      <c r="T38" s="10">
        <v>148.38</v>
      </c>
      <c r="U38" s="10">
        <v>75.48</v>
      </c>
      <c r="V38" s="10">
        <v>16.38</v>
      </c>
      <c r="W38" s="10">
        <v>29.66</v>
      </c>
      <c r="X38" s="10">
        <v>42.16</v>
      </c>
      <c r="Y38" s="5"/>
      <c r="Z38" s="10">
        <v>179236079900</v>
      </c>
      <c r="AA38" s="21"/>
      <c r="AB38" s="13"/>
      <c r="AC38" s="34">
        <v>71823</v>
      </c>
      <c r="AD38" s="176"/>
      <c r="AE38" s="177"/>
      <c r="AF38" s="177"/>
      <c r="AG38" s="26"/>
      <c r="AH38" s="27"/>
      <c r="AI38" s="27"/>
      <c r="AJ38" s="28"/>
      <c r="AK38" s="26">
        <v>0.11263208453410183</v>
      </c>
      <c r="AL38" s="27" t="e">
        <v>#VALUE!</v>
      </c>
      <c r="AM38" s="27">
        <v>0.23421052631578942</v>
      </c>
      <c r="AN38" s="28">
        <v>1.4430014430013571E-3</v>
      </c>
      <c r="AO38" s="12">
        <v>16448201</v>
      </c>
      <c r="AP38" s="23" t="e">
        <v>#VALUE!</v>
      </c>
      <c r="AQ38" s="23" t="e">
        <v>#VALUE!</v>
      </c>
      <c r="AR38" s="15">
        <f t="shared" si="0"/>
        <v>0</v>
      </c>
      <c r="AS38" s="174">
        <f t="shared" si="4"/>
        <v>0</v>
      </c>
      <c r="AT38" s="15">
        <f t="shared" si="8"/>
        <v>10897.002042958984</v>
      </c>
      <c r="AU38" s="55"/>
      <c r="AW38" s="56">
        <f t="shared" si="7"/>
        <v>0</v>
      </c>
      <c r="AX38" s="15">
        <f t="shared" si="9"/>
        <v>0</v>
      </c>
      <c r="AY38" s="39"/>
      <c r="AZ38" s="15">
        <f t="shared" si="5"/>
        <v>0</v>
      </c>
      <c r="BA38" s="40"/>
    </row>
    <row r="39" spans="1:55" x14ac:dyDescent="0.3">
      <c r="A39" s="15">
        <v>1</v>
      </c>
      <c r="B39" s="16" t="s">
        <v>45</v>
      </c>
      <c r="C39" s="88">
        <v>51.9</v>
      </c>
      <c r="D39" s="89">
        <v>17.100000000000001</v>
      </c>
      <c r="E39" s="89">
        <v>23.5</v>
      </c>
      <c r="F39" s="88">
        <v>7.5</v>
      </c>
      <c r="G39" s="88">
        <v>26.4</v>
      </c>
      <c r="H39" s="88"/>
      <c r="I39" s="102">
        <v>31.4</v>
      </c>
      <c r="J39" s="97">
        <v>24.7</v>
      </c>
      <c r="K39" s="1">
        <f t="shared" si="3"/>
        <v>56.099999999999994</v>
      </c>
      <c r="L39" s="3">
        <v>10.1</v>
      </c>
      <c r="M39" s="3">
        <v>21.5</v>
      </c>
      <c r="N39" s="3">
        <v>12.3</v>
      </c>
      <c r="O39" s="3">
        <v>24.3</v>
      </c>
      <c r="P39" s="111"/>
      <c r="Q39" s="106">
        <f t="shared" si="6"/>
        <v>-7.9545454545454475E-2</v>
      </c>
      <c r="R39" s="106"/>
      <c r="S39" s="10">
        <v>442.5</v>
      </c>
      <c r="T39" s="10">
        <v>128.91</v>
      </c>
      <c r="U39" s="10">
        <v>86.08</v>
      </c>
      <c r="V39" s="10">
        <v>13.74</v>
      </c>
      <c r="W39" s="10">
        <v>23.44</v>
      </c>
      <c r="X39" s="10">
        <v>32.729999999999997</v>
      </c>
      <c r="Y39" s="5">
        <v>219259.4</v>
      </c>
      <c r="Z39" s="12">
        <v>4872878000</v>
      </c>
      <c r="AA39" s="21">
        <v>3.4656187856176279</v>
      </c>
      <c r="AB39" s="10">
        <v>83.3</v>
      </c>
      <c r="AC39" s="34">
        <v>1769</v>
      </c>
      <c r="AD39" s="176" t="s">
        <v>45</v>
      </c>
      <c r="AE39" s="177">
        <v>73</v>
      </c>
      <c r="AF39" s="177">
        <v>1638</v>
      </c>
      <c r="AG39" s="26">
        <v>4.4566544566544568E-2</v>
      </c>
      <c r="AH39" s="27">
        <v>2.5779376498801021E-2</v>
      </c>
      <c r="AI39" s="27">
        <v>0.69767441860465107</v>
      </c>
      <c r="AJ39" s="28">
        <v>8.6206896551723755E-3</v>
      </c>
      <c r="AK39" s="26">
        <v>1.5748031496062992E-2</v>
      </c>
      <c r="AL39" s="27">
        <v>-7.8014184397163122E-2</v>
      </c>
      <c r="AM39" s="27">
        <v>1</v>
      </c>
      <c r="AN39" s="28">
        <v>-5.9259259259259234E-2</v>
      </c>
      <c r="AO39" s="12">
        <v>454060</v>
      </c>
      <c r="AP39" s="23">
        <v>1.3092603170069994E-2</v>
      </c>
      <c r="AQ39" s="23">
        <v>3.2313509015635011E-2</v>
      </c>
      <c r="AR39" s="15">
        <f t="shared" si="0"/>
        <v>37.682244637272611</v>
      </c>
      <c r="AS39" s="174">
        <f t="shared" si="4"/>
        <v>36.074527595471963</v>
      </c>
      <c r="AT39" s="15">
        <f t="shared" si="8"/>
        <v>10731.793155089636</v>
      </c>
      <c r="AU39" s="129">
        <v>537459000</v>
      </c>
      <c r="AV39" s="40">
        <v>733</v>
      </c>
      <c r="AW39" s="56">
        <f t="shared" si="7"/>
        <v>1183.6739637933313</v>
      </c>
      <c r="AX39" s="15">
        <f t="shared" si="9"/>
        <v>0.11029600987342593</v>
      </c>
      <c r="AY39" s="41">
        <v>1655.3</v>
      </c>
      <c r="AZ39" s="15">
        <f t="shared" si="5"/>
        <v>3645.5534510857597</v>
      </c>
      <c r="BA39" s="40"/>
      <c r="BB39" s="15" t="s">
        <v>45</v>
      </c>
      <c r="BC39" s="15">
        <v>-3.1904710731640695E-2</v>
      </c>
    </row>
    <row r="40" spans="1:55" x14ac:dyDescent="0.3">
      <c r="B40" s="16" t="s">
        <v>46</v>
      </c>
      <c r="C40" s="88">
        <v>44.3</v>
      </c>
      <c r="D40" s="89">
        <v>21.5</v>
      </c>
      <c r="E40" s="89">
        <v>28.8</v>
      </c>
      <c r="F40" s="88">
        <v>5.4</v>
      </c>
      <c r="G40" s="88">
        <v>38</v>
      </c>
      <c r="H40" s="88"/>
      <c r="I40" s="102">
        <v>22.1</v>
      </c>
      <c r="J40" s="97">
        <v>23.9</v>
      </c>
      <c r="K40" s="1">
        <f t="shared" si="3"/>
        <v>46</v>
      </c>
      <c r="L40" s="3">
        <v>27</v>
      </c>
      <c r="M40" s="3">
        <v>23.7</v>
      </c>
      <c r="N40" s="3">
        <v>3.3</v>
      </c>
      <c r="O40" s="3">
        <v>23.1</v>
      </c>
      <c r="P40" s="111"/>
      <c r="Q40" s="106">
        <f t="shared" si="6"/>
        <v>-0.39210526315789473</v>
      </c>
      <c r="R40" s="106"/>
      <c r="S40" s="10">
        <v>399.3</v>
      </c>
      <c r="T40" s="10">
        <v>119.66</v>
      </c>
      <c r="U40" s="10">
        <v>64.13</v>
      </c>
      <c r="V40" s="10">
        <v>10.58</v>
      </c>
      <c r="W40" s="10">
        <v>17.850000000000001</v>
      </c>
      <c r="X40" s="10">
        <v>25.78</v>
      </c>
      <c r="Y40" s="5">
        <v>240454.39999999999</v>
      </c>
      <c r="Z40" s="10">
        <v>3154341800</v>
      </c>
      <c r="AA40" s="21">
        <v>4.1517427862072305</v>
      </c>
      <c r="AB40" s="10">
        <v>79.8</v>
      </c>
      <c r="AC40" s="34">
        <v>1411</v>
      </c>
      <c r="AD40" s="176" t="s">
        <v>46</v>
      </c>
      <c r="AE40" s="177">
        <v>49</v>
      </c>
      <c r="AF40" s="177">
        <v>1257</v>
      </c>
      <c r="AG40" s="26">
        <v>3.8981702466189337E-2</v>
      </c>
      <c r="AH40" s="27">
        <v>-3.2592592592592617E-2</v>
      </c>
      <c r="AI40" s="27">
        <v>1.2272727272727271</v>
      </c>
      <c r="AJ40" s="28">
        <v>-7.0953436807095316E-2</v>
      </c>
      <c r="AK40" s="26">
        <v>1.1494252873563218E-2</v>
      </c>
      <c r="AL40" s="27">
        <v>-2.2222222222222254E-2</v>
      </c>
      <c r="AM40" s="27" t="e">
        <v>#VALUE!</v>
      </c>
      <c r="AN40" s="28">
        <v>0</v>
      </c>
      <c r="AO40" s="12">
        <v>274030</v>
      </c>
      <c r="AP40" s="23">
        <v>-0.10976616052342614</v>
      </c>
      <c r="AQ40" s="23">
        <v>-5.274001251352467E-2</v>
      </c>
      <c r="AR40" s="15">
        <f t="shared" si="0"/>
        <v>47.659015436266102</v>
      </c>
      <c r="AS40" s="174">
        <f t="shared" si="4"/>
        <v>45.870890048534832</v>
      </c>
      <c r="AT40" s="15">
        <f t="shared" si="8"/>
        <v>11510.936028901944</v>
      </c>
      <c r="AU40" s="129">
        <v>194474000</v>
      </c>
      <c r="AV40" s="40">
        <v>248</v>
      </c>
      <c r="AW40" s="56">
        <f t="shared" si="7"/>
        <v>709.68142174214506</v>
      </c>
      <c r="AX40" s="15">
        <f t="shared" si="9"/>
        <v>6.1652798691631962E-2</v>
      </c>
      <c r="AY40" s="42">
        <v>1249.4749999999999</v>
      </c>
      <c r="AZ40" s="15">
        <f t="shared" si="5"/>
        <v>4559.6285078276096</v>
      </c>
      <c r="BA40" s="40"/>
      <c r="BB40" s="15" t="s">
        <v>46</v>
      </c>
      <c r="BC40" s="15">
        <v>-7.8414777050007545E-2</v>
      </c>
    </row>
    <row r="41" spans="1:55" x14ac:dyDescent="0.3">
      <c r="B41" s="16" t="s">
        <v>47</v>
      </c>
      <c r="C41" s="88"/>
      <c r="D41" s="89"/>
      <c r="E41" s="89"/>
      <c r="F41" s="88"/>
      <c r="G41" s="88"/>
      <c r="H41" s="88"/>
      <c r="I41" s="102">
        <v>25.8</v>
      </c>
      <c r="J41" s="97">
        <v>30.7</v>
      </c>
      <c r="K41" s="1">
        <f t="shared" si="3"/>
        <v>56.5</v>
      </c>
      <c r="L41" s="3">
        <v>21.2</v>
      </c>
      <c r="M41" s="3">
        <v>17.5</v>
      </c>
      <c r="N41" s="3">
        <v>4.8</v>
      </c>
      <c r="O41" s="3">
        <v>21.6</v>
      </c>
      <c r="P41" s="111"/>
      <c r="Q41" s="106"/>
      <c r="R41" s="106"/>
      <c r="S41" s="10">
        <v>537.1</v>
      </c>
      <c r="T41" s="10">
        <v>161.52000000000001</v>
      </c>
      <c r="U41" s="10">
        <v>84.76</v>
      </c>
      <c r="V41" s="10">
        <v>23.05</v>
      </c>
      <c r="W41" s="10">
        <v>55.96</v>
      </c>
      <c r="X41" s="10">
        <v>58.3</v>
      </c>
      <c r="Y41" s="5">
        <v>187726</v>
      </c>
      <c r="Z41" s="10">
        <v>20649006200</v>
      </c>
      <c r="AA41" s="21" t="e">
        <v>#VALUE!</v>
      </c>
      <c r="AB41" s="13">
        <v>88.5</v>
      </c>
      <c r="AC41" s="34">
        <v>8741</v>
      </c>
      <c r="AD41" s="176" t="s">
        <v>47</v>
      </c>
      <c r="AE41" s="177">
        <v>487</v>
      </c>
      <c r="AF41" s="177">
        <v>7139</v>
      </c>
      <c r="AG41" s="26">
        <v>6.8216837092029692E-2</v>
      </c>
      <c r="AH41" s="27" t="e">
        <v>#VALUE!</v>
      </c>
      <c r="AI41" s="27">
        <v>-0.34454912516823688</v>
      </c>
      <c r="AJ41" s="28">
        <v>-4.4694232570587467E-2</v>
      </c>
      <c r="AK41" s="26">
        <v>5.3030303030303032E-2</v>
      </c>
      <c r="AL41" s="27" t="e">
        <v>#VALUE!</v>
      </c>
      <c r="AM41" s="27">
        <v>-0.43999999999999995</v>
      </c>
      <c r="AN41" s="28">
        <v>1.9305019305019266E-2</v>
      </c>
      <c r="AO41" s="12">
        <v>1912775</v>
      </c>
      <c r="AP41" s="23" t="e">
        <v>#VALUE!</v>
      </c>
      <c r="AQ41" s="23" t="e">
        <v>#VALUE!</v>
      </c>
      <c r="AR41" s="15">
        <f t="shared" si="0"/>
        <v>39.868777038595759</v>
      </c>
      <c r="AS41" s="174">
        <f t="shared" si="4"/>
        <v>37.322737906967625</v>
      </c>
      <c r="AT41" s="15">
        <f t="shared" si="8"/>
        <v>10795.313719595875</v>
      </c>
      <c r="AU41" s="129">
        <v>13408576000</v>
      </c>
      <c r="AV41" s="40">
        <v>9028</v>
      </c>
      <c r="AW41" s="56">
        <f t="shared" si="7"/>
        <v>7010.0121551149505</v>
      </c>
      <c r="AX41" s="15">
        <f t="shared" si="9"/>
        <v>0.64935696517927333</v>
      </c>
      <c r="AY41" s="42">
        <v>9853.6209999999992</v>
      </c>
      <c r="AZ41" s="15">
        <f t="shared" si="5"/>
        <v>5151.4793951196552</v>
      </c>
      <c r="BA41" s="40"/>
      <c r="BB41" s="15" t="s">
        <v>47</v>
      </c>
      <c r="BC41" s="15" t="e">
        <v>#VALUE!</v>
      </c>
    </row>
    <row r="42" spans="1:55" x14ac:dyDescent="0.3">
      <c r="B42" s="16" t="s">
        <v>48</v>
      </c>
      <c r="C42" s="88">
        <v>54.2</v>
      </c>
      <c r="D42" s="89">
        <v>16.399999999999999</v>
      </c>
      <c r="E42" s="89">
        <v>20.9</v>
      </c>
      <c r="F42" s="88">
        <v>8.5</v>
      </c>
      <c r="G42" s="88">
        <v>25.9</v>
      </c>
      <c r="H42" s="88"/>
      <c r="I42" s="102">
        <v>32.9</v>
      </c>
      <c r="J42" s="97">
        <v>25.9</v>
      </c>
      <c r="K42" s="1">
        <f t="shared" si="3"/>
        <v>58.8</v>
      </c>
      <c r="L42" s="3">
        <v>16.2</v>
      </c>
      <c r="M42" s="3">
        <v>19</v>
      </c>
      <c r="N42" s="3">
        <v>5.9</v>
      </c>
      <c r="O42" s="3">
        <v>21.2</v>
      </c>
      <c r="P42" s="111"/>
      <c r="Q42" s="106">
        <f t="shared" si="6"/>
        <v>-0.18146718146718144</v>
      </c>
      <c r="R42" s="106"/>
      <c r="S42" s="10">
        <v>417.2</v>
      </c>
      <c r="T42" s="10">
        <v>142.35</v>
      </c>
      <c r="U42" s="10">
        <v>73.22</v>
      </c>
      <c r="V42" s="10">
        <v>12.68</v>
      </c>
      <c r="W42" s="10">
        <v>22.53</v>
      </c>
      <c r="X42" s="10">
        <v>36.869999999999997</v>
      </c>
      <c r="Y42" s="5">
        <v>398397.2</v>
      </c>
      <c r="Z42" s="10">
        <v>61083501200</v>
      </c>
      <c r="AA42" s="21">
        <v>3.7197643183291711</v>
      </c>
      <c r="AB42" s="10">
        <v>81.099999999999994</v>
      </c>
      <c r="AC42" s="34">
        <v>24539</v>
      </c>
      <c r="AD42" s="176" t="s">
        <v>48</v>
      </c>
      <c r="AE42" s="177">
        <v>2841</v>
      </c>
      <c r="AF42" s="177">
        <v>19233</v>
      </c>
      <c r="AG42" s="26">
        <v>0.14771486507565124</v>
      </c>
      <c r="AH42" s="27">
        <v>6.5204505038529703E-3</v>
      </c>
      <c r="AI42" s="27">
        <v>0.60690045248868785</v>
      </c>
      <c r="AJ42" s="28">
        <v>3.369880683650428E-2</v>
      </c>
      <c r="AK42" s="26">
        <v>0.14600550964187328</v>
      </c>
      <c r="AL42" s="27">
        <v>0.18779661016949145</v>
      </c>
      <c r="AM42" s="27">
        <v>0.68253968253968256</v>
      </c>
      <c r="AN42" s="28">
        <v>2.9057406094968208E-2</v>
      </c>
      <c r="AO42" s="12">
        <v>5625827</v>
      </c>
      <c r="AP42" s="23">
        <v>9.5987793757041251E-2</v>
      </c>
      <c r="AQ42" s="23">
        <v>7.7309171963056977E-2</v>
      </c>
      <c r="AR42" s="15">
        <f t="shared" si="0"/>
        <v>39.236897970733899</v>
      </c>
      <c r="AS42" s="174">
        <f t="shared" si="4"/>
        <v>34.186973755147463</v>
      </c>
      <c r="AT42" s="15">
        <f t="shared" si="8"/>
        <v>10857.692780101486</v>
      </c>
      <c r="AU42" s="129">
        <v>47439265000</v>
      </c>
      <c r="AV42" s="40">
        <v>29557</v>
      </c>
      <c r="AW42" s="56">
        <f t="shared" si="7"/>
        <v>8432.4073598423838</v>
      </c>
      <c r="AX42" s="15">
        <f t="shared" si="9"/>
        <v>0.77662976201501688</v>
      </c>
      <c r="AY42" s="42">
        <v>46830.010999999999</v>
      </c>
      <c r="AZ42" s="15">
        <f t="shared" si="5"/>
        <v>8324.1114595240833</v>
      </c>
      <c r="BA42" s="40"/>
      <c r="BB42" s="15" t="s">
        <v>48</v>
      </c>
      <c r="BC42" s="15">
        <v>-4.5589386260454612E-2</v>
      </c>
    </row>
    <row r="43" spans="1:55" x14ac:dyDescent="0.3">
      <c r="B43" s="16" t="s">
        <v>49</v>
      </c>
      <c r="C43" s="88">
        <v>50.8</v>
      </c>
      <c r="D43" s="89">
        <v>16.8</v>
      </c>
      <c r="E43" s="89">
        <v>25.3</v>
      </c>
      <c r="F43" s="88">
        <v>7</v>
      </c>
      <c r="G43" s="88">
        <v>32.700000000000003</v>
      </c>
      <c r="H43" s="88"/>
      <c r="I43" s="102">
        <v>29.3</v>
      </c>
      <c r="J43" s="97">
        <v>19.100000000000001</v>
      </c>
      <c r="K43" s="1">
        <f t="shared" si="3"/>
        <v>48.400000000000006</v>
      </c>
      <c r="L43" s="3">
        <v>15.2</v>
      </c>
      <c r="M43" s="3">
        <v>31.6</v>
      </c>
      <c r="N43" s="3">
        <v>4.9000000000000004</v>
      </c>
      <c r="O43" s="3">
        <v>25.7</v>
      </c>
      <c r="P43" s="111"/>
      <c r="Q43" s="106">
        <f t="shared" si="6"/>
        <v>-0.21406727828746186</v>
      </c>
      <c r="R43" s="106"/>
      <c r="S43" s="10">
        <v>417.8</v>
      </c>
      <c r="T43" s="10">
        <v>128.47</v>
      </c>
      <c r="U43" s="10">
        <v>69.78</v>
      </c>
      <c r="V43" s="10">
        <v>23.62</v>
      </c>
      <c r="W43" s="10">
        <v>21.65</v>
      </c>
      <c r="X43" s="10">
        <v>38.83</v>
      </c>
      <c r="Y43" s="5">
        <v>413440.6</v>
      </c>
      <c r="Z43" s="10">
        <v>11302161900</v>
      </c>
      <c r="AA43" s="21">
        <v>4.2598143083763631</v>
      </c>
      <c r="AB43" s="10">
        <v>91.3</v>
      </c>
      <c r="AC43" s="34">
        <v>6209</v>
      </c>
      <c r="AD43" s="176" t="s">
        <v>49</v>
      </c>
      <c r="AE43" s="177">
        <v>575</v>
      </c>
      <c r="AF43" s="177">
        <v>5268</v>
      </c>
      <c r="AG43" s="26">
        <v>0.10914958238420654</v>
      </c>
      <c r="AH43" s="27">
        <v>-0.15146674411850136</v>
      </c>
      <c r="AI43" s="27">
        <v>6.0885608856088513E-2</v>
      </c>
      <c r="AJ43" s="28">
        <v>-1.3113525665043091E-2</v>
      </c>
      <c r="AK43" s="26">
        <v>0.13915857605177995</v>
      </c>
      <c r="AL43" s="27">
        <v>-0.12530712530712529</v>
      </c>
      <c r="AM43" s="27">
        <v>0.38709677419354849</v>
      </c>
      <c r="AN43" s="28">
        <v>-4.0372670807453437E-2</v>
      </c>
      <c r="AO43" s="12">
        <v>1015790</v>
      </c>
      <c r="AP43" s="23">
        <v>4.9028821745211726E-3</v>
      </c>
      <c r="AQ43" s="23">
        <v>5.273830459562534E-3</v>
      </c>
      <c r="AR43" s="15">
        <f t="shared" si="0"/>
        <v>57.521731854024949</v>
      </c>
      <c r="AS43" s="174">
        <f t="shared" si="4"/>
        <v>51.861113025330042</v>
      </c>
      <c r="AT43" s="15">
        <f t="shared" si="8"/>
        <v>11126.474861930123</v>
      </c>
      <c r="AU43" s="129">
        <v>2788631000</v>
      </c>
      <c r="AV43" s="40">
        <v>1872</v>
      </c>
      <c r="AW43" s="56">
        <f t="shared" si="7"/>
        <v>2745.2829817186625</v>
      </c>
      <c r="AX43" s="15">
        <f t="shared" si="9"/>
        <v>0.24673429956794371</v>
      </c>
      <c r="AY43" s="42">
        <v>2821.317</v>
      </c>
      <c r="AZ43" s="15">
        <f t="shared" si="5"/>
        <v>2777.4608925073098</v>
      </c>
      <c r="BA43" s="40"/>
      <c r="BB43" s="15" t="s">
        <v>49</v>
      </c>
      <c r="BC43" s="15">
        <v>-0.12439390871677614</v>
      </c>
    </row>
    <row r="44" spans="1:55" x14ac:dyDescent="0.3">
      <c r="B44" s="16" t="s">
        <v>50</v>
      </c>
      <c r="C44" s="88">
        <v>44.7</v>
      </c>
      <c r="D44" s="89">
        <v>15.8</v>
      </c>
      <c r="E44" s="89">
        <v>23.6</v>
      </c>
      <c r="F44" s="88">
        <v>15.8</v>
      </c>
      <c r="G44" s="88">
        <v>30.2</v>
      </c>
      <c r="H44" s="88"/>
      <c r="I44" s="102">
        <v>24.7</v>
      </c>
      <c r="J44" s="97">
        <v>31.6</v>
      </c>
      <c r="K44" s="1">
        <f t="shared" si="3"/>
        <v>56.3</v>
      </c>
      <c r="L44" s="3">
        <v>16.8</v>
      </c>
      <c r="M44" s="3">
        <v>21.1</v>
      </c>
      <c r="N44" s="3">
        <v>5.8</v>
      </c>
      <c r="O44" s="3">
        <v>19.899999999999999</v>
      </c>
      <c r="P44" s="111"/>
      <c r="Q44" s="106">
        <f t="shared" si="6"/>
        <v>-0.3410596026490067</v>
      </c>
      <c r="R44" s="106"/>
      <c r="S44" s="10">
        <v>457.6</v>
      </c>
      <c r="T44" s="10">
        <v>158.04</v>
      </c>
      <c r="U44" s="10">
        <v>79.09</v>
      </c>
      <c r="V44" s="10">
        <v>15.3</v>
      </c>
      <c r="W44" s="10">
        <v>34.49</v>
      </c>
      <c r="X44" s="10">
        <v>42.79</v>
      </c>
      <c r="Y44" s="5">
        <v>305129.90000000002</v>
      </c>
      <c r="Z44" s="10">
        <v>27899367900</v>
      </c>
      <c r="AA44" s="21">
        <v>3.8737593882998178</v>
      </c>
      <c r="AB44" s="10">
        <v>81.900000000000006</v>
      </c>
      <c r="AC44" s="34">
        <v>11304</v>
      </c>
      <c r="AD44" s="176" t="s">
        <v>50</v>
      </c>
      <c r="AE44" s="177">
        <v>1119</v>
      </c>
      <c r="AF44" s="177">
        <v>9806</v>
      </c>
      <c r="AG44" s="26">
        <v>0.11411380787273098</v>
      </c>
      <c r="AH44" s="27">
        <v>-0.17046317388003041</v>
      </c>
      <c r="AI44" s="27">
        <v>0.12575452716297786</v>
      </c>
      <c r="AJ44" s="28">
        <v>-1.2586849259893285E-2</v>
      </c>
      <c r="AK44" s="26">
        <v>0.13568773234200743</v>
      </c>
      <c r="AL44" s="27">
        <v>-0.11806543385490753</v>
      </c>
      <c r="AM44" s="27">
        <v>0.10606060606060597</v>
      </c>
      <c r="AN44" s="28">
        <v>-1.8248175182481785E-2</v>
      </c>
      <c r="AO44" s="12">
        <v>2514392</v>
      </c>
      <c r="AP44" s="23">
        <v>-7.9640757139175844E-2</v>
      </c>
      <c r="AQ44" s="23">
        <v>-3.6939523179365996E-2</v>
      </c>
      <c r="AR44" s="15">
        <f t="shared" si="0"/>
        <v>43.449867801042956</v>
      </c>
      <c r="AS44" s="174">
        <f t="shared" si="4"/>
        <v>38.999487748926974</v>
      </c>
      <c r="AT44" s="15">
        <f t="shared" si="8"/>
        <v>11095.870452976305</v>
      </c>
      <c r="AU44" s="129">
        <v>6688397000</v>
      </c>
      <c r="AV44" s="40">
        <v>3917</v>
      </c>
      <c r="AW44" s="56">
        <f t="shared" si="7"/>
        <v>2660.045450351417</v>
      </c>
      <c r="AX44" s="15">
        <f t="shared" si="9"/>
        <v>0.2397329224078944</v>
      </c>
      <c r="AY44" s="42">
        <v>8173.7719999999999</v>
      </c>
      <c r="AZ44" s="15">
        <f t="shared" si="5"/>
        <v>3250.7946254999219</v>
      </c>
      <c r="BA44" s="40"/>
      <c r="BB44" s="15" t="s">
        <v>50</v>
      </c>
      <c r="BC44" s="15">
        <v>-7.8118578525903093E-2</v>
      </c>
    </row>
    <row r="45" spans="1:55" x14ac:dyDescent="0.3">
      <c r="B45" s="16" t="s">
        <v>51</v>
      </c>
      <c r="C45" s="88">
        <v>49.7</v>
      </c>
      <c r="D45" s="89">
        <v>22</v>
      </c>
      <c r="E45" s="89">
        <v>23.2</v>
      </c>
      <c r="F45" s="88">
        <v>5</v>
      </c>
      <c r="G45" s="88">
        <v>28.1</v>
      </c>
      <c r="H45" s="88"/>
      <c r="I45" s="102">
        <v>26.5</v>
      </c>
      <c r="J45" s="97">
        <v>29.8</v>
      </c>
      <c r="K45" s="1">
        <f t="shared" si="3"/>
        <v>56.3</v>
      </c>
      <c r="L45" s="3">
        <v>20.7</v>
      </c>
      <c r="M45" s="3">
        <v>18.8</v>
      </c>
      <c r="N45" s="3">
        <v>4.0999999999999996</v>
      </c>
      <c r="O45" s="3">
        <v>17</v>
      </c>
      <c r="P45" s="111"/>
      <c r="Q45" s="106">
        <f t="shared" si="6"/>
        <v>-0.39501779359430611</v>
      </c>
      <c r="R45" s="106"/>
      <c r="S45" s="10">
        <v>444.5</v>
      </c>
      <c r="T45" s="10">
        <v>151.49</v>
      </c>
      <c r="U45" s="10">
        <v>73.650000000000006</v>
      </c>
      <c r="V45" s="10">
        <v>18.55</v>
      </c>
      <c r="W45" s="10">
        <v>26.89</v>
      </c>
      <c r="X45" s="10">
        <v>44.63</v>
      </c>
      <c r="Y45" s="5">
        <v>318782.2</v>
      </c>
      <c r="Z45" s="10">
        <v>45731411800</v>
      </c>
      <c r="AA45" s="21">
        <v>3.4327072117548361</v>
      </c>
      <c r="AB45" s="9">
        <v>79.3</v>
      </c>
      <c r="AC45" s="34">
        <v>15753</v>
      </c>
      <c r="AD45" s="176" t="s">
        <v>51</v>
      </c>
      <c r="AE45" s="177">
        <v>1358</v>
      </c>
      <c r="AF45" s="177">
        <v>13582</v>
      </c>
      <c r="AG45" s="26">
        <v>9.9985274628184365E-2</v>
      </c>
      <c r="AH45" s="27">
        <v>-9.3831503608904021E-2</v>
      </c>
      <c r="AI45" s="27">
        <v>6.6771406127258404E-2</v>
      </c>
      <c r="AJ45" s="28">
        <v>-6.0011709601873742E-3</v>
      </c>
      <c r="AK45" s="26">
        <v>0.10934393638170974</v>
      </c>
      <c r="AL45" s="27">
        <v>-6.7656765676567643E-2</v>
      </c>
      <c r="AM45" s="27">
        <v>0.14583333333333326</v>
      </c>
      <c r="AN45" s="28">
        <v>-2.0447906523855863E-2</v>
      </c>
      <c r="AO45" s="12">
        <v>4211386</v>
      </c>
      <c r="AP45" s="23">
        <v>-5.2955851683677113E-2</v>
      </c>
      <c r="AQ45" s="23">
        <v>-1.6031078511934194E-2</v>
      </c>
      <c r="AR45" s="15">
        <f t="shared" si="0"/>
        <v>35.475256839434806</v>
      </c>
      <c r="AS45" s="174">
        <f t="shared" si="4"/>
        <v>32.250665220428623</v>
      </c>
      <c r="AT45" s="15">
        <f t="shared" si="8"/>
        <v>10858.993167570012</v>
      </c>
      <c r="AU45" s="129">
        <v>11836967000</v>
      </c>
      <c r="AV45" s="40">
        <v>8999</v>
      </c>
      <c r="AW45" s="56">
        <f t="shared" si="7"/>
        <v>2810.7057866460113</v>
      </c>
      <c r="AX45" s="15">
        <f t="shared" si="9"/>
        <v>0.25883668432908513</v>
      </c>
      <c r="AY45" s="42">
        <v>13248.018999999998</v>
      </c>
      <c r="AZ45" s="15">
        <f t="shared" si="5"/>
        <v>3145.7622264974043</v>
      </c>
      <c r="BA45" s="40"/>
      <c r="BB45" s="15" t="s">
        <v>51</v>
      </c>
      <c r="BC45" s="15">
        <v>-0.1185781581070896</v>
      </c>
    </row>
    <row r="46" spans="1:55" x14ac:dyDescent="0.3">
      <c r="B46" s="16" t="s">
        <v>52</v>
      </c>
      <c r="C46" s="88"/>
      <c r="D46" s="89"/>
      <c r="E46" s="89"/>
      <c r="F46" s="88"/>
      <c r="G46" s="88"/>
      <c r="H46" s="88"/>
      <c r="I46" s="102">
        <v>30.2</v>
      </c>
      <c r="J46" s="97">
        <v>23.9</v>
      </c>
      <c r="K46" s="1">
        <f t="shared" si="3"/>
        <v>54.099999999999994</v>
      </c>
      <c r="L46" s="3">
        <v>12.9</v>
      </c>
      <c r="M46" s="3">
        <v>19</v>
      </c>
      <c r="N46" s="3">
        <v>14</v>
      </c>
      <c r="O46" s="3">
        <v>21.9</v>
      </c>
      <c r="P46" s="111"/>
      <c r="Q46" s="106"/>
      <c r="R46" s="106"/>
      <c r="S46" s="10">
        <v>468.7</v>
      </c>
      <c r="T46" s="10">
        <v>167.8</v>
      </c>
      <c r="U46" s="10">
        <v>71.45</v>
      </c>
      <c r="V46" s="10">
        <v>10.210000000000001</v>
      </c>
      <c r="W46" s="10">
        <v>40.42</v>
      </c>
      <c r="X46" s="10">
        <v>41.24</v>
      </c>
      <c r="Y46" s="5">
        <v>164978.4</v>
      </c>
      <c r="Z46" s="10">
        <v>4543411100</v>
      </c>
      <c r="AA46" s="21" t="e">
        <v>#VALUE!</v>
      </c>
      <c r="AB46" s="13">
        <v>76.2</v>
      </c>
      <c r="AC46" s="34">
        <v>2097</v>
      </c>
      <c r="AD46" s="176" t="s">
        <v>52</v>
      </c>
      <c r="AE46" t="s">
        <v>0</v>
      </c>
      <c r="AF46" s="177">
        <v>2058</v>
      </c>
      <c r="AG46" s="26" t="e">
        <v>#VALUE!</v>
      </c>
      <c r="AH46" s="27" t="e">
        <v>#VALUE!</v>
      </c>
      <c r="AI46" s="27" t="e">
        <v>#VALUE!</v>
      </c>
      <c r="AJ46" s="28">
        <v>0.40095302927161325</v>
      </c>
      <c r="AK46" s="26" t="e">
        <v>#VALUE!</v>
      </c>
      <c r="AL46" s="27" t="e">
        <v>#VALUE!</v>
      </c>
      <c r="AM46" s="27" t="e">
        <v>#VALUE!</v>
      </c>
      <c r="AN46" s="28">
        <v>6.3636363636363713E-2</v>
      </c>
      <c r="AO46" s="12">
        <v>439941</v>
      </c>
      <c r="AP46" s="23" t="e">
        <v>#VALUE!</v>
      </c>
      <c r="AQ46" s="23" t="e">
        <v>#VALUE!</v>
      </c>
      <c r="AR46" s="15" t="e">
        <f>(AE46+AF46)/(AO46/10000)</f>
        <v>#VALUE!</v>
      </c>
      <c r="AS46" s="174">
        <f t="shared" si="4"/>
        <v>46.778999911351747</v>
      </c>
      <c r="AT46" s="15">
        <f t="shared" si="8"/>
        <v>10327.319117790794</v>
      </c>
      <c r="AU46" s="129">
        <v>1085825000</v>
      </c>
      <c r="AV46" s="40">
        <v>1096</v>
      </c>
      <c r="AW46" s="56">
        <f t="shared" si="7"/>
        <v>2468.1150426989075</v>
      </c>
      <c r="AX46" s="15">
        <f t="shared" si="9"/>
        <v>0.2389889393896141</v>
      </c>
      <c r="AY46" s="42">
        <v>2328.5650000000001</v>
      </c>
      <c r="AZ46" s="15">
        <f t="shared" si="5"/>
        <v>5292.9029119813795</v>
      </c>
      <c r="BA46" s="40"/>
      <c r="BB46" s="15" t="s">
        <v>52</v>
      </c>
      <c r="BC46" s="15" t="e">
        <v>#VALUE!</v>
      </c>
    </row>
    <row r="47" spans="1:55" x14ac:dyDescent="0.3">
      <c r="B47" s="16" t="s">
        <v>53</v>
      </c>
      <c r="C47" s="86">
        <v>41.4</v>
      </c>
      <c r="D47" s="87">
        <v>27.6</v>
      </c>
      <c r="E47" s="87">
        <v>22.2</v>
      </c>
      <c r="F47" s="86">
        <v>8.8000000000000007</v>
      </c>
      <c r="G47" s="86">
        <v>24.1</v>
      </c>
      <c r="H47" s="108"/>
      <c r="K47" s="1">
        <f t="shared" si="3"/>
        <v>0</v>
      </c>
      <c r="Q47" s="106"/>
      <c r="R47" s="106"/>
      <c r="S47" s="10">
        <v>256.2</v>
      </c>
      <c r="T47" s="10">
        <v>81.83</v>
      </c>
      <c r="U47" s="10">
        <v>49.65</v>
      </c>
      <c r="V47" s="10">
        <v>7.79</v>
      </c>
      <c r="W47" s="10">
        <v>7.72</v>
      </c>
      <c r="X47" s="10">
        <v>24.11</v>
      </c>
      <c r="Z47" s="10">
        <v>99893371300</v>
      </c>
      <c r="AC47" s="34">
        <v>42092</v>
      </c>
      <c r="AD47" s="176" t="s">
        <v>53</v>
      </c>
      <c r="AE47" s="177">
        <v>3427</v>
      </c>
      <c r="AF47" s="177">
        <v>37236</v>
      </c>
      <c r="AG47" s="26">
        <v>9.2034590181544737E-2</v>
      </c>
      <c r="AH47" s="27">
        <v>7.488765530002639E-2</v>
      </c>
      <c r="AI47" s="27">
        <v>0.70922693266832915</v>
      </c>
      <c r="AJ47" s="28">
        <v>1.4253825673022913E-3</v>
      </c>
      <c r="AK47" s="26">
        <v>7.4461136512083609E-2</v>
      </c>
      <c r="AL47" s="27">
        <v>0.10046573519627411</v>
      </c>
      <c r="AM47" s="27">
        <v>0.86885245901639352</v>
      </c>
      <c r="AN47" s="28">
        <v>-5.5212731406301119E-3</v>
      </c>
      <c r="AO47" s="12">
        <v>9845114</v>
      </c>
      <c r="AP47" s="23" t="e">
        <v>#VALUE!</v>
      </c>
      <c r="AQ47" s="23">
        <v>4.7786046801703286E-2</v>
      </c>
      <c r="AR47" s="15">
        <f t="shared" si="0"/>
        <v>41.302721329585417</v>
      </c>
      <c r="AS47" s="174">
        <f t="shared" si="4"/>
        <v>37.821806837381466</v>
      </c>
      <c r="AT47" s="15">
        <f t="shared" si="8"/>
        <v>10146.492087344037</v>
      </c>
      <c r="AU47" s="55"/>
      <c r="AW47" s="56">
        <f t="shared" si="7"/>
        <v>0</v>
      </c>
      <c r="AX47" s="15">
        <f t="shared" si="9"/>
        <v>0</v>
      </c>
      <c r="AY47" s="15">
        <v>42596.686000000002</v>
      </c>
      <c r="AZ47" s="15">
        <f t="shared" si="5"/>
        <v>4326.6828601476836</v>
      </c>
      <c r="BB47" s="15" t="s">
        <v>53</v>
      </c>
      <c r="BC47" s="15">
        <v>-1.1216508592553076E-2</v>
      </c>
    </row>
    <row r="48" spans="1:55" x14ac:dyDescent="0.3">
      <c r="B48" s="16" t="s">
        <v>54</v>
      </c>
      <c r="C48" s="88">
        <v>41</v>
      </c>
      <c r="D48" s="89">
        <v>25.6</v>
      </c>
      <c r="E48" s="89">
        <v>22.9</v>
      </c>
      <c r="F48" s="88">
        <v>10.5</v>
      </c>
      <c r="G48" s="88">
        <v>30.7</v>
      </c>
      <c r="H48" s="88"/>
      <c r="I48" s="102">
        <v>13.6</v>
      </c>
      <c r="J48" s="97">
        <v>33.700000000000003</v>
      </c>
      <c r="K48" s="1">
        <f t="shared" si="3"/>
        <v>47.300000000000004</v>
      </c>
      <c r="L48" s="3">
        <v>27.6</v>
      </c>
      <c r="M48" s="3">
        <v>17.8</v>
      </c>
      <c r="N48" s="3">
        <v>7.3</v>
      </c>
      <c r="O48" s="3">
        <v>25.9</v>
      </c>
      <c r="P48" s="111"/>
      <c r="Q48" s="106">
        <f t="shared" si="6"/>
        <v>-0.15635179153094469</v>
      </c>
      <c r="R48" s="106"/>
      <c r="S48" s="10">
        <v>166.5</v>
      </c>
      <c r="T48" s="10">
        <v>31.82</v>
      </c>
      <c r="U48" s="10">
        <v>40.98</v>
      </c>
      <c r="V48" s="10">
        <v>5.69</v>
      </c>
      <c r="W48" s="10">
        <v>5.8</v>
      </c>
      <c r="X48" s="10">
        <v>10.24</v>
      </c>
      <c r="Y48" s="5">
        <v>204197.4</v>
      </c>
      <c r="Z48" s="12">
        <v>28410495000</v>
      </c>
      <c r="AA48" s="21">
        <v>3.8237770697939135</v>
      </c>
      <c r="AB48" s="10">
        <v>104.8</v>
      </c>
      <c r="AC48" s="34">
        <v>12710</v>
      </c>
      <c r="AD48" s="176" t="s">
        <v>54</v>
      </c>
      <c r="AE48" s="177">
        <v>1548</v>
      </c>
      <c r="AF48" s="177">
        <v>10684</v>
      </c>
      <c r="AG48" s="26">
        <v>0.14488955447397978</v>
      </c>
      <c r="AH48" s="27">
        <v>6.9979006298110491E-2</v>
      </c>
      <c r="AI48" s="27">
        <v>1.1470180305131761</v>
      </c>
      <c r="AJ48" s="28">
        <v>4.7018995674252828E-3</v>
      </c>
      <c r="AK48" s="26">
        <v>0.10588235294117647</v>
      </c>
      <c r="AL48" s="27">
        <v>0.10097087378640768</v>
      </c>
      <c r="AM48" s="27">
        <v>1.0377358490566038</v>
      </c>
      <c r="AN48" s="28">
        <v>2.7190332326284095E-2</v>
      </c>
      <c r="AO48" s="12">
        <v>3075006</v>
      </c>
      <c r="AP48" s="23">
        <v>0.24782280707236182</v>
      </c>
      <c r="AQ48" s="23">
        <v>6.3470934099169263E-2</v>
      </c>
      <c r="AR48" s="15">
        <f t="shared" si="0"/>
        <v>39.778784171478037</v>
      </c>
      <c r="AS48" s="174">
        <f t="shared" si="4"/>
        <v>34.744647652720026</v>
      </c>
      <c r="AT48" s="15">
        <f t="shared" si="8"/>
        <v>9239.1673382100726</v>
      </c>
      <c r="AU48" s="129">
        <v>1750632000</v>
      </c>
      <c r="AV48" s="43">
        <v>3977</v>
      </c>
      <c r="AW48" s="56">
        <f t="shared" si="7"/>
        <v>569.31010866320264</v>
      </c>
      <c r="AX48" s="15">
        <f t="shared" si="9"/>
        <v>6.1619200932613104E-2</v>
      </c>
      <c r="AY48" s="43">
        <v>4762.6280000000006</v>
      </c>
      <c r="AZ48" s="15">
        <f t="shared" si="5"/>
        <v>1548.8190917351058</v>
      </c>
      <c r="BB48" s="15" t="s">
        <v>54</v>
      </c>
      <c r="BC48" s="15">
        <v>1.2208316979059441E-2</v>
      </c>
    </row>
    <row r="49" spans="1:55" x14ac:dyDescent="0.3">
      <c r="B49" s="16" t="s">
        <v>55</v>
      </c>
      <c r="C49" s="88">
        <v>36.6</v>
      </c>
      <c r="D49" s="89">
        <v>31</v>
      </c>
      <c r="E49" s="89">
        <v>30</v>
      </c>
      <c r="F49" s="88">
        <v>2.4</v>
      </c>
      <c r="G49" s="88">
        <v>22.4</v>
      </c>
      <c r="H49" s="88"/>
      <c r="I49" s="102">
        <v>20.100000000000001</v>
      </c>
      <c r="J49" s="97">
        <v>35</v>
      </c>
      <c r="K49" s="1">
        <f t="shared" si="3"/>
        <v>55.1</v>
      </c>
      <c r="L49" s="3">
        <v>24.9</v>
      </c>
      <c r="M49" s="3">
        <v>20.100000000000001</v>
      </c>
      <c r="N49" s="3">
        <v>0</v>
      </c>
      <c r="O49" s="3">
        <v>18.7</v>
      </c>
      <c r="P49" s="111"/>
      <c r="Q49" s="106">
        <f t="shared" si="6"/>
        <v>-0.1651785714285714</v>
      </c>
      <c r="R49" s="106"/>
      <c r="S49" s="10">
        <v>142.4</v>
      </c>
      <c r="T49" s="10">
        <v>52.48</v>
      </c>
      <c r="U49" s="10">
        <v>22.74</v>
      </c>
      <c r="V49" s="10">
        <v>2.1</v>
      </c>
      <c r="W49" s="10">
        <v>3.85</v>
      </c>
      <c r="X49" s="10">
        <v>2.1</v>
      </c>
      <c r="Y49" s="5">
        <v>114844.1</v>
      </c>
      <c r="Z49" s="12">
        <v>4776900000</v>
      </c>
      <c r="AA49" s="21">
        <v>4.0756769310406114</v>
      </c>
      <c r="AB49" s="13">
        <v>112.5</v>
      </c>
      <c r="AC49" s="34">
        <v>2260</v>
      </c>
      <c r="AD49" s="176" t="s">
        <v>55</v>
      </c>
      <c r="AE49" s="177">
        <v>11</v>
      </c>
      <c r="AF49" s="177">
        <v>2249</v>
      </c>
      <c r="AG49" s="26">
        <v>4.8910626945309022E-3</v>
      </c>
      <c r="AH49" s="27">
        <v>0.6131334760885081</v>
      </c>
      <c r="AI49" s="27">
        <v>-0.44999999999999996</v>
      </c>
      <c r="AJ49" s="28">
        <v>0.155110426296867</v>
      </c>
      <c r="AK49" s="26" t="e">
        <v>#VALUE!</v>
      </c>
      <c r="AL49" s="27">
        <v>0.24626865671641784</v>
      </c>
      <c r="AM49" s="27" t="e">
        <v>#VALUE!</v>
      </c>
      <c r="AN49" s="28">
        <v>-9.7297297297297303E-2</v>
      </c>
      <c r="AO49" s="12">
        <v>492718</v>
      </c>
      <c r="AP49" s="23">
        <v>0.25458133346913314</v>
      </c>
      <c r="AQ49" s="23">
        <v>0.1926463824946143</v>
      </c>
      <c r="AR49" s="15">
        <f t="shared" si="0"/>
        <v>45.868021870522284</v>
      </c>
      <c r="AS49" s="174">
        <f t="shared" si="4"/>
        <v>45.644770436639213</v>
      </c>
      <c r="AT49" s="15">
        <f t="shared" si="8"/>
        <v>9694.9979501459256</v>
      </c>
      <c r="AU49" s="129">
        <v>61810000</v>
      </c>
      <c r="AV49" s="43">
        <v>123</v>
      </c>
      <c r="AW49" s="56">
        <f t="shared" si="7"/>
        <v>125.44701025738861</v>
      </c>
      <c r="AX49" s="15">
        <f t="shared" si="9"/>
        <v>1.293935397433482E-2</v>
      </c>
      <c r="AY49" s="43">
        <v>5447.6870000000008</v>
      </c>
      <c r="AZ49" s="15">
        <f t="shared" si="5"/>
        <v>11056.399400874336</v>
      </c>
      <c r="BB49" s="15" t="s">
        <v>55</v>
      </c>
      <c r="BC49" s="15">
        <v>0.23935963119189863</v>
      </c>
    </row>
    <row r="50" spans="1:55" x14ac:dyDescent="0.3">
      <c r="B50" s="16" t="s">
        <v>56</v>
      </c>
      <c r="C50" s="88">
        <v>36.299999999999997</v>
      </c>
      <c r="D50" s="89">
        <v>33.5</v>
      </c>
      <c r="E50" s="89">
        <v>19.399999999999999</v>
      </c>
      <c r="F50" s="88">
        <v>10.8</v>
      </c>
      <c r="G50" s="88">
        <v>34.200000000000003</v>
      </c>
      <c r="H50" s="88"/>
      <c r="I50" s="102">
        <v>26.7</v>
      </c>
      <c r="J50" s="97">
        <v>21.9</v>
      </c>
      <c r="K50" s="1">
        <f t="shared" si="3"/>
        <v>48.599999999999994</v>
      </c>
      <c r="L50" s="3">
        <v>22.5</v>
      </c>
      <c r="M50" s="3">
        <v>21.4</v>
      </c>
      <c r="N50" s="3">
        <v>7.4</v>
      </c>
      <c r="O50" s="3">
        <v>22.8</v>
      </c>
      <c r="P50" s="111"/>
      <c r="Q50" s="106">
        <f t="shared" si="6"/>
        <v>-0.33333333333333337</v>
      </c>
      <c r="R50" s="106"/>
      <c r="S50" s="10">
        <v>283.89999999999998</v>
      </c>
      <c r="T50" s="10">
        <v>93.9</v>
      </c>
      <c r="U50" s="10">
        <v>45.45</v>
      </c>
      <c r="V50" s="10">
        <v>8.01</v>
      </c>
      <c r="W50" s="10">
        <v>11.81</v>
      </c>
      <c r="X50" s="10">
        <v>25.63</v>
      </c>
      <c r="Y50" s="5">
        <v>160077</v>
      </c>
      <c r="Z50" s="10">
        <v>8259738100</v>
      </c>
      <c r="AA50" s="21">
        <v>3.6275868456895082</v>
      </c>
      <c r="AB50" s="13">
        <v>86.5</v>
      </c>
      <c r="AC50" s="34">
        <v>3927</v>
      </c>
      <c r="AD50" s="176" t="s">
        <v>56</v>
      </c>
      <c r="AE50" s="177">
        <v>153</v>
      </c>
      <c r="AF50" s="177">
        <v>3681</v>
      </c>
      <c r="AG50" s="26">
        <v>4.1564792176039117E-2</v>
      </c>
      <c r="AH50" s="27">
        <v>1.267828843106189E-2</v>
      </c>
      <c r="AI50" s="27">
        <v>-8.3832335329341312E-2</v>
      </c>
      <c r="AJ50" s="28">
        <v>1.5168229453943693E-2</v>
      </c>
      <c r="AK50" s="26">
        <v>2.8368794326241134E-2</v>
      </c>
      <c r="AL50" s="27">
        <v>-3.6184210526315819E-2</v>
      </c>
      <c r="AM50" s="27">
        <v>-0.19999999999999996</v>
      </c>
      <c r="AN50" s="28">
        <v>-4.4067796610169463E-2</v>
      </c>
      <c r="AO50" s="12">
        <v>866023</v>
      </c>
      <c r="AP50" s="23">
        <v>-1.906319625124453E-2</v>
      </c>
      <c r="AQ50" s="23">
        <v>7.373639616417238E-3</v>
      </c>
      <c r="AR50" s="15">
        <f t="shared" si="0"/>
        <v>44.271341523262087</v>
      </c>
      <c r="AS50" s="174">
        <f t="shared" si="4"/>
        <v>42.504644795807963</v>
      </c>
      <c r="AT50" s="15">
        <f t="shared" ref="AT50:AT81" si="10">Z50/AO50</f>
        <v>9537.5505038549782</v>
      </c>
      <c r="AU50" s="129">
        <v>1119347000</v>
      </c>
      <c r="AV50" s="43">
        <v>1696</v>
      </c>
      <c r="AW50" s="56">
        <f t="shared" si="7"/>
        <v>1292.5141711016913</v>
      </c>
      <c r="AX50" s="15">
        <f t="shared" si="9"/>
        <v>0.1355184615357235</v>
      </c>
      <c r="AY50" s="43">
        <v>5264.7170000000006</v>
      </c>
      <c r="AZ50" s="15">
        <f t="shared" si="5"/>
        <v>6079.1884280209651</v>
      </c>
      <c r="BB50" s="15" t="s">
        <v>56</v>
      </c>
      <c r="BC50" s="15">
        <v>2.3538145806469846E-3</v>
      </c>
    </row>
    <row r="51" spans="1:55" x14ac:dyDescent="0.3">
      <c r="B51" s="16" t="s">
        <v>57</v>
      </c>
      <c r="C51" s="88">
        <v>48</v>
      </c>
      <c r="D51" s="89">
        <v>20.8</v>
      </c>
      <c r="E51" s="89">
        <v>20.100000000000001</v>
      </c>
      <c r="F51" s="88">
        <v>11.1</v>
      </c>
      <c r="G51" s="88">
        <v>29.6</v>
      </c>
      <c r="H51" s="88"/>
      <c r="I51" s="102">
        <v>31.2</v>
      </c>
      <c r="J51" s="97">
        <v>27.7</v>
      </c>
      <c r="K51" s="1">
        <f t="shared" si="3"/>
        <v>58.9</v>
      </c>
      <c r="L51" s="3">
        <v>17.7</v>
      </c>
      <c r="M51" s="3">
        <v>17.899999999999999</v>
      </c>
      <c r="N51" s="3">
        <v>5.5</v>
      </c>
      <c r="O51" s="3">
        <v>19.3</v>
      </c>
      <c r="P51" s="111"/>
      <c r="Q51" s="106">
        <f t="shared" si="6"/>
        <v>-0.34797297297297303</v>
      </c>
      <c r="R51" s="106"/>
      <c r="S51" s="10">
        <v>327.2</v>
      </c>
      <c r="T51" s="10">
        <v>113.84</v>
      </c>
      <c r="U51" s="10">
        <v>47.12</v>
      </c>
      <c r="V51" s="10">
        <v>11.31</v>
      </c>
      <c r="W51" s="10">
        <v>6.41</v>
      </c>
      <c r="X51" s="10">
        <v>32.799999999999997</v>
      </c>
      <c r="Y51" s="5">
        <v>160110.5</v>
      </c>
      <c r="Z51" s="12">
        <v>4606096000</v>
      </c>
      <c r="AA51" s="21">
        <v>3.1434697176750768</v>
      </c>
      <c r="AB51" s="10">
        <v>83.8</v>
      </c>
      <c r="AC51" s="34">
        <v>1943</v>
      </c>
      <c r="AD51" s="176" t="s">
        <v>57</v>
      </c>
      <c r="AE51" s="177">
        <v>66</v>
      </c>
      <c r="AF51" s="177">
        <v>1781</v>
      </c>
      <c r="AG51" s="26">
        <v>3.7057832678270633E-2</v>
      </c>
      <c r="AH51" s="27">
        <v>0.17344345616264301</v>
      </c>
      <c r="AI51" s="27">
        <v>0.88571428571428568</v>
      </c>
      <c r="AJ51" s="28">
        <v>1.7133066818960652E-2</v>
      </c>
      <c r="AK51" s="26">
        <v>7.6335877862595417E-3</v>
      </c>
      <c r="AL51" s="27">
        <v>0.17699115044247793</v>
      </c>
      <c r="AM51" s="27">
        <v>-0.5</v>
      </c>
      <c r="AN51" s="28">
        <v>7.692307692307665E-3</v>
      </c>
      <c r="AO51" s="12">
        <v>465934</v>
      </c>
      <c r="AP51" s="23">
        <v>5.822660613177022E-2</v>
      </c>
      <c r="AQ51" s="23">
        <v>-2.0319681748030893E-2</v>
      </c>
      <c r="AR51" s="15">
        <f t="shared" si="0"/>
        <v>39.640807496340685</v>
      </c>
      <c r="AS51" s="174">
        <f t="shared" si="4"/>
        <v>38.224297861928939</v>
      </c>
      <c r="AT51" s="15">
        <f t="shared" si="10"/>
        <v>9885.7263045839118</v>
      </c>
      <c r="AU51" s="129">
        <v>206241000</v>
      </c>
      <c r="AV51" s="43">
        <v>432</v>
      </c>
      <c r="AW51" s="56">
        <f t="shared" si="7"/>
        <v>442.63994471319972</v>
      </c>
      <c r="AX51" s="15">
        <f t="shared" si="9"/>
        <v>4.4775662513330164E-2</v>
      </c>
      <c r="AY51" s="43">
        <v>3714.9139999999998</v>
      </c>
      <c r="AZ51" s="15">
        <f t="shared" si="5"/>
        <v>7973.0476848652379</v>
      </c>
      <c r="BB51" s="15" t="s">
        <v>57</v>
      </c>
      <c r="BC51" s="15">
        <v>4.8655572751575615E-2</v>
      </c>
    </row>
    <row r="52" spans="1:55" x14ac:dyDescent="0.3">
      <c r="B52" s="16" t="s">
        <v>58</v>
      </c>
      <c r="C52" s="88">
        <v>46.8</v>
      </c>
      <c r="D52" s="89">
        <v>23.1</v>
      </c>
      <c r="E52" s="89">
        <v>21.4</v>
      </c>
      <c r="F52" s="88">
        <v>8.6999999999999993</v>
      </c>
      <c r="G52" s="88">
        <v>25.4</v>
      </c>
      <c r="H52" s="88"/>
      <c r="I52" s="102">
        <v>24.9</v>
      </c>
      <c r="J52" s="97">
        <v>29.8</v>
      </c>
      <c r="K52" s="1">
        <f t="shared" si="3"/>
        <v>54.7</v>
      </c>
      <c r="L52" s="3">
        <v>16.8</v>
      </c>
      <c r="M52" s="3">
        <v>23.2</v>
      </c>
      <c r="N52" s="3">
        <v>5.3</v>
      </c>
      <c r="O52" s="3">
        <v>19.600000000000001</v>
      </c>
      <c r="P52" s="111"/>
      <c r="Q52" s="106">
        <f t="shared" si="6"/>
        <v>-0.22834645669291331</v>
      </c>
      <c r="R52" s="106"/>
      <c r="S52" s="10">
        <v>370.3</v>
      </c>
      <c r="T52" s="10">
        <v>123.95</v>
      </c>
      <c r="U52" s="10">
        <v>62.36</v>
      </c>
      <c r="V52" s="10">
        <v>14.43</v>
      </c>
      <c r="W52" s="10">
        <v>12.37</v>
      </c>
      <c r="X52" s="10">
        <v>59.27</v>
      </c>
      <c r="Y52" s="5">
        <v>182518.5</v>
      </c>
      <c r="Z52" s="12">
        <v>7784748000</v>
      </c>
      <c r="AA52" s="21">
        <v>4.1752915464209028</v>
      </c>
      <c r="AB52" s="13">
        <v>111.2</v>
      </c>
      <c r="AC52" s="34">
        <v>4702</v>
      </c>
      <c r="AD52" s="176" t="s">
        <v>58</v>
      </c>
      <c r="AE52" s="177">
        <v>408</v>
      </c>
      <c r="AF52" s="177">
        <v>4077</v>
      </c>
      <c r="AG52" s="26">
        <v>0.10007358351729213</v>
      </c>
      <c r="AH52" s="27">
        <v>-0.11047203490678303</v>
      </c>
      <c r="AI52" s="27">
        <v>0.11780821917808226</v>
      </c>
      <c r="AJ52" s="28">
        <v>-1.0196649672250535E-2</v>
      </c>
      <c r="AK52" s="26">
        <v>7.2368421052631582E-2</v>
      </c>
      <c r="AL52" s="27">
        <v>-0.12997347480106103</v>
      </c>
      <c r="AM52" s="27">
        <v>0.15789473684210531</v>
      </c>
      <c r="AN52" s="28">
        <v>-4.7021943573667735E-2</v>
      </c>
      <c r="AO52" s="12">
        <v>700509</v>
      </c>
      <c r="AP52" s="23">
        <v>2.2190174516922845E-3</v>
      </c>
      <c r="AQ52" s="23">
        <v>-1.6281352557144135E-2</v>
      </c>
      <c r="AR52" s="15">
        <f t="shared" si="0"/>
        <v>64.024873342098388</v>
      </c>
      <c r="AS52" s="174">
        <f t="shared" si="4"/>
        <v>58.200537038068035</v>
      </c>
      <c r="AT52" s="15">
        <f t="shared" si="10"/>
        <v>11112.987841697965</v>
      </c>
      <c r="AU52" s="129">
        <v>1245609000</v>
      </c>
      <c r="AV52" s="43">
        <v>1722</v>
      </c>
      <c r="AW52" s="56">
        <f t="shared" si="7"/>
        <v>1778.1484606193496</v>
      </c>
      <c r="AX52" s="15">
        <f t="shared" si="9"/>
        <v>0.16000633546519424</v>
      </c>
      <c r="AY52" s="43">
        <v>2547.5050000000001</v>
      </c>
      <c r="AZ52" s="15">
        <f t="shared" si="5"/>
        <v>3636.6484941663848</v>
      </c>
      <c r="BB52" s="15" t="s">
        <v>58</v>
      </c>
      <c r="BC52" s="15">
        <v>-9.6118758883041666E-2</v>
      </c>
    </row>
    <row r="53" spans="1:55" x14ac:dyDescent="0.3">
      <c r="B53" s="16" t="s">
        <v>59</v>
      </c>
      <c r="C53" s="88">
        <v>22.2</v>
      </c>
      <c r="D53" s="89">
        <v>47.5</v>
      </c>
      <c r="E53" s="89">
        <v>26</v>
      </c>
      <c r="F53" s="88">
        <v>4.4000000000000004</v>
      </c>
      <c r="G53" s="88">
        <v>8.3000000000000007</v>
      </c>
      <c r="H53" s="88"/>
      <c r="I53" s="102">
        <v>26.5</v>
      </c>
      <c r="J53" s="97">
        <v>29</v>
      </c>
      <c r="K53" s="1">
        <f t="shared" si="3"/>
        <v>55.5</v>
      </c>
      <c r="L53" s="3">
        <v>17.899999999999999</v>
      </c>
      <c r="M53" s="3">
        <v>19.8</v>
      </c>
      <c r="N53" s="3">
        <v>6.8</v>
      </c>
      <c r="O53" s="3">
        <v>11.5</v>
      </c>
      <c r="P53" s="111"/>
      <c r="Q53" s="106">
        <f t="shared" si="6"/>
        <v>0.3855421686746987</v>
      </c>
      <c r="R53" s="106"/>
      <c r="S53" s="10">
        <v>166.1</v>
      </c>
      <c r="T53" s="10">
        <v>62.77</v>
      </c>
      <c r="U53" s="10">
        <v>43.68</v>
      </c>
      <c r="V53" s="10">
        <v>3.37</v>
      </c>
      <c r="W53" s="10">
        <v>4.62</v>
      </c>
      <c r="X53" s="10">
        <v>7.61</v>
      </c>
      <c r="Y53" s="5">
        <v>125471.2</v>
      </c>
      <c r="Z53" s="10">
        <v>15435105500</v>
      </c>
      <c r="AA53" s="21">
        <v>3.5485514502762823</v>
      </c>
      <c r="AB53" s="10">
        <v>89.6</v>
      </c>
      <c r="AC53" s="34">
        <v>4267</v>
      </c>
      <c r="AD53" s="176" t="s">
        <v>59</v>
      </c>
      <c r="AE53" s="177">
        <v>70</v>
      </c>
      <c r="AF53" s="177">
        <v>3934</v>
      </c>
      <c r="AG53" s="26">
        <v>1.7793594306049824E-2</v>
      </c>
      <c r="AH53" s="27">
        <v>0.11067961165048534</v>
      </c>
      <c r="AI53" s="27">
        <v>0.4893617021276595</v>
      </c>
      <c r="AJ53" s="28">
        <v>3.065234477338219E-2</v>
      </c>
      <c r="AK53" s="26">
        <v>1.1160714285714286E-2</v>
      </c>
      <c r="AL53" s="27">
        <v>0.10194174757281549</v>
      </c>
      <c r="AM53" s="27">
        <v>1.5</v>
      </c>
      <c r="AN53" s="28">
        <v>-5.084745762711862E-2</v>
      </c>
      <c r="AO53" s="12">
        <v>1446966</v>
      </c>
      <c r="AP53" s="23">
        <v>0.37370363759954128</v>
      </c>
      <c r="AQ53" s="23">
        <v>0.14610714413012227</v>
      </c>
      <c r="AR53" s="15">
        <f t="shared" si="0"/>
        <v>27.671693737102323</v>
      </c>
      <c r="AS53" s="174">
        <f t="shared" si="4"/>
        <v>27.187922867572563</v>
      </c>
      <c r="AT53" s="15">
        <f t="shared" si="10"/>
        <v>10667.220584312277</v>
      </c>
      <c r="AU53" s="129">
        <v>780327000</v>
      </c>
      <c r="AV53" s="43">
        <v>1260</v>
      </c>
      <c r="AW53" s="56">
        <f t="shared" si="7"/>
        <v>539.28495901078531</v>
      </c>
      <c r="AX53" s="15">
        <f t="shared" si="9"/>
        <v>5.0555339579635525E-2</v>
      </c>
      <c r="AY53" s="43">
        <v>5020.9070000000002</v>
      </c>
      <c r="AZ53" s="15">
        <f t="shared" si="5"/>
        <v>3469.9550645972331</v>
      </c>
      <c r="BB53" s="15" t="s">
        <v>59</v>
      </c>
      <c r="BC53" s="15">
        <v>4.3520783407891006E-2</v>
      </c>
    </row>
    <row r="54" spans="1:55" x14ac:dyDescent="0.3">
      <c r="B54" s="16" t="s">
        <v>60</v>
      </c>
      <c r="C54" s="88">
        <v>49.7</v>
      </c>
      <c r="D54" s="89">
        <v>19.7</v>
      </c>
      <c r="E54" s="89">
        <v>20.8</v>
      </c>
      <c r="F54" s="88">
        <v>9.8000000000000007</v>
      </c>
      <c r="G54" s="88">
        <v>25.2</v>
      </c>
      <c r="H54" s="88"/>
      <c r="I54" s="102">
        <v>33.700000000000003</v>
      </c>
      <c r="J54" s="97">
        <v>23.1</v>
      </c>
      <c r="K54" s="1">
        <f t="shared" si="3"/>
        <v>56.800000000000004</v>
      </c>
      <c r="L54" s="3">
        <v>17.8</v>
      </c>
      <c r="M54" s="3">
        <v>16.5</v>
      </c>
      <c r="N54" s="3">
        <v>8.9</v>
      </c>
      <c r="O54" s="3">
        <v>20.3</v>
      </c>
      <c r="P54" s="111"/>
      <c r="Q54" s="106">
        <f t="shared" si="6"/>
        <v>-0.19444444444444442</v>
      </c>
      <c r="R54" s="106"/>
      <c r="S54" s="10">
        <v>378.6</v>
      </c>
      <c r="T54" s="10">
        <v>135.71</v>
      </c>
      <c r="U54" s="10">
        <v>66.3</v>
      </c>
      <c r="V54" s="10">
        <v>11.22</v>
      </c>
      <c r="W54" s="10">
        <v>10.02</v>
      </c>
      <c r="X54" s="10">
        <v>42.09</v>
      </c>
      <c r="Y54" s="5">
        <v>237436.5</v>
      </c>
      <c r="Z54" s="10">
        <v>30620288700</v>
      </c>
      <c r="AA54" s="21">
        <v>3.8467038280045638</v>
      </c>
      <c r="AB54" s="14">
        <v>75</v>
      </c>
      <c r="AC54" s="34">
        <v>12283</v>
      </c>
      <c r="AD54" s="176" t="s">
        <v>60</v>
      </c>
      <c r="AE54" s="177">
        <v>1171</v>
      </c>
      <c r="AF54" s="177">
        <v>10830</v>
      </c>
      <c r="AG54" s="26">
        <v>0.10812557710064635</v>
      </c>
      <c r="AH54" s="27">
        <v>9.1992720655140969E-2</v>
      </c>
      <c r="AI54" s="27">
        <v>0.80153846153846153</v>
      </c>
      <c r="AJ54" s="28">
        <v>-4.0659048631411121E-2</v>
      </c>
      <c r="AK54" s="26">
        <v>0.11830985915492957</v>
      </c>
      <c r="AL54" s="27">
        <v>0.25628930817610063</v>
      </c>
      <c r="AM54" s="27">
        <v>1.4</v>
      </c>
      <c r="AN54" s="28">
        <v>3.649635036496357E-2</v>
      </c>
      <c r="AO54" s="12">
        <v>2797958</v>
      </c>
      <c r="AP54" s="23">
        <v>2.0815015181111729E-2</v>
      </c>
      <c r="AQ54" s="23">
        <v>5.8771718537107276E-3</v>
      </c>
      <c r="AR54" s="15">
        <f t="shared" si="0"/>
        <v>42.891994804782634</v>
      </c>
      <c r="AS54" s="174">
        <f t="shared" si="4"/>
        <v>38.706799744670938</v>
      </c>
      <c r="AT54" s="15">
        <f t="shared" si="10"/>
        <v>10943.798548798803</v>
      </c>
      <c r="AU54" s="129">
        <v>19091823000</v>
      </c>
      <c r="AV54" s="43">
        <v>10694</v>
      </c>
      <c r="AW54" s="56">
        <f t="shared" si="7"/>
        <v>6823.4844840415763</v>
      </c>
      <c r="AX54" s="15">
        <f t="shared" si="9"/>
        <v>0.62350238389489776</v>
      </c>
      <c r="AY54" s="43">
        <v>15838.328000000001</v>
      </c>
      <c r="AZ54" s="15">
        <f t="shared" si="5"/>
        <v>5660.6739629401163</v>
      </c>
      <c r="BB54" s="15" t="s">
        <v>60</v>
      </c>
      <c r="BC54" s="15">
        <v>-4.4019942819292668E-2</v>
      </c>
    </row>
    <row r="55" spans="1:55" x14ac:dyDescent="0.3">
      <c r="B55" s="16" t="s">
        <v>61</v>
      </c>
      <c r="C55" s="84">
        <v>49.1</v>
      </c>
      <c r="D55" s="85">
        <v>22.4</v>
      </c>
      <c r="E55" s="85">
        <v>22.3</v>
      </c>
      <c r="F55" s="84">
        <v>6.3</v>
      </c>
      <c r="G55" s="84">
        <v>29.8</v>
      </c>
      <c r="H55" s="108"/>
      <c r="K55" s="1">
        <f t="shared" si="3"/>
        <v>0</v>
      </c>
      <c r="Q55" s="106"/>
      <c r="R55" s="106"/>
      <c r="S55" s="10">
        <v>518.79999999999995</v>
      </c>
      <c r="T55" s="10">
        <v>154.44999999999999</v>
      </c>
      <c r="U55" s="10">
        <v>76.59</v>
      </c>
      <c r="V55" s="10">
        <v>20.21</v>
      </c>
      <c r="W55" s="10">
        <v>38.58</v>
      </c>
      <c r="X55" s="10">
        <v>50.66</v>
      </c>
      <c r="Z55" s="10">
        <v>348623291700</v>
      </c>
      <c r="AC55" s="34">
        <v>136060</v>
      </c>
      <c r="AD55" s="176" t="s">
        <v>61</v>
      </c>
      <c r="AE55" s="177">
        <v>16182</v>
      </c>
      <c r="AF55" s="177">
        <v>114571</v>
      </c>
      <c r="AG55" s="26">
        <v>0.14123992982517392</v>
      </c>
      <c r="AH55" s="27">
        <v>-7.3468867142381322E-2</v>
      </c>
      <c r="AI55" s="27">
        <v>0.26748648860343072</v>
      </c>
      <c r="AJ55" s="28">
        <v>-4.8726678942431212E-3</v>
      </c>
      <c r="AK55" s="26">
        <v>0.165722761596548</v>
      </c>
      <c r="AL55" s="27">
        <v>-1.4858841010401136E-3</v>
      </c>
      <c r="AM55" s="27">
        <v>0.27225672877846785</v>
      </c>
      <c r="AN55" s="28">
        <v>-3.0968247745981947E-2</v>
      </c>
      <c r="AO55" s="12">
        <v>29469954</v>
      </c>
      <c r="AP55" s="23">
        <v>-6.7918927607266033E-2</v>
      </c>
      <c r="AQ55" s="23">
        <v>-1.5583632714515128E-2</v>
      </c>
      <c r="AR55" s="15">
        <f t="shared" si="0"/>
        <v>44.368240276180956</v>
      </c>
      <c r="AS55" s="174">
        <f t="shared" si="4"/>
        <v>38.87722390065489</v>
      </c>
      <c r="AT55" s="15">
        <f t="shared" si="10"/>
        <v>11829.787440455455</v>
      </c>
      <c r="AU55" s="55"/>
      <c r="AW55" s="56">
        <f t="shared" si="7"/>
        <v>0</v>
      </c>
      <c r="AX55" s="15">
        <f t="shared" si="9"/>
        <v>0</v>
      </c>
      <c r="AY55" s="43">
        <v>121269.542</v>
      </c>
      <c r="AZ55" s="15">
        <f t="shared" si="5"/>
        <v>4115.0231181222744</v>
      </c>
      <c r="BB55" s="15" t="s">
        <v>61</v>
      </c>
      <c r="BC55" s="15">
        <v>-3.9275920135637521E-2</v>
      </c>
    </row>
    <row r="56" spans="1:55" x14ac:dyDescent="0.3">
      <c r="A56" s="15">
        <v>2</v>
      </c>
      <c r="B56" s="16" t="s">
        <v>62</v>
      </c>
      <c r="C56" s="88">
        <v>43.3</v>
      </c>
      <c r="D56" s="89">
        <v>29.3</v>
      </c>
      <c r="E56" s="89">
        <v>23.5</v>
      </c>
      <c r="F56" s="88">
        <v>4</v>
      </c>
      <c r="G56" s="88">
        <v>31.2</v>
      </c>
      <c r="H56" s="88"/>
      <c r="I56" s="102">
        <v>24.3</v>
      </c>
      <c r="J56" s="97">
        <v>27.6</v>
      </c>
      <c r="K56" s="1">
        <f t="shared" si="3"/>
        <v>51.900000000000006</v>
      </c>
      <c r="L56" s="3">
        <v>22</v>
      </c>
      <c r="M56" s="3">
        <v>23.2</v>
      </c>
      <c r="N56" s="3">
        <v>2.9</v>
      </c>
      <c r="O56" s="3">
        <v>27.9</v>
      </c>
      <c r="P56" s="111"/>
      <c r="Q56" s="106">
        <f t="shared" si="6"/>
        <v>-0.10576923076923084</v>
      </c>
      <c r="R56" s="106"/>
      <c r="S56" s="10">
        <v>553.1</v>
      </c>
      <c r="T56" s="10">
        <v>172.9</v>
      </c>
      <c r="U56" s="10">
        <v>78.849999999999994</v>
      </c>
      <c r="V56" s="10">
        <v>31.62</v>
      </c>
      <c r="W56" s="10">
        <v>39.04</v>
      </c>
      <c r="X56" s="10">
        <v>43.87</v>
      </c>
      <c r="Y56" s="5">
        <v>343509.4</v>
      </c>
      <c r="Z56" s="10">
        <v>47739617400</v>
      </c>
      <c r="AA56" s="21">
        <v>3.7142362455707434</v>
      </c>
      <c r="AB56" s="10">
        <v>87.4</v>
      </c>
      <c r="AC56" s="34">
        <v>17358</v>
      </c>
      <c r="AD56" s="176" t="s">
        <v>62</v>
      </c>
      <c r="AE56" s="177">
        <v>1891</v>
      </c>
      <c r="AF56" s="177">
        <v>15009</v>
      </c>
      <c r="AG56" s="26">
        <v>0.12599107202345258</v>
      </c>
      <c r="AH56" s="27">
        <v>-1.7327596232119991E-2</v>
      </c>
      <c r="AI56" s="27">
        <v>0.77892756349952963</v>
      </c>
      <c r="AJ56" s="28">
        <v>4.4167837783577468E-3</v>
      </c>
      <c r="AK56" s="26">
        <v>0.1595959595959596</v>
      </c>
      <c r="AL56" s="27">
        <v>0.11849710982658967</v>
      </c>
      <c r="AM56" s="27">
        <v>0.90361445783132521</v>
      </c>
      <c r="AN56" s="28">
        <v>-1.8830525272547027E-2</v>
      </c>
      <c r="AO56" s="12">
        <v>4057149</v>
      </c>
      <c r="AP56" s="23">
        <v>-1.4655759061215412E-2</v>
      </c>
      <c r="AQ56" s="23">
        <v>-3.2346390881294873E-3</v>
      </c>
      <c r="AR56" s="15">
        <f t="shared" si="0"/>
        <v>41.654866508476765</v>
      </c>
      <c r="AS56" s="174">
        <f t="shared" si="4"/>
        <v>36.993958072528272</v>
      </c>
      <c r="AT56" s="15">
        <f t="shared" si="10"/>
        <v>11766.789289720442</v>
      </c>
      <c r="AU56" s="127">
        <v>18356824000</v>
      </c>
      <c r="AV56" s="38">
        <v>15123</v>
      </c>
      <c r="AW56" s="56">
        <f t="shared" si="7"/>
        <v>4524.5624452047487</v>
      </c>
      <c r="AX56" s="15">
        <f t="shared" si="9"/>
        <v>0.3845197133900784</v>
      </c>
      <c r="AY56" s="38">
        <v>19886.739999999998</v>
      </c>
      <c r="AZ56" s="15">
        <f t="shared" si="5"/>
        <v>4901.6538460874863</v>
      </c>
      <c r="BA56" s="38"/>
      <c r="BB56" s="15" t="s">
        <v>62</v>
      </c>
      <c r="BC56" s="15">
        <v>1.1660789931031701E-3</v>
      </c>
    </row>
    <row r="57" spans="1:55" x14ac:dyDescent="0.3">
      <c r="B57" s="16" t="s">
        <v>63</v>
      </c>
      <c r="C57" s="88">
        <v>29.4</v>
      </c>
      <c r="D57" s="89">
        <v>31.9</v>
      </c>
      <c r="E57" s="89">
        <v>20.100000000000001</v>
      </c>
      <c r="F57" s="88">
        <v>18.600000000000001</v>
      </c>
      <c r="G57" s="88">
        <v>33.5</v>
      </c>
      <c r="H57" s="88"/>
      <c r="I57" s="102">
        <v>30.3</v>
      </c>
      <c r="J57" s="97">
        <v>26.3</v>
      </c>
      <c r="K57" s="1">
        <f t="shared" si="3"/>
        <v>56.6</v>
      </c>
      <c r="L57" s="3">
        <v>16</v>
      </c>
      <c r="M57" s="3">
        <v>19.7</v>
      </c>
      <c r="N57" s="3">
        <v>7.7</v>
      </c>
      <c r="O57" s="3">
        <v>23.2</v>
      </c>
      <c r="P57" s="111"/>
      <c r="Q57" s="106">
        <f t="shared" si="6"/>
        <v>-0.30746268656716425</v>
      </c>
      <c r="R57" s="106"/>
      <c r="S57" s="10">
        <v>543.5</v>
      </c>
      <c r="T57" s="10">
        <v>162.27000000000001</v>
      </c>
      <c r="U57" s="10">
        <v>77.489999999999995</v>
      </c>
      <c r="V57" s="10">
        <v>29.16</v>
      </c>
      <c r="W57" s="10">
        <v>16.739999999999998</v>
      </c>
      <c r="X57" s="10">
        <v>53.73</v>
      </c>
      <c r="Y57" s="5">
        <v>247953.7</v>
      </c>
      <c r="Z57" s="10">
        <v>7511389800</v>
      </c>
      <c r="AA57" s="21">
        <v>4.355894975433471</v>
      </c>
      <c r="AB57" s="10">
        <v>80.7</v>
      </c>
      <c r="AC57" s="34">
        <v>2461</v>
      </c>
      <c r="AD57" s="176" t="s">
        <v>63</v>
      </c>
      <c r="AE57" s="177">
        <v>155</v>
      </c>
      <c r="AF57" s="177">
        <v>2213</v>
      </c>
      <c r="AG57" s="26">
        <v>7.004066877541798E-2</v>
      </c>
      <c r="AH57" s="27">
        <v>1.7619252256123819E-2</v>
      </c>
      <c r="AI57" s="27">
        <v>0.27049180327868849</v>
      </c>
      <c r="AJ57" s="28">
        <v>-8.5125448028673389E-3</v>
      </c>
      <c r="AK57" s="26">
        <v>0.1111111111111111</v>
      </c>
      <c r="AL57" s="27">
        <v>2.7210884353741527E-2</v>
      </c>
      <c r="AM57" s="27">
        <v>0</v>
      </c>
      <c r="AN57" s="28">
        <v>-3.5714285714285698E-2</v>
      </c>
      <c r="AO57" s="12">
        <v>681357</v>
      </c>
      <c r="AP57" s="23">
        <v>-8.1070255223421595E-2</v>
      </c>
      <c r="AQ57" s="23">
        <v>-2.3054445139052193E-2</v>
      </c>
      <c r="AR57" s="15">
        <f t="shared" si="0"/>
        <v>34.754174390224215</v>
      </c>
      <c r="AS57" s="174">
        <f t="shared" si="4"/>
        <v>32.479302333431669</v>
      </c>
      <c r="AT57" s="15">
        <f t="shared" si="10"/>
        <v>11024.161783030042</v>
      </c>
      <c r="AU57" s="127">
        <v>1775581000</v>
      </c>
      <c r="AV57" s="38">
        <v>1150</v>
      </c>
      <c r="AW57" s="56">
        <f t="shared" si="7"/>
        <v>2605.9481299817862</v>
      </c>
      <c r="AX57" s="15">
        <f t="shared" si="9"/>
        <v>0.23638514939006361</v>
      </c>
      <c r="AY57" s="38">
        <v>2730.163</v>
      </c>
      <c r="AZ57" s="15">
        <f t="shared" si="5"/>
        <v>4006.9493672186532</v>
      </c>
      <c r="BA57" s="38"/>
      <c r="BB57" s="15" t="s">
        <v>63</v>
      </c>
      <c r="BC57" s="15">
        <v>2.4513199835587418E-3</v>
      </c>
    </row>
    <row r="58" spans="1:55" x14ac:dyDescent="0.3">
      <c r="B58" s="16" t="s">
        <v>64</v>
      </c>
      <c r="C58" s="88">
        <v>49.2</v>
      </c>
      <c r="D58" s="89">
        <v>27.8</v>
      </c>
      <c r="E58" s="89">
        <v>21.5</v>
      </c>
      <c r="F58" s="88">
        <v>1.4</v>
      </c>
      <c r="G58" s="88">
        <v>27.5</v>
      </c>
      <c r="H58" s="88"/>
      <c r="I58" s="102">
        <v>36.1</v>
      </c>
      <c r="J58" s="97">
        <v>22.2</v>
      </c>
      <c r="K58" s="1">
        <f t="shared" si="3"/>
        <v>58.3</v>
      </c>
      <c r="L58" s="3">
        <v>16.600000000000001</v>
      </c>
      <c r="M58" s="3">
        <v>20.6</v>
      </c>
      <c r="N58" s="3">
        <v>4.5</v>
      </c>
      <c r="O58" s="3">
        <v>22.1</v>
      </c>
      <c r="P58" s="111"/>
      <c r="Q58" s="106">
        <f t="shared" si="6"/>
        <v>-0.1963636363636363</v>
      </c>
      <c r="R58" s="106"/>
      <c r="S58" s="10">
        <v>448.9</v>
      </c>
      <c r="T58" s="10">
        <v>137.94999999999999</v>
      </c>
      <c r="U58" s="10">
        <v>76.25</v>
      </c>
      <c r="V58" s="10">
        <v>9.92</v>
      </c>
      <c r="W58" s="10">
        <v>14.77</v>
      </c>
      <c r="X58" s="10">
        <v>37.46</v>
      </c>
      <c r="Y58" s="5">
        <v>264363</v>
      </c>
      <c r="Z58" s="10">
        <v>8620074700</v>
      </c>
      <c r="AA58" s="21">
        <v>4.4385724150675969</v>
      </c>
      <c r="AB58" s="12">
        <v>96</v>
      </c>
      <c r="AC58" s="34">
        <v>4258</v>
      </c>
      <c r="AD58" s="176" t="s">
        <v>64</v>
      </c>
      <c r="AE58" s="177">
        <v>255</v>
      </c>
      <c r="AF58" s="177">
        <v>3925</v>
      </c>
      <c r="AG58" s="26">
        <v>6.4968152866242038E-2</v>
      </c>
      <c r="AH58" s="27">
        <v>-3.0837004405286361E-2</v>
      </c>
      <c r="AI58" s="27">
        <v>0.18604651162790709</v>
      </c>
      <c r="AJ58" s="28">
        <v>-2.7984150569588917E-2</v>
      </c>
      <c r="AK58" s="26">
        <v>7.28744939271255E-2</v>
      </c>
      <c r="AL58" s="27">
        <v>1.5325670498084198E-2</v>
      </c>
      <c r="AM58" s="27">
        <v>5.8823529411764719E-2</v>
      </c>
      <c r="AN58" s="28">
        <v>-0.10181818181818181</v>
      </c>
      <c r="AO58" s="12">
        <v>800280</v>
      </c>
      <c r="AP58" s="23">
        <v>-0.12375000136866154</v>
      </c>
      <c r="AQ58" s="23">
        <v>-4.2983698147864735E-2</v>
      </c>
      <c r="AR58" s="15">
        <f t="shared" si="0"/>
        <v>52.231718898385559</v>
      </c>
      <c r="AS58" s="174">
        <f t="shared" si="4"/>
        <v>49.04533413305343</v>
      </c>
      <c r="AT58" s="15">
        <f t="shared" si="10"/>
        <v>10771.323411805868</v>
      </c>
      <c r="AU58" s="127">
        <v>1328487000</v>
      </c>
      <c r="AV58" s="38">
        <v>1376</v>
      </c>
      <c r="AW58" s="56">
        <f t="shared" si="7"/>
        <v>1660.0277402908982</v>
      </c>
      <c r="AX58" s="15">
        <f t="shared" si="9"/>
        <v>0.15411548579735626</v>
      </c>
      <c r="AY58" s="38">
        <v>3404.3579999999997</v>
      </c>
      <c r="AZ58" s="15">
        <f t="shared" si="5"/>
        <v>4253.95861448493</v>
      </c>
      <c r="BA58" s="38"/>
      <c r="BB58" s="15" t="s">
        <v>64</v>
      </c>
      <c r="BC58" s="15">
        <v>-2.2078723759724195E-3</v>
      </c>
    </row>
    <row r="59" spans="1:55" x14ac:dyDescent="0.3">
      <c r="B59" s="16" t="s">
        <v>65</v>
      </c>
      <c r="C59" s="88">
        <v>50.6</v>
      </c>
      <c r="D59" s="89">
        <v>19.600000000000001</v>
      </c>
      <c r="E59" s="89">
        <v>24.4</v>
      </c>
      <c r="F59" s="88">
        <v>5.3</v>
      </c>
      <c r="G59" s="88">
        <v>31</v>
      </c>
      <c r="H59" s="88"/>
      <c r="I59" s="102">
        <v>30.8</v>
      </c>
      <c r="J59" s="97">
        <v>28.8</v>
      </c>
      <c r="K59" s="1">
        <f t="shared" si="3"/>
        <v>59.6</v>
      </c>
      <c r="L59" s="3">
        <v>16.3</v>
      </c>
      <c r="M59" s="3">
        <v>22.9</v>
      </c>
      <c r="N59" s="3">
        <v>1.2</v>
      </c>
      <c r="O59" s="3">
        <v>25.1</v>
      </c>
      <c r="P59" s="111"/>
      <c r="Q59" s="106">
        <f t="shared" si="6"/>
        <v>-0.19032258064516128</v>
      </c>
      <c r="R59" s="106"/>
      <c r="S59" s="10">
        <v>409.2</v>
      </c>
      <c r="T59" s="10">
        <v>139.30000000000001</v>
      </c>
      <c r="U59" s="10">
        <v>67.2</v>
      </c>
      <c r="V59" s="10">
        <v>15.59</v>
      </c>
      <c r="W59" s="10">
        <v>21.55</v>
      </c>
      <c r="X59" s="10">
        <v>40.1</v>
      </c>
      <c r="Y59" s="6">
        <v>543522.4</v>
      </c>
      <c r="Z59" s="10">
        <v>49835052100</v>
      </c>
      <c r="AA59" s="21">
        <v>2.6671381558298419</v>
      </c>
      <c r="AB59" s="10">
        <v>81.3</v>
      </c>
      <c r="AC59" s="34">
        <v>16466</v>
      </c>
      <c r="AD59" s="176" t="s">
        <v>65</v>
      </c>
      <c r="AE59" s="177">
        <v>2646</v>
      </c>
      <c r="AF59" s="177">
        <v>13157</v>
      </c>
      <c r="AG59" s="26">
        <v>0.20110967545793115</v>
      </c>
      <c r="AH59" s="27">
        <v>-5.5127055306427475E-2</v>
      </c>
      <c r="AI59" s="27">
        <v>0.13367609254498714</v>
      </c>
      <c r="AJ59" s="28">
        <v>3.7372861310415617E-2</v>
      </c>
      <c r="AK59" s="26">
        <v>0.21787709497206703</v>
      </c>
      <c r="AL59" s="27">
        <v>3.6896877956480667E-2</v>
      </c>
      <c r="AM59" s="27">
        <v>0.26623376623376616</v>
      </c>
      <c r="AN59" s="28">
        <v>1.8202502844141044E-2</v>
      </c>
      <c r="AO59" s="12">
        <v>3896456</v>
      </c>
      <c r="AP59" s="23">
        <v>2.8556525448515391E-2</v>
      </c>
      <c r="AQ59" s="23">
        <v>2.9182738061120927E-2</v>
      </c>
      <c r="AR59" s="15">
        <f t="shared" si="0"/>
        <v>40.557368028793341</v>
      </c>
      <c r="AS59" s="174">
        <f t="shared" si="4"/>
        <v>33.766581734786691</v>
      </c>
      <c r="AT59" s="15">
        <f t="shared" si="10"/>
        <v>12789.840845116691</v>
      </c>
      <c r="AU59" s="127">
        <v>19606964000</v>
      </c>
      <c r="AV59" s="38">
        <v>14183</v>
      </c>
      <c r="AW59" s="56">
        <f t="shared" si="7"/>
        <v>5031.9993347801183</v>
      </c>
      <c r="AX59" s="15">
        <f t="shared" si="9"/>
        <v>0.39343721284079886</v>
      </c>
      <c r="AY59" s="38">
        <v>20158.453000000001</v>
      </c>
      <c r="AZ59" s="15">
        <f t="shared" si="5"/>
        <v>5173.5353870286235</v>
      </c>
      <c r="BA59" s="38"/>
      <c r="BB59" s="15" t="s">
        <v>65</v>
      </c>
      <c r="BC59" s="15">
        <v>-3.5313815008036209E-2</v>
      </c>
    </row>
    <row r="60" spans="1:55" x14ac:dyDescent="0.3">
      <c r="B60" s="16" t="s">
        <v>66</v>
      </c>
      <c r="C60" s="88">
        <v>54.5</v>
      </c>
      <c r="D60" s="89">
        <v>18</v>
      </c>
      <c r="E60" s="89">
        <v>22.5</v>
      </c>
      <c r="F60" s="88">
        <v>5.0999999999999996</v>
      </c>
      <c r="G60" s="88">
        <v>29.9</v>
      </c>
      <c r="H60" s="88"/>
      <c r="I60" s="102">
        <v>32.6</v>
      </c>
      <c r="J60" s="97">
        <v>23.2</v>
      </c>
      <c r="K60" s="1">
        <f t="shared" si="3"/>
        <v>55.8</v>
      </c>
      <c r="L60" s="3">
        <v>16.100000000000001</v>
      </c>
      <c r="M60" s="3">
        <v>24.1</v>
      </c>
      <c r="N60" s="3">
        <v>4</v>
      </c>
      <c r="O60" s="3">
        <v>21.1</v>
      </c>
      <c r="P60" s="111"/>
      <c r="Q60" s="106">
        <f t="shared" si="6"/>
        <v>-0.29431438127090293</v>
      </c>
      <c r="R60" s="106"/>
      <c r="S60" s="10">
        <v>520.20000000000005</v>
      </c>
      <c r="T60" s="10">
        <v>155.41</v>
      </c>
      <c r="U60" s="10">
        <v>74.23</v>
      </c>
      <c r="V60" s="10">
        <v>18.309999999999999</v>
      </c>
      <c r="W60" s="10">
        <v>36.869999999999997</v>
      </c>
      <c r="X60" s="10">
        <v>54.94</v>
      </c>
      <c r="Y60" s="7">
        <v>367138.2</v>
      </c>
      <c r="Z60" s="10">
        <v>18600702400</v>
      </c>
      <c r="AA60" s="21">
        <v>2.6405397116142661</v>
      </c>
      <c r="AB60" s="10">
        <v>77.099999999999994</v>
      </c>
      <c r="AC60" s="34">
        <v>7431</v>
      </c>
      <c r="AD60" s="176" t="s">
        <v>66</v>
      </c>
      <c r="AE60" s="177">
        <v>603</v>
      </c>
      <c r="AF60" s="177">
        <v>6503</v>
      </c>
      <c r="AG60" s="26">
        <v>9.2726433953559895E-2</v>
      </c>
      <c r="AH60" s="27">
        <v>-0.20139357158912119</v>
      </c>
      <c r="AI60" s="27">
        <v>0.24329896907216497</v>
      </c>
      <c r="AJ60" s="28">
        <v>-2.2693116922152035E-2</v>
      </c>
      <c r="AK60" s="26">
        <v>7.6744186046511634E-2</v>
      </c>
      <c r="AL60" s="27">
        <v>-0.14519056261343011</v>
      </c>
      <c r="AM60" s="27">
        <v>0.1785714285714286</v>
      </c>
      <c r="AN60" s="28">
        <v>-3.5874439461883401E-2</v>
      </c>
      <c r="AO60" s="12">
        <v>1510217</v>
      </c>
      <c r="AP60" s="23">
        <v>-5.126455801249008E-2</v>
      </c>
      <c r="AQ60" s="23">
        <v>-8.2324579232482265E-3</v>
      </c>
      <c r="AR60" s="15">
        <f t="shared" si="0"/>
        <v>47.052840750700064</v>
      </c>
      <c r="AS60" s="174">
        <f t="shared" si="4"/>
        <v>43.06003706752076</v>
      </c>
      <c r="AT60" s="15">
        <f t="shared" si="10"/>
        <v>12316.575962262377</v>
      </c>
      <c r="AU60" s="127">
        <v>5576288000</v>
      </c>
      <c r="AV60" s="38">
        <v>4461</v>
      </c>
      <c r="AW60" s="56">
        <f t="shared" si="7"/>
        <v>3692.3753341407228</v>
      </c>
      <c r="AX60" s="15">
        <f t="shared" si="9"/>
        <v>0.29978910903923717</v>
      </c>
      <c r="AY60" s="38">
        <v>3294.402</v>
      </c>
      <c r="AZ60" s="15">
        <f t="shared" si="5"/>
        <v>2181.4096914549368</v>
      </c>
      <c r="BA60" s="38"/>
      <c r="BB60" s="15" t="s">
        <v>66</v>
      </c>
      <c r="BC60" s="15">
        <v>-0.14332393546934319</v>
      </c>
    </row>
    <row r="61" spans="1:55" x14ac:dyDescent="0.3">
      <c r="B61" s="16" t="s">
        <v>67</v>
      </c>
      <c r="C61" s="88">
        <v>43.4</v>
      </c>
      <c r="D61" s="89">
        <v>19.899999999999999</v>
      </c>
      <c r="E61" s="89">
        <v>23.1</v>
      </c>
      <c r="F61" s="88">
        <v>13.7</v>
      </c>
      <c r="G61" s="88">
        <v>36.4</v>
      </c>
      <c r="H61" s="88"/>
      <c r="I61" s="102">
        <v>32</v>
      </c>
      <c r="J61" s="97">
        <v>23.8</v>
      </c>
      <c r="K61" s="1">
        <f t="shared" si="3"/>
        <v>55.8</v>
      </c>
      <c r="L61" s="3">
        <v>20.2</v>
      </c>
      <c r="M61" s="3">
        <v>21</v>
      </c>
      <c r="N61" s="3">
        <v>3.1</v>
      </c>
      <c r="O61" s="3">
        <v>22.1</v>
      </c>
      <c r="P61" s="111"/>
      <c r="Q61" s="106">
        <f t="shared" si="6"/>
        <v>-0.39285714285714279</v>
      </c>
      <c r="R61" s="106"/>
      <c r="S61" s="10">
        <v>520.6</v>
      </c>
      <c r="T61" s="10">
        <v>138.43</v>
      </c>
      <c r="U61" s="10">
        <v>70.760000000000005</v>
      </c>
      <c r="V61" s="10">
        <v>43.98</v>
      </c>
      <c r="W61" s="10">
        <v>14.27</v>
      </c>
      <c r="X61" s="10">
        <v>57.66</v>
      </c>
      <c r="Y61" s="5">
        <v>219405.6</v>
      </c>
      <c r="Z61" s="10">
        <v>14372016400</v>
      </c>
      <c r="AA61" s="21">
        <v>3.1756458030304624</v>
      </c>
      <c r="AB61" s="10">
        <v>85.9</v>
      </c>
      <c r="AC61" s="34">
        <v>6042</v>
      </c>
      <c r="AD61" s="176" t="s">
        <v>67</v>
      </c>
      <c r="AE61" s="177">
        <v>347</v>
      </c>
      <c r="AF61" s="177">
        <v>5555</v>
      </c>
      <c r="AG61" s="26">
        <v>6.2466246624662464E-2</v>
      </c>
      <c r="AH61" s="27">
        <v>-7.7336919973099993E-3</v>
      </c>
      <c r="AI61" s="27">
        <v>-8.9238845144356982E-2</v>
      </c>
      <c r="AJ61" s="28">
        <v>-1.4380729822038862E-3</v>
      </c>
      <c r="AK61" s="26">
        <v>4.6296296296296294E-2</v>
      </c>
      <c r="AL61" s="27">
        <v>2.108433734939763E-2</v>
      </c>
      <c r="AM61" s="27">
        <v>-0.25</v>
      </c>
      <c r="AN61" s="28">
        <v>-9.1743119266054496E-3</v>
      </c>
      <c r="AO61" s="12">
        <v>1227256</v>
      </c>
      <c r="AP61" s="23">
        <v>-7.7936089581573942E-2</v>
      </c>
      <c r="AQ61" s="23">
        <v>-2.0690480655290333E-2</v>
      </c>
      <c r="AR61" s="15">
        <f t="shared" si="0"/>
        <v>48.091025833240984</v>
      </c>
      <c r="AS61" s="174">
        <f t="shared" si="4"/>
        <v>45.263579888792556</v>
      </c>
      <c r="AT61" s="15">
        <f t="shared" si="10"/>
        <v>11710.69149386925</v>
      </c>
      <c r="AU61" s="127">
        <v>2572663000</v>
      </c>
      <c r="AV61" s="38">
        <v>2790</v>
      </c>
      <c r="AW61" s="56">
        <f t="shared" si="7"/>
        <v>2096.2724973436675</v>
      </c>
      <c r="AX61" s="15">
        <f t="shared" si="9"/>
        <v>0.17900501421637677</v>
      </c>
      <c r="AY61" s="38">
        <v>3221.0489999999995</v>
      </c>
      <c r="AZ61" s="15">
        <f t="shared" si="5"/>
        <v>2624.5942166915456</v>
      </c>
      <c r="BA61" s="38"/>
      <c r="BB61" s="15" t="s">
        <v>67</v>
      </c>
      <c r="BC61" s="15">
        <v>-1.0181762477355361E-2</v>
      </c>
    </row>
    <row r="62" spans="1:55" x14ac:dyDescent="0.3">
      <c r="B62" s="16" t="s">
        <v>68</v>
      </c>
      <c r="C62" s="88">
        <v>51.2</v>
      </c>
      <c r="D62" s="89">
        <v>21.8</v>
      </c>
      <c r="E62" s="89">
        <v>20</v>
      </c>
      <c r="F62" s="88">
        <v>6.9</v>
      </c>
      <c r="G62" s="88">
        <v>24.4</v>
      </c>
      <c r="H62" s="88"/>
      <c r="I62" s="102">
        <v>30.9</v>
      </c>
      <c r="J62" s="97">
        <v>23.1</v>
      </c>
      <c r="K62" s="1">
        <f t="shared" si="3"/>
        <v>54</v>
      </c>
      <c r="L62" s="3">
        <v>21.7</v>
      </c>
      <c r="M62" s="3">
        <v>15.9</v>
      </c>
      <c r="N62" s="3">
        <v>8.4</v>
      </c>
      <c r="O62" s="3">
        <v>18.3</v>
      </c>
      <c r="P62" s="111"/>
      <c r="Q62" s="106">
        <f t="shared" si="6"/>
        <v>-0.24999999999999989</v>
      </c>
      <c r="R62" s="106"/>
      <c r="S62" s="10">
        <v>609.4</v>
      </c>
      <c r="T62" s="10">
        <v>185.85</v>
      </c>
      <c r="U62" s="10">
        <v>79.47</v>
      </c>
      <c r="V62" s="10">
        <v>14.93</v>
      </c>
      <c r="W62" s="10">
        <v>74.7</v>
      </c>
      <c r="X62" s="10">
        <v>57.04</v>
      </c>
      <c r="Y62" s="5">
        <v>453302.3</v>
      </c>
      <c r="Z62" s="12">
        <v>32031116000</v>
      </c>
      <c r="AA62" s="21">
        <v>3.281437041093112</v>
      </c>
      <c r="AB62" s="13">
        <v>82.4</v>
      </c>
      <c r="AC62" s="34">
        <v>13323</v>
      </c>
      <c r="AD62" s="176" t="s">
        <v>68</v>
      </c>
      <c r="AE62" s="177">
        <v>1657</v>
      </c>
      <c r="AF62" s="177">
        <v>11223</v>
      </c>
      <c r="AG62" s="26">
        <v>0.14764323264724227</v>
      </c>
      <c r="AH62" s="27">
        <v>-9.8354917745887338E-2</v>
      </c>
      <c r="AI62" s="27">
        <v>0.42598967297762469</v>
      </c>
      <c r="AJ62" s="28">
        <v>-1.5353570801895033E-2</v>
      </c>
      <c r="AK62" s="26">
        <v>0.1674347158218126</v>
      </c>
      <c r="AL62" s="27">
        <v>-8.7677725118483374E-2</v>
      </c>
      <c r="AM62" s="27">
        <v>0.39743589743589736</v>
      </c>
      <c r="AN62" s="28">
        <v>-2.6905829596412523E-2</v>
      </c>
      <c r="AO62" s="12">
        <v>2616961</v>
      </c>
      <c r="AP62" s="23">
        <v>-8.7769586056644866E-2</v>
      </c>
      <c r="AQ62" s="23">
        <v>-9.1405027143972584E-3</v>
      </c>
      <c r="AR62" s="15">
        <f t="shared" si="0"/>
        <v>49.217393763223832</v>
      </c>
      <c r="AS62" s="174">
        <f t="shared" si="4"/>
        <v>42.885621910299768</v>
      </c>
      <c r="AT62" s="15">
        <f t="shared" si="10"/>
        <v>12239.814043847042</v>
      </c>
      <c r="AU62" s="127">
        <v>12587550957</v>
      </c>
      <c r="AV62" s="38">
        <v>10911</v>
      </c>
      <c r="AW62" s="56">
        <f t="shared" si="7"/>
        <v>4809.9879810971579</v>
      </c>
      <c r="AX62" s="15">
        <f t="shared" si="9"/>
        <v>0.39297884460222993</v>
      </c>
      <c r="AY62" s="38">
        <v>9102.8389999999999</v>
      </c>
      <c r="AZ62" s="15">
        <f t="shared" si="5"/>
        <v>3478.4007098309835</v>
      </c>
      <c r="BA62" s="38"/>
      <c r="BB62" s="15" t="s">
        <v>68</v>
      </c>
      <c r="BC62" s="15">
        <v>-1.5664462733048334E-2</v>
      </c>
    </row>
    <row r="63" spans="1:55" x14ac:dyDescent="0.3">
      <c r="B63" s="16" t="s">
        <v>69</v>
      </c>
      <c r="C63" s="88">
        <v>47.3</v>
      </c>
      <c r="D63" s="89">
        <v>15.5</v>
      </c>
      <c r="E63" s="89">
        <v>29</v>
      </c>
      <c r="F63" s="88">
        <v>8.1999999999999993</v>
      </c>
      <c r="G63" s="88">
        <v>35.6</v>
      </c>
      <c r="H63" s="88"/>
      <c r="I63" s="102">
        <v>31.1</v>
      </c>
      <c r="J63" s="97">
        <v>23.2</v>
      </c>
      <c r="K63" s="1">
        <f t="shared" si="3"/>
        <v>54.3</v>
      </c>
      <c r="L63" s="3">
        <v>14.3</v>
      </c>
      <c r="M63" s="3">
        <v>26.6</v>
      </c>
      <c r="N63" s="3">
        <v>4.8</v>
      </c>
      <c r="O63" s="3">
        <v>27.5</v>
      </c>
      <c r="P63" s="111"/>
      <c r="Q63" s="106">
        <f t="shared" si="6"/>
        <v>-0.22752808988764051</v>
      </c>
      <c r="R63" s="106"/>
      <c r="S63" s="10">
        <v>528.79999999999995</v>
      </c>
      <c r="T63" s="10">
        <v>168.88</v>
      </c>
      <c r="U63" s="10">
        <v>80.400000000000006</v>
      </c>
      <c r="V63" s="10">
        <v>24.4</v>
      </c>
      <c r="W63" s="10">
        <v>9.2799999999999994</v>
      </c>
      <c r="X63" s="10">
        <v>35.78</v>
      </c>
      <c r="Y63" s="7">
        <v>238691.9</v>
      </c>
      <c r="Z63" s="10">
        <v>16519287800</v>
      </c>
      <c r="AA63" s="21">
        <v>3.5233301649010937</v>
      </c>
      <c r="AB63" s="10">
        <v>82.2</v>
      </c>
      <c r="AC63" s="34">
        <v>5985</v>
      </c>
      <c r="AD63" s="176" t="s">
        <v>69</v>
      </c>
      <c r="AE63" s="177">
        <v>517</v>
      </c>
      <c r="AF63" s="177">
        <v>5076</v>
      </c>
      <c r="AG63" s="26">
        <v>0.10185185185185185</v>
      </c>
      <c r="AH63" s="27">
        <v>-0.14480122324159017</v>
      </c>
      <c r="AI63" s="27">
        <v>0.26097560975609757</v>
      </c>
      <c r="AJ63" s="28">
        <v>-7.8740157480317041E-4</v>
      </c>
      <c r="AK63" s="26">
        <v>0.10725552050473186</v>
      </c>
      <c r="AL63" s="27">
        <v>2.2988505747126409E-2</v>
      </c>
      <c r="AM63" s="27">
        <v>0.7</v>
      </c>
      <c r="AN63" s="28">
        <v>-3.9393939393939426E-2</v>
      </c>
      <c r="AO63" s="12">
        <v>1277673</v>
      </c>
      <c r="AP63" s="23">
        <v>-0.17312726550249258</v>
      </c>
      <c r="AQ63" s="23">
        <v>-5.0569024131973506E-2</v>
      </c>
      <c r="AR63" s="15">
        <f t="shared" si="0"/>
        <v>43.774893889124996</v>
      </c>
      <c r="AS63" s="174">
        <f t="shared" si="4"/>
        <v>39.728475126264698</v>
      </c>
      <c r="AT63" s="15">
        <f t="shared" si="10"/>
        <v>12929.198472535618</v>
      </c>
      <c r="AU63" s="127">
        <v>4010589000</v>
      </c>
      <c r="AV63" s="38">
        <v>3080</v>
      </c>
      <c r="AW63" s="56">
        <f t="shared" si="7"/>
        <v>3138.9792223831919</v>
      </c>
      <c r="AX63" s="15">
        <f t="shared" si="9"/>
        <v>0.24278219791049346</v>
      </c>
      <c r="AY63" s="38">
        <v>3022.152</v>
      </c>
      <c r="AZ63" s="15">
        <f t="shared" si="5"/>
        <v>2365.3563940069171</v>
      </c>
      <c r="BA63" s="38"/>
      <c r="BB63" s="15" t="s">
        <v>69</v>
      </c>
      <c r="BC63" s="15">
        <v>-5.7952894915749842E-2</v>
      </c>
    </row>
    <row r="64" spans="1:55" x14ac:dyDescent="0.3">
      <c r="B64" s="16" t="s">
        <v>70</v>
      </c>
      <c r="C64" s="88">
        <v>39.4</v>
      </c>
      <c r="D64" s="89">
        <v>33.1</v>
      </c>
      <c r="E64" s="89">
        <v>21.4</v>
      </c>
      <c r="F64" s="88">
        <v>6.1</v>
      </c>
      <c r="G64" s="88">
        <v>34.799999999999997</v>
      </c>
      <c r="H64" s="88"/>
      <c r="I64" s="102">
        <v>32.700000000000003</v>
      </c>
      <c r="J64" s="97">
        <v>25.8</v>
      </c>
      <c r="K64" s="1">
        <f t="shared" si="3"/>
        <v>58.5</v>
      </c>
      <c r="L64" s="3">
        <v>18.7</v>
      </c>
      <c r="M64" s="3">
        <v>19</v>
      </c>
      <c r="N64" s="3">
        <v>3.9</v>
      </c>
      <c r="O64" s="3">
        <v>20</v>
      </c>
      <c r="P64" s="111"/>
      <c r="Q64" s="106">
        <f t="shared" si="6"/>
        <v>-0.42528735632183901</v>
      </c>
      <c r="R64" s="106"/>
      <c r="S64" s="10">
        <v>542.70000000000005</v>
      </c>
      <c r="T64" s="10">
        <v>175.96</v>
      </c>
      <c r="U64" s="10">
        <v>76.290000000000006</v>
      </c>
      <c r="V64" s="10">
        <v>21.46</v>
      </c>
      <c r="W64" s="10">
        <v>26.79</v>
      </c>
      <c r="X64" s="10">
        <v>74.36</v>
      </c>
      <c r="Y64" s="5">
        <v>388808.8</v>
      </c>
      <c r="Z64" s="10">
        <v>36595985200</v>
      </c>
      <c r="AA64" s="21">
        <v>3.036802650798855</v>
      </c>
      <c r="AB64" s="10">
        <v>74.3</v>
      </c>
      <c r="AC64" s="34">
        <v>15312</v>
      </c>
      <c r="AD64" s="176" t="s">
        <v>70</v>
      </c>
      <c r="AE64" s="177">
        <v>2690</v>
      </c>
      <c r="AF64" s="177">
        <v>11978</v>
      </c>
      <c r="AG64" s="26">
        <v>0.22457839372182334</v>
      </c>
      <c r="AH64" s="27">
        <v>-6.7751366467522556E-2</v>
      </c>
      <c r="AI64" s="27">
        <v>5.7389937106918198E-2</v>
      </c>
      <c r="AJ64" s="28">
        <v>-2.1085322000653828E-2</v>
      </c>
      <c r="AK64" s="26">
        <v>0.31914893617021278</v>
      </c>
      <c r="AL64" s="27">
        <v>3.1839622641509413E-2</v>
      </c>
      <c r="AM64" s="27">
        <v>2.9411764705882248E-2</v>
      </c>
      <c r="AN64" s="28">
        <v>-3.6603221083455373E-2</v>
      </c>
      <c r="AO64" s="12">
        <v>3224687</v>
      </c>
      <c r="AP64" s="23">
        <v>-0.10706981370422286</v>
      </c>
      <c r="AQ64" s="23">
        <v>-2.7897673661458455E-2</v>
      </c>
      <c r="AR64" s="15">
        <f t="shared" si="0"/>
        <v>45.486585209665307</v>
      </c>
      <c r="AS64" s="174">
        <f t="shared" si="4"/>
        <v>37.1446903218824</v>
      </c>
      <c r="AT64" s="15">
        <f t="shared" si="10"/>
        <v>11348.693749191782</v>
      </c>
      <c r="AU64" s="127">
        <v>12598196000</v>
      </c>
      <c r="AV64" s="38">
        <v>10858</v>
      </c>
      <c r="AW64" s="56">
        <f t="shared" si="7"/>
        <v>3906.7965356017498</v>
      </c>
      <c r="AX64" s="15">
        <f t="shared" si="9"/>
        <v>0.34425076770443114</v>
      </c>
      <c r="AY64" s="52">
        <v>9894.3130000000001</v>
      </c>
      <c r="AZ64" s="15">
        <f t="shared" si="5"/>
        <v>3068.3018227815596</v>
      </c>
      <c r="BA64" s="38"/>
      <c r="BB64" s="15" t="s">
        <v>70</v>
      </c>
      <c r="BC64" s="15">
        <v>-1.8764349184512641E-2</v>
      </c>
    </row>
    <row r="65" spans="2:55" x14ac:dyDescent="0.3">
      <c r="B65" s="16" t="s">
        <v>71</v>
      </c>
      <c r="C65" s="88">
        <v>52.8</v>
      </c>
      <c r="D65" s="89">
        <v>19.899999999999999</v>
      </c>
      <c r="E65" s="89">
        <v>20.8</v>
      </c>
      <c r="F65" s="88">
        <v>6.5</v>
      </c>
      <c r="G65" s="88">
        <v>20.2</v>
      </c>
      <c r="H65" s="88"/>
      <c r="I65" s="102">
        <v>30.4</v>
      </c>
      <c r="J65" s="97">
        <v>24.3</v>
      </c>
      <c r="K65" s="1">
        <f t="shared" si="3"/>
        <v>54.7</v>
      </c>
      <c r="L65" s="3">
        <v>22.2</v>
      </c>
      <c r="M65" s="3">
        <v>19.3</v>
      </c>
      <c r="N65" s="3">
        <v>3.8</v>
      </c>
      <c r="O65" s="3">
        <v>21.7</v>
      </c>
      <c r="P65" s="111"/>
      <c r="Q65" s="106">
        <f t="shared" si="6"/>
        <v>7.4257425742574323E-2</v>
      </c>
      <c r="R65" s="106"/>
      <c r="S65" s="10">
        <v>571.5</v>
      </c>
      <c r="T65" s="10">
        <v>172.53</v>
      </c>
      <c r="U65" s="10">
        <v>97.24</v>
      </c>
      <c r="V65" s="10">
        <v>15.23</v>
      </c>
      <c r="W65" s="10">
        <v>58.29</v>
      </c>
      <c r="X65" s="10">
        <v>54.09</v>
      </c>
      <c r="Y65" s="5">
        <v>414936.9</v>
      </c>
      <c r="Z65" s="10">
        <v>25047114700</v>
      </c>
      <c r="AA65" s="21">
        <v>3.3970368106523381</v>
      </c>
      <c r="AB65" s="10">
        <v>85.5</v>
      </c>
      <c r="AC65" s="34">
        <v>9162</v>
      </c>
      <c r="AD65" s="176" t="s">
        <v>71</v>
      </c>
      <c r="AE65" s="177">
        <v>613</v>
      </c>
      <c r="AF65" s="177">
        <v>8472</v>
      </c>
      <c r="AG65" s="26">
        <v>7.2355996222851743E-2</v>
      </c>
      <c r="AH65" s="27">
        <v>-0.14349014801546145</v>
      </c>
      <c r="AI65" s="27">
        <v>6.6086956521739237E-2</v>
      </c>
      <c r="AJ65" s="28">
        <v>-1.8080667593880384E-2</v>
      </c>
      <c r="AK65" s="26">
        <v>7.6458752515090544E-2</v>
      </c>
      <c r="AL65" s="27">
        <v>-9.7807757166947673E-2</v>
      </c>
      <c r="AM65" s="27">
        <v>0.1515151515151516</v>
      </c>
      <c r="AN65" s="28">
        <v>-6.7542213883677316E-2</v>
      </c>
      <c r="AO65" s="12">
        <v>1970364</v>
      </c>
      <c r="AP65" s="23">
        <v>-0.10738769772579937</v>
      </c>
      <c r="AQ65" s="23">
        <v>-3.2603583124260482E-2</v>
      </c>
      <c r="AR65" s="15">
        <f t="shared" si="0"/>
        <v>46.108231778493725</v>
      </c>
      <c r="AS65" s="174">
        <f t="shared" si="4"/>
        <v>42.997131494485288</v>
      </c>
      <c r="AT65" s="15">
        <f t="shared" si="10"/>
        <v>12711.922619373881</v>
      </c>
      <c r="AU65" s="127">
        <v>3995360000</v>
      </c>
      <c r="AV65" s="38">
        <v>4253</v>
      </c>
      <c r="AW65" s="56">
        <f t="shared" si="7"/>
        <v>2027.7268565605136</v>
      </c>
      <c r="AX65" s="15">
        <f t="shared" si="9"/>
        <v>0.15951378224015558</v>
      </c>
      <c r="AY65" s="38">
        <v>11506.496999999999</v>
      </c>
      <c r="AZ65" s="15">
        <f t="shared" si="5"/>
        <v>5839.7823955370686</v>
      </c>
      <c r="BA65" s="38"/>
      <c r="BB65" s="15" t="s">
        <v>71</v>
      </c>
      <c r="BC65" s="15">
        <v>-0.10689619616815293</v>
      </c>
    </row>
    <row r="66" spans="2:55" x14ac:dyDescent="0.3">
      <c r="B66" s="16" t="s">
        <v>72</v>
      </c>
      <c r="C66" s="88">
        <v>50.2</v>
      </c>
      <c r="D66" s="89">
        <v>18.100000000000001</v>
      </c>
      <c r="E66" s="89">
        <v>25.2</v>
      </c>
      <c r="F66" s="88">
        <v>6.5</v>
      </c>
      <c r="G66" s="88">
        <v>28.6</v>
      </c>
      <c r="H66" s="88"/>
      <c r="I66" s="102">
        <v>34.4</v>
      </c>
      <c r="J66" s="97">
        <v>23.5</v>
      </c>
      <c r="K66" s="1">
        <f t="shared" si="3"/>
        <v>57.9</v>
      </c>
      <c r="L66" s="3">
        <v>16.8</v>
      </c>
      <c r="M66" s="3">
        <v>20</v>
      </c>
      <c r="N66" s="3">
        <v>5.3</v>
      </c>
      <c r="O66" s="3">
        <v>22</v>
      </c>
      <c r="P66" s="111"/>
      <c r="Q66" s="106">
        <f t="shared" si="6"/>
        <v>-0.23076923076923084</v>
      </c>
      <c r="R66" s="106"/>
      <c r="S66" s="10">
        <v>479.6</v>
      </c>
      <c r="T66" s="10">
        <v>135.01</v>
      </c>
      <c r="U66" s="10">
        <v>75.95</v>
      </c>
      <c r="V66" s="10">
        <v>21.08</v>
      </c>
      <c r="W66" s="10">
        <v>17.87</v>
      </c>
      <c r="X66" s="10">
        <v>45.24</v>
      </c>
      <c r="Y66" s="5">
        <v>273212.2</v>
      </c>
      <c r="Z66" s="10">
        <v>14796700700</v>
      </c>
      <c r="AA66" s="21">
        <v>2.7089994426638566</v>
      </c>
      <c r="AB66" s="10">
        <v>80.7</v>
      </c>
      <c r="AC66" s="34">
        <v>5551</v>
      </c>
      <c r="AD66" s="176" t="s">
        <v>72</v>
      </c>
      <c r="AE66" s="177">
        <v>674</v>
      </c>
      <c r="AF66" s="177">
        <v>4764</v>
      </c>
      <c r="AG66" s="26">
        <v>0.14147774979009237</v>
      </c>
      <c r="AH66" s="27">
        <v>1.1045655375552244E-3</v>
      </c>
      <c r="AI66" s="27">
        <v>0.54587155963302747</v>
      </c>
      <c r="AJ66" s="28">
        <v>4.6393926613244041E-3</v>
      </c>
      <c r="AK66" s="26">
        <v>0.19850187265917604</v>
      </c>
      <c r="AL66" s="27">
        <v>-0.13600000000000001</v>
      </c>
      <c r="AM66" s="27">
        <v>0.76666666666666661</v>
      </c>
      <c r="AN66" s="28">
        <v>-5.9859154929577496E-2</v>
      </c>
      <c r="AO66" s="12">
        <v>1324879</v>
      </c>
      <c r="AP66" s="23">
        <v>-0.11211315593186033</v>
      </c>
      <c r="AQ66" s="23">
        <v>-4.5620619358742509E-2</v>
      </c>
      <c r="AR66" s="15">
        <f t="shared" si="0"/>
        <v>41.045257717874613</v>
      </c>
      <c r="AS66" s="174">
        <f t="shared" si="4"/>
        <v>35.958000692893464</v>
      </c>
      <c r="AT66" s="15">
        <f t="shared" si="10"/>
        <v>11168.341184364761</v>
      </c>
      <c r="AU66" s="127">
        <v>3109688000</v>
      </c>
      <c r="AV66" s="38">
        <v>2784</v>
      </c>
      <c r="AW66" s="56">
        <f t="shared" si="7"/>
        <v>2347.148683011807</v>
      </c>
      <c r="AX66" s="15">
        <f t="shared" si="9"/>
        <v>0.21016090431564924</v>
      </c>
      <c r="AY66" s="38">
        <v>4985.9960000000001</v>
      </c>
      <c r="AZ66" s="15">
        <f t="shared" si="5"/>
        <v>3763.3595218884138</v>
      </c>
      <c r="BA66" s="38"/>
      <c r="BB66" s="15" t="s">
        <v>72</v>
      </c>
      <c r="BC66" s="15">
        <v>4.7381272597867063E-2</v>
      </c>
    </row>
    <row r="67" spans="2:55" s="206" customFormat="1" x14ac:dyDescent="0.3">
      <c r="B67" s="188" t="s">
        <v>73</v>
      </c>
      <c r="C67" s="189">
        <v>56.1</v>
      </c>
      <c r="D67" s="190">
        <v>16.7</v>
      </c>
      <c r="E67" s="190">
        <v>18.3</v>
      </c>
      <c r="F67" s="189">
        <v>8.9</v>
      </c>
      <c r="G67" s="189">
        <v>28.8</v>
      </c>
      <c r="H67" s="189"/>
      <c r="I67" s="191">
        <v>37.700000000000003</v>
      </c>
      <c r="J67" s="192">
        <v>24.6</v>
      </c>
      <c r="K67" s="193">
        <f t="shared" si="3"/>
        <v>62.300000000000004</v>
      </c>
      <c r="L67" s="194">
        <v>14.6</v>
      </c>
      <c r="M67" s="194">
        <v>17.399999999999999</v>
      </c>
      <c r="N67" s="194">
        <v>5.7</v>
      </c>
      <c r="O67" s="194">
        <v>23.7</v>
      </c>
      <c r="P67" s="195"/>
      <c r="Q67" s="196">
        <f t="shared" si="6"/>
        <v>-0.17708333333333337</v>
      </c>
      <c r="R67" s="196"/>
      <c r="S67" s="197">
        <v>530.70000000000005</v>
      </c>
      <c r="T67" s="197">
        <v>104.83</v>
      </c>
      <c r="U67" s="197">
        <v>74.67</v>
      </c>
      <c r="V67" s="197">
        <v>9.73</v>
      </c>
      <c r="W67" s="197">
        <v>65.959999999999994</v>
      </c>
      <c r="X67" s="197">
        <v>46.21</v>
      </c>
      <c r="Y67" s="198">
        <v>422024.7</v>
      </c>
      <c r="Z67" s="199">
        <v>35640758000</v>
      </c>
      <c r="AA67" s="20">
        <v>3.2655259698944148</v>
      </c>
      <c r="AB67" s="197">
        <v>74.8</v>
      </c>
      <c r="AC67" s="200">
        <v>15199</v>
      </c>
      <c r="AD67" s="201" t="s">
        <v>73</v>
      </c>
      <c r="AE67" s="202">
        <v>1993</v>
      </c>
      <c r="AF67" s="202">
        <v>12275</v>
      </c>
      <c r="AG67" s="203">
        <v>0.16236252545824847</v>
      </c>
      <c r="AH67" s="119">
        <v>-7.0003910833007388E-2</v>
      </c>
      <c r="AI67" s="119">
        <v>0.48953662182361724</v>
      </c>
      <c r="AJ67" s="204">
        <v>-2.6566217287866789E-2</v>
      </c>
      <c r="AK67" s="203">
        <v>0.18518518518518517</v>
      </c>
      <c r="AL67" s="119">
        <v>-2.6435733819507701E-2</v>
      </c>
      <c r="AM67" s="119">
        <v>0.17021276595744683</v>
      </c>
      <c r="AN67" s="204">
        <v>-5.7142857142857162E-2</v>
      </c>
      <c r="AO67" s="199">
        <v>3188276</v>
      </c>
      <c r="AP67" s="205">
        <v>-2.9063450144227065E-2</v>
      </c>
      <c r="AQ67" s="205">
        <v>-9.2706588649860144E-3</v>
      </c>
      <c r="AR67" s="206">
        <f t="shared" ref="AR67:AR93" si="11">(AE67+AF67)/(AO67/10000)</f>
        <v>44.751458154814699</v>
      </c>
      <c r="AS67" s="207">
        <f t="shared" si="4"/>
        <v>38.500430953907376</v>
      </c>
      <c r="AT67" s="206">
        <f t="shared" si="10"/>
        <v>11178.692810785515</v>
      </c>
      <c r="AU67" s="208">
        <v>11615681000</v>
      </c>
      <c r="AV67" s="209">
        <v>8781</v>
      </c>
      <c r="AW67" s="210">
        <f t="shared" si="7"/>
        <v>3643.248263324756</v>
      </c>
      <c r="AX67" s="206">
        <f t="shared" ref="AX67:AX98" si="12">AU67/Z67</f>
        <v>0.32591004377628557</v>
      </c>
      <c r="AY67" s="209">
        <v>13459.883</v>
      </c>
      <c r="AZ67" s="206">
        <f t="shared" si="5"/>
        <v>4221.6806198710519</v>
      </c>
      <c r="BA67" s="209"/>
      <c r="BB67" s="206" t="s">
        <v>73</v>
      </c>
      <c r="BC67" s="206">
        <v>-5.4521518712836503E-2</v>
      </c>
    </row>
    <row r="68" spans="2:55" x14ac:dyDescent="0.3">
      <c r="B68" s="16" t="s">
        <v>74</v>
      </c>
      <c r="C68" s="88">
        <v>59.9</v>
      </c>
      <c r="D68" s="89">
        <v>15.5</v>
      </c>
      <c r="E68" s="89">
        <v>20.8</v>
      </c>
      <c r="F68" s="88">
        <v>3.9</v>
      </c>
      <c r="G68" s="88">
        <v>27.7</v>
      </c>
      <c r="H68" s="88"/>
      <c r="I68" s="102">
        <v>32</v>
      </c>
      <c r="J68" s="97">
        <v>27.5</v>
      </c>
      <c r="K68" s="1">
        <f t="shared" ref="K68:K105" si="13">I68+J68</f>
        <v>59.5</v>
      </c>
      <c r="L68" s="3">
        <v>17.100000000000001</v>
      </c>
      <c r="M68" s="3">
        <v>20.7</v>
      </c>
      <c r="N68" s="3">
        <v>2.7</v>
      </c>
      <c r="O68" s="3">
        <v>22.3</v>
      </c>
      <c r="P68" s="111"/>
      <c r="Q68" s="106">
        <f t="shared" ref="Q68:Q103" si="14">O68/G68-1</f>
        <v>-0.19494584837545126</v>
      </c>
      <c r="R68" s="106"/>
      <c r="S68" s="10">
        <v>469.2</v>
      </c>
      <c r="T68" s="10">
        <v>148.06</v>
      </c>
      <c r="U68" s="10">
        <v>70.010000000000005</v>
      </c>
      <c r="V68" s="10">
        <v>14.9</v>
      </c>
      <c r="W68" s="10">
        <v>34.380000000000003</v>
      </c>
      <c r="X68" s="10">
        <v>55.26</v>
      </c>
      <c r="Y68" s="5">
        <v>270766.2</v>
      </c>
      <c r="Z68" s="10">
        <v>27394113900</v>
      </c>
      <c r="AA68" s="21">
        <v>3.3928943422242015</v>
      </c>
      <c r="AB68" s="14">
        <v>70</v>
      </c>
      <c r="AC68" s="34">
        <v>12332</v>
      </c>
      <c r="AD68" s="176" t="s">
        <v>74</v>
      </c>
      <c r="AE68" s="177">
        <v>1734</v>
      </c>
      <c r="AF68" s="177">
        <v>9816</v>
      </c>
      <c r="AG68" s="26">
        <v>0.17665036674816625</v>
      </c>
      <c r="AH68" s="27">
        <v>-0.11872424843583096</v>
      </c>
      <c r="AI68" s="27">
        <v>0.23857142857142866</v>
      </c>
      <c r="AJ68" s="28">
        <v>3.578366220222895E-3</v>
      </c>
      <c r="AK68" s="26">
        <v>0.17834394904458598</v>
      </c>
      <c r="AL68" s="27">
        <v>2.155172413793105E-2</v>
      </c>
      <c r="AM68" s="27">
        <v>0.23893805309734506</v>
      </c>
      <c r="AN68" s="28">
        <v>-3.0864197530864224E-2</v>
      </c>
      <c r="AO68" s="12">
        <v>2451882</v>
      </c>
      <c r="AP68" s="23">
        <v>-9.3579818537184778E-2</v>
      </c>
      <c r="AQ68" s="23">
        <v>-2.9863596688716076E-2</v>
      </c>
      <c r="AR68" s="15">
        <f t="shared" si="11"/>
        <v>47.106671528238309</v>
      </c>
      <c r="AS68" s="174">
        <f t="shared" ref="AS68:AS105" si="15">AF68/(AO68/10000)</f>
        <v>40.034553049453443</v>
      </c>
      <c r="AT68" s="15">
        <f t="shared" si="10"/>
        <v>11172.688530687856</v>
      </c>
      <c r="AU68" s="127">
        <v>6940240000</v>
      </c>
      <c r="AV68" s="38">
        <v>6290</v>
      </c>
      <c r="AW68" s="56">
        <f t="shared" si="7"/>
        <v>2830.5766753864991</v>
      </c>
      <c r="AX68" s="15">
        <f t="shared" si="12"/>
        <v>0.253347855139056</v>
      </c>
      <c r="AY68" s="38">
        <v>6722.8310000000001</v>
      </c>
      <c r="AZ68" s="15">
        <f t="shared" ref="AZ68:AZ105" si="16">AY68/AO68*1000000</f>
        <v>2741.906421271497</v>
      </c>
      <c r="BA68" s="38"/>
      <c r="BB68" s="15" t="s">
        <v>74</v>
      </c>
      <c r="BC68" s="15">
        <v>-0.10601525980129101</v>
      </c>
    </row>
    <row r="69" spans="2:55" x14ac:dyDescent="0.3">
      <c r="B69" s="16" t="s">
        <v>75</v>
      </c>
      <c r="C69" s="88">
        <v>42.1</v>
      </c>
      <c r="D69" s="89">
        <v>27.2</v>
      </c>
      <c r="E69" s="89">
        <v>26.8</v>
      </c>
      <c r="F69" s="88">
        <v>3.9</v>
      </c>
      <c r="G69" s="88">
        <v>34</v>
      </c>
      <c r="H69" s="88"/>
      <c r="I69" s="102">
        <v>30.9</v>
      </c>
      <c r="J69" s="97">
        <v>23.2</v>
      </c>
      <c r="K69" s="1">
        <f t="shared" si="13"/>
        <v>54.099999999999994</v>
      </c>
      <c r="L69" s="3">
        <v>18.3</v>
      </c>
      <c r="M69" s="3">
        <v>24</v>
      </c>
      <c r="N69" s="3">
        <v>3.7</v>
      </c>
      <c r="O69" s="3">
        <v>26.2</v>
      </c>
      <c r="P69" s="111"/>
      <c r="Q69" s="106">
        <f t="shared" si="14"/>
        <v>-0.22941176470588243</v>
      </c>
      <c r="R69" s="106"/>
      <c r="S69" s="10">
        <v>548.29999999999995</v>
      </c>
      <c r="T69" s="10">
        <v>160.58000000000001</v>
      </c>
      <c r="U69" s="10">
        <v>84.77</v>
      </c>
      <c r="V69" s="10">
        <v>26.41</v>
      </c>
      <c r="W69" s="10">
        <v>57.46</v>
      </c>
      <c r="X69" s="10">
        <v>43.88</v>
      </c>
      <c r="Y69" s="5">
        <v>272565.40000000002</v>
      </c>
      <c r="Z69" s="10">
        <v>13919362600</v>
      </c>
      <c r="AA69" s="21">
        <v>3.3118782478771722</v>
      </c>
      <c r="AB69" s="10">
        <v>67.3</v>
      </c>
      <c r="AC69" s="34">
        <v>5180</v>
      </c>
      <c r="AD69" s="176" t="s">
        <v>75</v>
      </c>
      <c r="AE69" s="177">
        <v>407</v>
      </c>
      <c r="AF69" s="177">
        <v>4605</v>
      </c>
      <c r="AG69" s="26">
        <v>8.8382193268186748E-2</v>
      </c>
      <c r="AH69" s="27">
        <v>7.4153450492927542E-2</v>
      </c>
      <c r="AI69" s="27">
        <v>0.34768211920529812</v>
      </c>
      <c r="AJ69" s="28">
        <v>1.3424295774647987E-2</v>
      </c>
      <c r="AK69" s="26">
        <v>0.1398176291793313</v>
      </c>
      <c r="AL69" s="27">
        <v>0.14242424242424234</v>
      </c>
      <c r="AM69" s="27">
        <v>0.53333333333333344</v>
      </c>
      <c r="AN69" s="28">
        <v>1.8575851393188847E-2</v>
      </c>
      <c r="AO69" s="12">
        <v>1242517</v>
      </c>
      <c r="AP69" s="23">
        <v>-0.12528555427977672</v>
      </c>
      <c r="AQ69" s="23">
        <v>-4.132988293968598E-2</v>
      </c>
      <c r="AR69" s="15">
        <f t="shared" si="11"/>
        <v>40.337476267930342</v>
      </c>
      <c r="AS69" s="174">
        <f t="shared" si="15"/>
        <v>37.06186716157606</v>
      </c>
      <c r="AT69" s="15">
        <f t="shared" si="10"/>
        <v>11202.553043539847</v>
      </c>
      <c r="AU69" s="127">
        <v>3696466000</v>
      </c>
      <c r="AV69" s="38">
        <v>3582</v>
      </c>
      <c r="AW69" s="56">
        <f t="shared" si="7"/>
        <v>2974.9822336434831</v>
      </c>
      <c r="AX69" s="15">
        <f t="shared" si="12"/>
        <v>0.26556287857606353</v>
      </c>
      <c r="AY69" s="38">
        <v>9879.866</v>
      </c>
      <c r="AZ69" s="15">
        <f t="shared" si="16"/>
        <v>7951.4936214152413</v>
      </c>
      <c r="BA69" s="38"/>
      <c r="BB69" s="15" t="s">
        <v>75</v>
      </c>
      <c r="BC69" s="15">
        <v>8.2802034355500709E-2</v>
      </c>
    </row>
    <row r="70" spans="2:55" x14ac:dyDescent="0.3">
      <c r="B70" s="16" t="s">
        <v>76</v>
      </c>
      <c r="C70" s="86">
        <v>49.9</v>
      </c>
      <c r="D70" s="87">
        <v>23.4</v>
      </c>
      <c r="E70" s="87">
        <v>21.7</v>
      </c>
      <c r="F70" s="86">
        <v>5</v>
      </c>
      <c r="G70" s="86">
        <v>27.4</v>
      </c>
      <c r="H70" s="108"/>
      <c r="K70" s="1">
        <f t="shared" si="13"/>
        <v>0</v>
      </c>
      <c r="Q70" s="106"/>
      <c r="R70" s="106"/>
      <c r="S70" s="10">
        <v>519.79999999999995</v>
      </c>
      <c r="T70" s="10">
        <v>148.38999999999999</v>
      </c>
      <c r="U70" s="10">
        <v>73.92</v>
      </c>
      <c r="V70" s="10">
        <v>14.19</v>
      </c>
      <c r="W70" s="10">
        <v>66.66</v>
      </c>
      <c r="X70" s="10">
        <v>41.53</v>
      </c>
      <c r="Z70" s="10">
        <v>192826374500</v>
      </c>
      <c r="AC70" s="34">
        <v>56280</v>
      </c>
      <c r="AD70" s="176" t="s">
        <v>76</v>
      </c>
      <c r="AE70" s="177">
        <v>7964</v>
      </c>
      <c r="AF70" s="177">
        <v>45894</v>
      </c>
      <c r="AG70" s="26">
        <v>0.17353030897285049</v>
      </c>
      <c r="AH70" s="27">
        <v>-3.1992523095725978E-2</v>
      </c>
      <c r="AI70" s="27">
        <v>0.31549388833828873</v>
      </c>
      <c r="AJ70" s="28">
        <v>-1.0158524749272035E-2</v>
      </c>
      <c r="AK70" s="26">
        <v>0.16500000000000001</v>
      </c>
      <c r="AL70" s="27">
        <v>5.3946621237932479E-3</v>
      </c>
      <c r="AM70" s="27">
        <v>0.33783783783783794</v>
      </c>
      <c r="AN70" s="28">
        <v>-4.0920716112532007E-2</v>
      </c>
      <c r="AO70" s="12">
        <v>12353176</v>
      </c>
      <c r="AP70" s="23">
        <v>-1.1221630157174589E-2</v>
      </c>
      <c r="AQ70" s="23">
        <v>2.1995887420727778E-2</v>
      </c>
      <c r="AR70" s="15">
        <f t="shared" si="11"/>
        <v>43.598504546523095</v>
      </c>
      <c r="AS70" s="174">
        <f t="shared" si="15"/>
        <v>37.151579480451019</v>
      </c>
      <c r="AT70" s="15">
        <f t="shared" si="10"/>
        <v>15609.457397838418</v>
      </c>
      <c r="AU70" s="55"/>
      <c r="AW70" s="56">
        <f t="shared" ref="AW70:AW105" si="17">AU70/AO70</f>
        <v>0</v>
      </c>
      <c r="AX70" s="15">
        <f t="shared" si="12"/>
        <v>0</v>
      </c>
      <c r="AY70" s="38">
        <v>68787.847000000009</v>
      </c>
      <c r="AZ70" s="15">
        <f t="shared" si="16"/>
        <v>5568.4341419566927</v>
      </c>
      <c r="BA70" s="38"/>
      <c r="BB70" s="15" t="s">
        <v>76</v>
      </c>
      <c r="BC70" s="15">
        <v>-9.2329389855134725E-3</v>
      </c>
    </row>
    <row r="71" spans="2:55" x14ac:dyDescent="0.3">
      <c r="B71" s="16" t="s">
        <v>77</v>
      </c>
      <c r="C71" s="88">
        <v>38.299999999999997</v>
      </c>
      <c r="D71" s="89">
        <v>35.9</v>
      </c>
      <c r="E71" s="89">
        <v>19.600000000000001</v>
      </c>
      <c r="F71" s="88">
        <v>6.2</v>
      </c>
      <c r="G71" s="88">
        <v>33.700000000000003</v>
      </c>
      <c r="H71" s="88"/>
      <c r="I71" s="102">
        <v>32.200000000000003</v>
      </c>
      <c r="J71" s="97">
        <v>22.2</v>
      </c>
      <c r="K71" s="1">
        <f t="shared" si="13"/>
        <v>54.400000000000006</v>
      </c>
      <c r="L71" s="3">
        <v>20.9</v>
      </c>
      <c r="M71" s="3">
        <v>21.1</v>
      </c>
      <c r="N71" s="3">
        <v>3.7</v>
      </c>
      <c r="O71" s="3">
        <v>22.5</v>
      </c>
      <c r="P71" s="111"/>
      <c r="Q71" s="106">
        <f t="shared" si="14"/>
        <v>-0.33234421364985167</v>
      </c>
      <c r="R71" s="106"/>
      <c r="S71" s="10">
        <v>621.6</v>
      </c>
      <c r="T71" s="10">
        <v>140.15</v>
      </c>
      <c r="U71" s="10">
        <v>102.67</v>
      </c>
      <c r="V71" s="10">
        <v>21.65</v>
      </c>
      <c r="W71" s="10">
        <v>74.03</v>
      </c>
      <c r="X71" s="10">
        <v>39.58</v>
      </c>
      <c r="Y71" s="5">
        <v>236364.7</v>
      </c>
      <c r="Z71" s="10">
        <v>11091996300</v>
      </c>
      <c r="AA71" s="21">
        <v>4.0243988878694053</v>
      </c>
      <c r="AB71" s="10">
        <v>55.5</v>
      </c>
      <c r="AC71" s="34">
        <v>2481</v>
      </c>
      <c r="AD71" s="176" t="s">
        <v>77</v>
      </c>
      <c r="AE71" s="177">
        <v>199</v>
      </c>
      <c r="AF71" s="177">
        <v>2203</v>
      </c>
      <c r="AG71" s="26">
        <v>9.0331366318656375E-2</v>
      </c>
      <c r="AH71" s="27">
        <v>-0.11037037037037034</v>
      </c>
      <c r="AI71" s="27">
        <v>6.4171122994652441E-2</v>
      </c>
      <c r="AJ71" s="28">
        <v>-2.0453534904401938E-2</v>
      </c>
      <c r="AK71" s="26">
        <v>0.15217391304347827</v>
      </c>
      <c r="AL71" s="27">
        <v>-8.5714285714285743E-2</v>
      </c>
      <c r="AM71" s="27">
        <v>5.0000000000000044E-2</v>
      </c>
      <c r="AN71" s="28">
        <v>-7.3825503355704702E-2</v>
      </c>
      <c r="AO71" s="12">
        <v>840119</v>
      </c>
      <c r="AP71" s="23">
        <v>-0.20240175978414732</v>
      </c>
      <c r="AQ71" s="23">
        <v>-8.0529802484187951E-2</v>
      </c>
      <c r="AR71" s="15">
        <f t="shared" si="11"/>
        <v>28.591187676983857</v>
      </c>
      <c r="AS71" s="174">
        <f t="shared" si="15"/>
        <v>26.222475625476868</v>
      </c>
      <c r="AT71" s="15">
        <f t="shared" si="10"/>
        <v>13202.887090995442</v>
      </c>
      <c r="AU71" s="127">
        <v>1447825000</v>
      </c>
      <c r="AV71" s="48">
        <v>1450</v>
      </c>
      <c r="AW71" s="56">
        <f t="shared" si="17"/>
        <v>1723.3570482276916</v>
      </c>
      <c r="AX71" s="15">
        <f t="shared" si="12"/>
        <v>0.13052880300726388</v>
      </c>
      <c r="AY71" s="51">
        <v>3081.5889999999999</v>
      </c>
      <c r="AZ71" s="15">
        <f t="shared" si="16"/>
        <v>3668.0386945182763</v>
      </c>
      <c r="BA71" s="48"/>
      <c r="BB71" s="15" t="s">
        <v>77</v>
      </c>
      <c r="BC71" s="15">
        <v>-4.9437958087422906E-2</v>
      </c>
    </row>
    <row r="72" spans="2:55" x14ac:dyDescent="0.3">
      <c r="B72" s="16" t="s">
        <v>78</v>
      </c>
      <c r="C72" s="88">
        <v>51.7</v>
      </c>
      <c r="D72" s="89">
        <v>23.1</v>
      </c>
      <c r="E72" s="89">
        <v>22.2</v>
      </c>
      <c r="F72" s="88">
        <v>3</v>
      </c>
      <c r="G72" s="88">
        <v>25.9</v>
      </c>
      <c r="H72" s="88"/>
      <c r="I72" s="102">
        <v>28.7</v>
      </c>
      <c r="J72" s="97">
        <v>26.8</v>
      </c>
      <c r="K72" s="1">
        <f t="shared" si="13"/>
        <v>55.5</v>
      </c>
      <c r="L72" s="3">
        <v>17</v>
      </c>
      <c r="M72" s="3">
        <v>23.6</v>
      </c>
      <c r="N72" s="3">
        <v>3.8</v>
      </c>
      <c r="O72" s="3">
        <v>25.2</v>
      </c>
      <c r="P72" s="111"/>
      <c r="Q72" s="106">
        <f t="shared" si="14"/>
        <v>-2.7027027027026973E-2</v>
      </c>
      <c r="R72" s="106"/>
      <c r="S72" s="10">
        <v>575.79999999999995</v>
      </c>
      <c r="T72" s="10">
        <v>158.31</v>
      </c>
      <c r="U72" s="10">
        <v>77.150000000000006</v>
      </c>
      <c r="V72" s="10">
        <v>16.440000000000001</v>
      </c>
      <c r="W72" s="10">
        <v>84.19</v>
      </c>
      <c r="X72" s="10">
        <v>51.87</v>
      </c>
      <c r="Y72" s="5">
        <v>495115.9</v>
      </c>
      <c r="Z72" s="10">
        <v>53630413700</v>
      </c>
      <c r="AA72" s="21">
        <v>3.863490171286224</v>
      </c>
      <c r="AB72" s="9">
        <v>85.4</v>
      </c>
      <c r="AC72" s="34">
        <v>18658</v>
      </c>
      <c r="AD72" s="176" t="s">
        <v>78</v>
      </c>
      <c r="AE72" s="177">
        <v>3333</v>
      </c>
      <c r="AF72" s="177">
        <v>14487</v>
      </c>
      <c r="AG72" s="26">
        <v>0.23006833712984054</v>
      </c>
      <c r="AH72" s="27">
        <v>-9.2529408769160271E-2</v>
      </c>
      <c r="AI72" s="27">
        <v>0.31635071090047395</v>
      </c>
      <c r="AJ72" s="28">
        <v>-6.1965811965811968E-2</v>
      </c>
      <c r="AK72" s="26">
        <v>0.21868131868131868</v>
      </c>
      <c r="AL72" s="27">
        <v>-3.996598639455784E-2</v>
      </c>
      <c r="AM72" s="27">
        <v>0.24374999999999991</v>
      </c>
      <c r="AN72" s="28">
        <v>-5.8945191313340195E-2</v>
      </c>
      <c r="AO72" s="12">
        <v>4320477</v>
      </c>
      <c r="AP72" s="23">
        <v>-5.2887333437825701E-2</v>
      </c>
      <c r="AQ72" s="23">
        <v>4.0965871457290248E-3</v>
      </c>
      <c r="AR72" s="15">
        <f t="shared" si="11"/>
        <v>41.245445815357883</v>
      </c>
      <c r="AS72" s="174">
        <f t="shared" si="15"/>
        <v>33.531019838781688</v>
      </c>
      <c r="AT72" s="15">
        <f t="shared" si="10"/>
        <v>12413.077005154755</v>
      </c>
      <c r="AU72" s="127">
        <v>29614637000</v>
      </c>
      <c r="AV72" s="48">
        <v>16305</v>
      </c>
      <c r="AW72" s="56">
        <f t="shared" si="17"/>
        <v>6854.4831971099484</v>
      </c>
      <c r="AX72" s="15">
        <f t="shared" si="12"/>
        <v>0.55219855594736911</v>
      </c>
      <c r="AY72" s="50">
        <v>20049.61</v>
      </c>
      <c r="AZ72" s="15">
        <f t="shared" si="16"/>
        <v>4640.6010262292803</v>
      </c>
      <c r="BA72" s="48"/>
      <c r="BB72" s="15" t="s">
        <v>78</v>
      </c>
      <c r="BC72" s="15">
        <v>-3.4850300296166425E-2</v>
      </c>
    </row>
    <row r="73" spans="2:55" x14ac:dyDescent="0.3">
      <c r="B73" s="16" t="s">
        <v>79</v>
      </c>
      <c r="C73" s="88">
        <v>49.7</v>
      </c>
      <c r="D73" s="89">
        <v>19.899999999999999</v>
      </c>
      <c r="E73" s="89">
        <v>21.2</v>
      </c>
      <c r="F73" s="88">
        <v>9.1999999999999993</v>
      </c>
      <c r="G73" s="88">
        <v>27.3</v>
      </c>
      <c r="H73" s="109"/>
      <c r="K73" s="1">
        <f t="shared" si="13"/>
        <v>0</v>
      </c>
      <c r="Q73" s="106"/>
      <c r="R73" s="106"/>
      <c r="S73" s="10">
        <v>421.2</v>
      </c>
      <c r="T73" s="10">
        <v>132.24</v>
      </c>
      <c r="U73" s="10">
        <v>62.33</v>
      </c>
      <c r="V73" s="10">
        <v>11.13</v>
      </c>
      <c r="W73" s="10">
        <v>50.2</v>
      </c>
      <c r="X73" s="10">
        <v>28.71</v>
      </c>
      <c r="Z73" s="10">
        <v>84918502900</v>
      </c>
      <c r="AC73" s="34">
        <v>20533</v>
      </c>
      <c r="AD73" s="176" t="s">
        <v>79</v>
      </c>
      <c r="AE73" s="177">
        <v>2359</v>
      </c>
      <c r="AF73" s="177">
        <v>17314</v>
      </c>
      <c r="AG73" s="26">
        <v>0.13624812290631858</v>
      </c>
      <c r="AH73" s="27">
        <v>7.0989166530567749E-2</v>
      </c>
      <c r="AI73" s="27">
        <v>0.22736732570239337</v>
      </c>
      <c r="AJ73" s="28">
        <v>4.4270205066345047E-2</v>
      </c>
      <c r="AK73" s="26">
        <v>0.12371134020618557</v>
      </c>
      <c r="AL73" s="27">
        <v>8.6885245901639374E-2</v>
      </c>
      <c r="AM73" s="27">
        <v>0.32110091743119273</v>
      </c>
      <c r="AN73" s="28">
        <v>-9.3617021276595214E-3</v>
      </c>
      <c r="AO73" s="12">
        <v>3708185</v>
      </c>
      <c r="AP73" s="23">
        <v>0.14936221018641183</v>
      </c>
      <c r="AQ73" s="23">
        <v>9.3205248774332672E-2</v>
      </c>
      <c r="AR73" s="15">
        <f t="shared" si="11"/>
        <v>53.052908633199266</v>
      </c>
      <c r="AS73" s="174">
        <f t="shared" si="15"/>
        <v>46.691305854481371</v>
      </c>
      <c r="AT73" s="15">
        <f t="shared" si="10"/>
        <v>22900.287580042528</v>
      </c>
      <c r="AU73" s="127">
        <v>17918274000</v>
      </c>
      <c r="AV73" s="48">
        <v>9789</v>
      </c>
      <c r="AW73" s="56">
        <f t="shared" si="17"/>
        <v>4832.0873958553848</v>
      </c>
      <c r="AX73" s="15">
        <f t="shared" si="12"/>
        <v>0.21100553340066008</v>
      </c>
      <c r="AY73" s="49">
        <v>33310.707999999999</v>
      </c>
      <c r="AZ73" s="15">
        <f t="shared" si="16"/>
        <v>8983.0221523467681</v>
      </c>
      <c r="BA73" s="48"/>
      <c r="BB73" s="15" t="s">
        <v>79</v>
      </c>
      <c r="BC73" s="15">
        <v>3.3208286192378145E-2</v>
      </c>
    </row>
    <row r="74" spans="2:55" ht="26.4" x14ac:dyDescent="0.3">
      <c r="B74" s="16" t="s">
        <v>80</v>
      </c>
      <c r="C74" s="88"/>
      <c r="D74" s="89"/>
      <c r="E74" s="89"/>
      <c r="F74" s="88"/>
      <c r="G74" s="88"/>
      <c r="H74" s="88"/>
      <c r="I74" s="102">
        <v>33.700000000000003</v>
      </c>
      <c r="J74" s="97">
        <v>22.4</v>
      </c>
      <c r="K74" s="1">
        <f t="shared" si="13"/>
        <v>56.1</v>
      </c>
      <c r="L74" s="3">
        <v>15</v>
      </c>
      <c r="M74" s="3">
        <v>24.5</v>
      </c>
      <c r="N74" s="3">
        <v>4.5</v>
      </c>
      <c r="O74" s="3">
        <v>22.3</v>
      </c>
      <c r="P74" s="111"/>
      <c r="Q74" s="106"/>
      <c r="R74" s="106"/>
      <c r="S74" s="12">
        <v>380</v>
      </c>
      <c r="T74" s="10">
        <v>115.57</v>
      </c>
      <c r="U74" s="10">
        <v>61.61</v>
      </c>
      <c r="V74" s="10">
        <v>8.64</v>
      </c>
      <c r="W74" s="10">
        <v>42.43</v>
      </c>
      <c r="X74" s="10">
        <v>30.91</v>
      </c>
      <c r="Y74" s="5">
        <v>2127213.5</v>
      </c>
      <c r="Z74" s="10">
        <v>41624452700</v>
      </c>
      <c r="AA74" s="21">
        <v>5.3582239894774819</v>
      </c>
      <c r="AB74" s="13">
        <v>81.3</v>
      </c>
      <c r="AC74" s="34">
        <v>9401</v>
      </c>
      <c r="AD74" s="176" t="s">
        <v>80</v>
      </c>
      <c r="AE74" s="177">
        <v>470</v>
      </c>
      <c r="AF74" s="177">
        <v>8548</v>
      </c>
      <c r="AG74" s="26">
        <v>5.4983621899859614E-2</v>
      </c>
      <c r="AH74" s="27">
        <v>6.2190812720848143E-2</v>
      </c>
      <c r="AI74" s="27">
        <v>0.42424242424242431</v>
      </c>
      <c r="AJ74" s="28">
        <v>3.4992129797796423E-2</v>
      </c>
      <c r="AK74" s="26">
        <v>4.2158516020236091E-2</v>
      </c>
      <c r="AL74" s="27">
        <v>6.2925170068027114E-2</v>
      </c>
      <c r="AM74" s="27">
        <v>1.2727272727272729</v>
      </c>
      <c r="AN74" s="28">
        <v>-1.001669449081799E-2</v>
      </c>
      <c r="AO74" s="12">
        <v>1659435</v>
      </c>
      <c r="AP74" s="23">
        <v>0.20988080074717352</v>
      </c>
      <c r="AQ74" s="23">
        <v>8.5181058058643178E-2</v>
      </c>
      <c r="AR74" s="15">
        <f t="shared" si="11"/>
        <v>54.343797738386861</v>
      </c>
      <c r="AS74" s="174">
        <f t="shared" si="15"/>
        <v>51.511508435099898</v>
      </c>
      <c r="AT74" s="15">
        <f t="shared" si="10"/>
        <v>25083.508965400873</v>
      </c>
      <c r="AU74" s="55"/>
      <c r="AW74" s="56">
        <f t="shared" si="17"/>
        <v>0</v>
      </c>
      <c r="AX74" s="15">
        <f t="shared" si="12"/>
        <v>0</v>
      </c>
      <c r="AY74" s="49">
        <v>0</v>
      </c>
      <c r="AZ74" s="15">
        <f t="shared" si="16"/>
        <v>0</v>
      </c>
      <c r="BA74" s="48"/>
      <c r="BB74" s="15" t="s">
        <v>80</v>
      </c>
      <c r="BC74" s="15">
        <v>-1.4741458456382084E-3</v>
      </c>
    </row>
    <row r="75" spans="2:55" ht="26.4" x14ac:dyDescent="0.3">
      <c r="B75" s="16" t="s">
        <v>81</v>
      </c>
      <c r="C75" s="88"/>
      <c r="D75" s="89"/>
      <c r="E75" s="89"/>
      <c r="F75" s="88"/>
      <c r="G75" s="88"/>
      <c r="H75" s="88"/>
      <c r="I75" s="104">
        <v>35.799999999999997</v>
      </c>
      <c r="J75" s="99">
        <v>21.8</v>
      </c>
      <c r="K75" s="1">
        <f t="shared" si="13"/>
        <v>57.599999999999994</v>
      </c>
      <c r="L75" s="4">
        <v>16</v>
      </c>
      <c r="M75" s="4">
        <v>22.6</v>
      </c>
      <c r="N75" s="4">
        <v>3.8</v>
      </c>
      <c r="O75" s="4">
        <v>15.5</v>
      </c>
      <c r="P75" s="111"/>
      <c r="Q75" s="106"/>
      <c r="R75" s="106"/>
      <c r="S75" s="10">
        <v>359.9</v>
      </c>
      <c r="T75" s="10">
        <v>126.34</v>
      </c>
      <c r="U75" s="10">
        <v>46.36</v>
      </c>
      <c r="V75" s="10">
        <v>7.24</v>
      </c>
      <c r="W75" s="10">
        <v>17.97</v>
      </c>
      <c r="X75" s="10">
        <v>28.69</v>
      </c>
      <c r="Y75" s="5">
        <v>4581150.0999999996</v>
      </c>
      <c r="Z75" s="10">
        <v>20511382500</v>
      </c>
      <c r="AA75" s="21">
        <v>5.6960884006659009</v>
      </c>
      <c r="AB75" s="10">
        <v>83.8</v>
      </c>
      <c r="AC75" s="34">
        <v>2982</v>
      </c>
      <c r="AD75" s="176" t="s">
        <v>81</v>
      </c>
      <c r="AE75" s="177">
        <v>317</v>
      </c>
      <c r="AF75" s="177">
        <v>2448</v>
      </c>
      <c r="AG75" s="26">
        <v>0.12949346405228759</v>
      </c>
      <c r="AH75" s="27">
        <v>2.8645833333333259E-2</v>
      </c>
      <c r="AI75" s="27">
        <v>0.38427947598253276</v>
      </c>
      <c r="AJ75" s="28">
        <v>3.1171019376579512E-2</v>
      </c>
      <c r="AK75" s="26">
        <v>7.6923076923076927E-2</v>
      </c>
      <c r="AL75" s="27">
        <v>6.8783068783068835E-2</v>
      </c>
      <c r="AM75" s="27">
        <v>0.16666666666666674</v>
      </c>
      <c r="AN75" s="28">
        <v>2.8248587570621542E-2</v>
      </c>
      <c r="AO75" s="12">
        <v>540013</v>
      </c>
      <c r="AP75" s="23">
        <v>8.5913824757837043E-2</v>
      </c>
      <c r="AQ75" s="23">
        <v>2.9511965882032198E-2</v>
      </c>
      <c r="AR75" s="15">
        <f t="shared" si="11"/>
        <v>51.20247105162283</v>
      </c>
      <c r="AS75" s="174">
        <f t="shared" si="15"/>
        <v>45.332242001581442</v>
      </c>
      <c r="AT75" s="15">
        <f t="shared" si="10"/>
        <v>37983.127258047491</v>
      </c>
      <c r="AU75" s="55"/>
      <c r="AW75" s="56">
        <f t="shared" si="17"/>
        <v>0</v>
      </c>
      <c r="AX75" s="15">
        <f t="shared" si="12"/>
        <v>0</v>
      </c>
      <c r="AY75" s="15">
        <v>18251.466</v>
      </c>
      <c r="AZ75" s="15">
        <f t="shared" si="16"/>
        <v>33798.197450802116</v>
      </c>
      <c r="BB75" s="15" t="s">
        <v>81</v>
      </c>
      <c r="BC75" s="15">
        <v>6.0003229910295275E-2</v>
      </c>
    </row>
    <row r="76" spans="2:55" x14ac:dyDescent="0.3">
      <c r="B76" s="16" t="s">
        <v>82</v>
      </c>
      <c r="C76" s="88"/>
      <c r="D76" s="89"/>
      <c r="E76" s="89"/>
      <c r="F76" s="88"/>
      <c r="G76" s="88"/>
      <c r="H76" s="88"/>
      <c r="I76" s="102">
        <v>35.6</v>
      </c>
      <c r="J76" s="97">
        <v>22.3</v>
      </c>
      <c r="K76" s="1">
        <f t="shared" si="13"/>
        <v>57.900000000000006</v>
      </c>
      <c r="L76" s="3">
        <v>17.100000000000001</v>
      </c>
      <c r="M76" s="3">
        <v>19.399999999999999</v>
      </c>
      <c r="N76" s="3">
        <v>5.5</v>
      </c>
      <c r="O76" s="3">
        <v>17.8</v>
      </c>
      <c r="P76" s="111"/>
      <c r="Q76" s="106"/>
      <c r="R76" s="106"/>
      <c r="S76" s="15" t="s">
        <v>0</v>
      </c>
      <c r="T76" s="15" t="s">
        <v>0</v>
      </c>
      <c r="U76" s="15" t="s">
        <v>0</v>
      </c>
      <c r="V76" t="s">
        <v>0</v>
      </c>
      <c r="W76" t="s">
        <v>0</v>
      </c>
      <c r="X76" t="s">
        <v>0</v>
      </c>
      <c r="Y76" s="5">
        <v>680908.9</v>
      </c>
      <c r="Z76" s="10">
        <v>22782667700</v>
      </c>
      <c r="AA76" s="21" t="e">
        <v>#VALUE!</v>
      </c>
      <c r="AB76" s="13">
        <v>103.6</v>
      </c>
      <c r="AC76" s="34">
        <v>8150</v>
      </c>
      <c r="AD76" s="176" t="s">
        <v>82</v>
      </c>
      <c r="AE76" s="177">
        <v>1572</v>
      </c>
      <c r="AF76" s="177">
        <v>6318</v>
      </c>
      <c r="AG76" s="26">
        <v>0.24881291547958215</v>
      </c>
      <c r="AH76" s="27" t="e">
        <v>#VALUE!</v>
      </c>
      <c r="AI76" s="27" t="e">
        <v>#VALUE!</v>
      </c>
      <c r="AJ76" s="28" t="e">
        <v>#VALUE!</v>
      </c>
      <c r="AK76" s="26">
        <v>0.26992287917737789</v>
      </c>
      <c r="AL76" s="27" t="e">
        <v>#VALUE!</v>
      </c>
      <c r="AM76" s="27" t="e">
        <v>#VALUE!</v>
      </c>
      <c r="AN76" s="28" t="e">
        <v>#VALUE!</v>
      </c>
      <c r="AO76" s="15" t="s">
        <v>0</v>
      </c>
      <c r="AP76" s="23" t="e">
        <v>#VALUE!</v>
      </c>
      <c r="AQ76" s="23" t="e">
        <v>#VALUE!</v>
      </c>
      <c r="AR76" s="15" t="e">
        <f t="shared" si="11"/>
        <v>#VALUE!</v>
      </c>
      <c r="AS76" s="174" t="e">
        <f t="shared" si="15"/>
        <v>#VALUE!</v>
      </c>
      <c r="AT76" s="15" t="e">
        <f t="shared" si="10"/>
        <v>#VALUE!</v>
      </c>
      <c r="AU76" s="55"/>
      <c r="AW76" s="56" t="e">
        <f t="shared" si="17"/>
        <v>#VALUE!</v>
      </c>
      <c r="AX76" s="15">
        <f t="shared" si="12"/>
        <v>0</v>
      </c>
      <c r="AY76" s="15">
        <v>8087.7240000000002</v>
      </c>
      <c r="AZ76" s="15" t="e">
        <f t="shared" si="16"/>
        <v>#VALUE!</v>
      </c>
      <c r="BB76" s="15" t="s">
        <v>82</v>
      </c>
      <c r="BC76" s="15" t="e">
        <v>#VALUE!</v>
      </c>
    </row>
    <row r="77" spans="2:55" ht="39.6" x14ac:dyDescent="0.3">
      <c r="B77" s="16" t="s">
        <v>83</v>
      </c>
      <c r="C77" s="88"/>
      <c r="D77" s="89"/>
      <c r="E77" s="89"/>
      <c r="F77" s="88"/>
      <c r="G77" s="88"/>
      <c r="H77" s="109"/>
      <c r="K77" s="1">
        <f t="shared" si="13"/>
        <v>0</v>
      </c>
      <c r="Q77" s="106"/>
      <c r="R77" s="106"/>
      <c r="S77" s="12">
        <v>495</v>
      </c>
      <c r="T77" s="10">
        <v>154.41</v>
      </c>
      <c r="U77" s="10">
        <v>69.67</v>
      </c>
      <c r="V77" s="10">
        <v>15.65</v>
      </c>
      <c r="W77" s="10">
        <v>72.5</v>
      </c>
      <c r="X77" s="10">
        <v>26.13</v>
      </c>
      <c r="Z77" s="10">
        <v>22782667700</v>
      </c>
      <c r="AC77" s="35" t="s">
        <v>0</v>
      </c>
      <c r="AD77" s="176" t="s">
        <v>83</v>
      </c>
      <c r="AE77" t="s">
        <v>0</v>
      </c>
      <c r="AF77" t="s">
        <v>0</v>
      </c>
      <c r="AG77" s="26" t="e">
        <v>#VALUE!</v>
      </c>
      <c r="AH77" s="27" t="e">
        <v>#VALUE!</v>
      </c>
      <c r="AI77" s="27" t="e">
        <v>#VALUE!</v>
      </c>
      <c r="AJ77" s="28" t="e">
        <v>#VALUE!</v>
      </c>
      <c r="AK77" s="26" t="e">
        <v>#VALUE!</v>
      </c>
      <c r="AL77" s="27" t="e">
        <v>#VALUE!</v>
      </c>
      <c r="AM77" s="27" t="e">
        <v>#VALUE!</v>
      </c>
      <c r="AN77" s="28" t="e">
        <v>#VALUE!</v>
      </c>
      <c r="AO77" s="12">
        <v>1508737</v>
      </c>
      <c r="AP77" s="23" t="e">
        <v>#VALUE!</v>
      </c>
      <c r="AQ77" s="23" t="e">
        <v>#VALUE!</v>
      </c>
      <c r="AR77" s="15" t="e">
        <f t="shared" si="11"/>
        <v>#VALUE!</v>
      </c>
      <c r="AS77" s="174" t="e">
        <f t="shared" si="15"/>
        <v>#VALUE!</v>
      </c>
      <c r="AT77" s="15">
        <f t="shared" si="10"/>
        <v>15100.489813665337</v>
      </c>
      <c r="AU77" s="55"/>
      <c r="AW77" s="56">
        <f t="shared" si="17"/>
        <v>0</v>
      </c>
      <c r="AX77" s="15">
        <f t="shared" si="12"/>
        <v>0</v>
      </c>
      <c r="AY77" s="15">
        <v>6971.5240000000003</v>
      </c>
      <c r="AZ77" s="15">
        <f t="shared" si="16"/>
        <v>4620.7682319715104</v>
      </c>
      <c r="BB77" s="15" t="s">
        <v>83</v>
      </c>
      <c r="BC77" s="15" t="e">
        <v>#VALUE!</v>
      </c>
    </row>
    <row r="78" spans="2:55" x14ac:dyDescent="0.3">
      <c r="B78" s="16" t="s">
        <v>84</v>
      </c>
      <c r="C78" s="88">
        <v>51</v>
      </c>
      <c r="D78" s="89">
        <v>22.8</v>
      </c>
      <c r="E78" s="89">
        <v>22</v>
      </c>
      <c r="F78" s="88">
        <v>4.2</v>
      </c>
      <c r="G78" s="88">
        <v>27.6</v>
      </c>
      <c r="H78" s="88"/>
      <c r="I78" s="102">
        <v>32.299999999999997</v>
      </c>
      <c r="J78" s="97">
        <v>23.9</v>
      </c>
      <c r="K78" s="1">
        <f t="shared" si="13"/>
        <v>56.199999999999996</v>
      </c>
      <c r="L78" s="3">
        <v>16</v>
      </c>
      <c r="M78" s="3">
        <v>22.8</v>
      </c>
      <c r="N78" s="3">
        <v>5.0999999999999996</v>
      </c>
      <c r="O78" s="3">
        <v>24</v>
      </c>
      <c r="P78" s="111"/>
      <c r="Q78" s="106">
        <f t="shared" si="14"/>
        <v>-0.13043478260869568</v>
      </c>
      <c r="R78" s="106"/>
      <c r="S78" s="10">
        <v>541.6</v>
      </c>
      <c r="T78" s="10">
        <v>156.63</v>
      </c>
      <c r="U78" s="10">
        <v>76.83</v>
      </c>
      <c r="V78" s="10">
        <v>13.25</v>
      </c>
      <c r="W78" s="10">
        <v>62.37</v>
      </c>
      <c r="X78" s="10">
        <v>44.03</v>
      </c>
      <c r="Y78" s="5">
        <v>385559.9</v>
      </c>
      <c r="Z78" s="10">
        <v>43185461600</v>
      </c>
      <c r="AA78" s="21">
        <v>3.6664244030932149</v>
      </c>
      <c r="AB78" s="10">
        <v>74.400000000000006</v>
      </c>
      <c r="AC78" s="34">
        <v>14608</v>
      </c>
      <c r="AD78" s="176" t="s">
        <v>84</v>
      </c>
      <c r="AE78" s="177">
        <v>2073</v>
      </c>
      <c r="AF78" s="177">
        <v>11890</v>
      </c>
      <c r="AG78" s="26">
        <v>0.17434819175777966</v>
      </c>
      <c r="AH78" s="27">
        <v>-6.4894186980980484E-2</v>
      </c>
      <c r="AI78" s="27">
        <v>0.46709129511677272</v>
      </c>
      <c r="AJ78" s="28">
        <v>-1.6705259675818707E-2</v>
      </c>
      <c r="AK78" s="26">
        <v>0.16624365482233502</v>
      </c>
      <c r="AL78" s="27">
        <v>-2.6288117770767561E-2</v>
      </c>
      <c r="AM78" s="27">
        <v>0.61728395061728403</v>
      </c>
      <c r="AN78" s="28">
        <v>-5.8542413381123093E-2</v>
      </c>
      <c r="AO78" s="12">
        <v>3484395</v>
      </c>
      <c r="AP78" s="23">
        <v>-4.5904219533252522E-2</v>
      </c>
      <c r="AQ78" s="23">
        <v>1.6296195791218882E-3</v>
      </c>
      <c r="AR78" s="15">
        <f t="shared" si="11"/>
        <v>40.072953841341182</v>
      </c>
      <c r="AS78" s="174">
        <f t="shared" si="15"/>
        <v>34.123570949906657</v>
      </c>
      <c r="AT78" s="15">
        <f t="shared" si="10"/>
        <v>12393.962682187295</v>
      </c>
      <c r="AU78" s="127">
        <v>17561087000</v>
      </c>
      <c r="AV78" s="48">
        <v>10594</v>
      </c>
      <c r="AW78" s="56">
        <f t="shared" si="17"/>
        <v>5039.9242910175226</v>
      </c>
      <c r="AX78" s="15">
        <f t="shared" si="12"/>
        <v>0.40664349411515843</v>
      </c>
      <c r="AY78" s="15">
        <v>12345.934000000001</v>
      </c>
      <c r="AZ78" s="15">
        <f t="shared" si="16"/>
        <v>3543.2073573748098</v>
      </c>
      <c r="BB78" s="15" t="s">
        <v>84</v>
      </c>
      <c r="BC78" s="15">
        <v>-4.1138049784157915E-2</v>
      </c>
    </row>
    <row r="79" spans="2:55" x14ac:dyDescent="0.3">
      <c r="B79" s="16" t="s">
        <v>85</v>
      </c>
      <c r="C79" s="86">
        <v>43.9</v>
      </c>
      <c r="D79" s="87">
        <v>23.5</v>
      </c>
      <c r="E79" s="87">
        <v>23</v>
      </c>
      <c r="F79" s="86">
        <v>9.5</v>
      </c>
      <c r="G79" s="86">
        <v>30.4</v>
      </c>
      <c r="H79" s="108"/>
      <c r="K79" s="1">
        <f t="shared" si="13"/>
        <v>0</v>
      </c>
      <c r="Q79" s="106"/>
      <c r="R79" s="106"/>
      <c r="S79" s="15" t="s">
        <v>0</v>
      </c>
      <c r="T79" s="15" t="s">
        <v>0</v>
      </c>
      <c r="U79" s="15" t="s">
        <v>0</v>
      </c>
      <c r="V79" t="s">
        <v>0</v>
      </c>
      <c r="W79" t="s">
        <v>0</v>
      </c>
      <c r="X79" t="s">
        <v>0</v>
      </c>
      <c r="Z79" s="10">
        <v>278752852500</v>
      </c>
      <c r="AC79" s="35" t="s">
        <v>0</v>
      </c>
      <c r="AD79" s="176" t="s">
        <v>85</v>
      </c>
      <c r="AE79" t="s">
        <v>0</v>
      </c>
      <c r="AF79" t="s">
        <v>0</v>
      </c>
      <c r="AG79" s="26" t="e">
        <v>#VALUE!</v>
      </c>
      <c r="AH79" s="27" t="e">
        <v>#VALUE!</v>
      </c>
      <c r="AI79" s="27" t="e">
        <v>#VALUE!</v>
      </c>
      <c r="AJ79" s="28" t="e">
        <v>#VALUE!</v>
      </c>
      <c r="AK79" s="26" t="e">
        <v>#VALUE!</v>
      </c>
      <c r="AL79" s="27" t="e">
        <v>#VALUE!</v>
      </c>
      <c r="AM79" s="27" t="e">
        <v>#VALUE!</v>
      </c>
      <c r="AN79" s="28" t="e">
        <v>#VALUE!</v>
      </c>
      <c r="AO79" s="12">
        <v>17201746</v>
      </c>
      <c r="AP79" s="23">
        <v>-0.15672155835764667</v>
      </c>
      <c r="AQ79" s="23">
        <v>-0.10730320005546612</v>
      </c>
      <c r="AR79" s="15" t="e">
        <f t="shared" si="11"/>
        <v>#VALUE!</v>
      </c>
      <c r="AS79" s="174" t="e">
        <f t="shared" si="15"/>
        <v>#VALUE!</v>
      </c>
      <c r="AT79" s="15">
        <f t="shared" si="10"/>
        <v>16204.916204436457</v>
      </c>
      <c r="AU79" s="55"/>
      <c r="AW79" s="56">
        <f t="shared" si="17"/>
        <v>0</v>
      </c>
      <c r="AX79" s="15">
        <f t="shared" si="12"/>
        <v>0</v>
      </c>
      <c r="AY79" s="15">
        <v>96198.804999999993</v>
      </c>
      <c r="AZ79" s="15">
        <f t="shared" si="16"/>
        <v>5592.386086854207</v>
      </c>
      <c r="BB79" s="15" t="s">
        <v>85</v>
      </c>
      <c r="BC79" s="15" t="e">
        <v>#VALUE!</v>
      </c>
    </row>
    <row r="80" spans="2:55" x14ac:dyDescent="0.3">
      <c r="B80" s="16" t="s">
        <v>85</v>
      </c>
      <c r="C80" s="86"/>
      <c r="D80" s="87"/>
      <c r="E80" s="87"/>
      <c r="F80" s="86"/>
      <c r="G80" s="86"/>
      <c r="H80" s="108"/>
      <c r="K80" s="1">
        <f t="shared" si="13"/>
        <v>0</v>
      </c>
      <c r="Q80" s="106"/>
      <c r="R80" s="106"/>
      <c r="S80" s="10">
        <v>585.20000000000005</v>
      </c>
      <c r="T80" s="10">
        <v>157.38999999999999</v>
      </c>
      <c r="U80" s="10">
        <v>83.62</v>
      </c>
      <c r="V80" s="10">
        <v>23.85</v>
      </c>
      <c r="W80" s="10">
        <v>80.36</v>
      </c>
      <c r="X80" s="10">
        <v>44.47</v>
      </c>
      <c r="Z80" s="10">
        <v>0</v>
      </c>
      <c r="AC80" s="34">
        <v>83998</v>
      </c>
      <c r="AD80" s="176" t="s">
        <v>85</v>
      </c>
      <c r="AE80" s="177">
        <v>9427</v>
      </c>
      <c r="AF80" s="177">
        <v>70643</v>
      </c>
      <c r="AG80" s="26">
        <v>0.13344563509477231</v>
      </c>
      <c r="AH80" s="27" t="e">
        <v>#VALUE!</v>
      </c>
      <c r="AI80" s="27" t="e">
        <v>#VALUE!</v>
      </c>
      <c r="AJ80" s="28" t="e">
        <v>#VALUE!</v>
      </c>
      <c r="AK80" s="26">
        <v>0.17171956418758882</v>
      </c>
      <c r="AL80" s="27" t="e">
        <v>#VALUE!</v>
      </c>
      <c r="AM80" s="27" t="e">
        <v>#VALUE!</v>
      </c>
      <c r="AN80" s="28" t="e">
        <v>#VALUE!</v>
      </c>
      <c r="AO80" s="12"/>
      <c r="AP80" s="23" t="e">
        <v>#DIV/0!</v>
      </c>
      <c r="AQ80" s="23" t="e">
        <v>#DIV/0!</v>
      </c>
      <c r="AR80" s="15" t="e">
        <f t="shared" si="11"/>
        <v>#DIV/0!</v>
      </c>
      <c r="AS80" s="174" t="e">
        <f t="shared" si="15"/>
        <v>#DIV/0!</v>
      </c>
      <c r="AT80" s="15" t="e">
        <f t="shared" si="10"/>
        <v>#DIV/0!</v>
      </c>
      <c r="AU80" s="55"/>
      <c r="AW80" s="56" t="e">
        <f t="shared" si="17"/>
        <v>#DIV/0!</v>
      </c>
      <c r="AX80" s="15" t="e">
        <f t="shared" si="12"/>
        <v>#DIV/0!</v>
      </c>
      <c r="AZ80" s="15" t="e">
        <f t="shared" si="16"/>
        <v>#DIV/0!</v>
      </c>
      <c r="BB80" s="15" t="s">
        <v>85</v>
      </c>
      <c r="BC80" s="15" t="e">
        <v>#VALUE!</v>
      </c>
    </row>
    <row r="81" spans="2:55" x14ac:dyDescent="0.3">
      <c r="B81" s="16" t="s">
        <v>86</v>
      </c>
      <c r="C81" s="88">
        <v>45.7</v>
      </c>
      <c r="D81" s="89">
        <v>24.7</v>
      </c>
      <c r="E81" s="89">
        <v>27.6</v>
      </c>
      <c r="F81" s="88">
        <v>2</v>
      </c>
      <c r="G81" s="88">
        <v>29.1</v>
      </c>
      <c r="H81" s="88"/>
      <c r="I81" s="102">
        <v>23.2</v>
      </c>
      <c r="J81" s="97">
        <v>29.3</v>
      </c>
      <c r="K81" s="1">
        <f t="shared" si="13"/>
        <v>52.5</v>
      </c>
      <c r="L81" s="3">
        <v>18.100000000000001</v>
      </c>
      <c r="M81" s="3">
        <v>23</v>
      </c>
      <c r="N81" s="3">
        <v>6.3</v>
      </c>
      <c r="O81" s="3">
        <v>14.7</v>
      </c>
      <c r="P81" s="111"/>
      <c r="Q81" s="106">
        <f t="shared" si="14"/>
        <v>-0.49484536082474229</v>
      </c>
      <c r="R81" s="106"/>
      <c r="S81" s="10">
        <v>513.9</v>
      </c>
      <c r="T81" s="10">
        <v>125.03</v>
      </c>
      <c r="U81" s="10">
        <v>68.12</v>
      </c>
      <c r="V81" s="10">
        <v>20.69</v>
      </c>
      <c r="W81" s="10">
        <v>24.14</v>
      </c>
      <c r="X81" s="10">
        <v>36.21</v>
      </c>
      <c r="Y81" s="5">
        <v>204895.4</v>
      </c>
      <c r="Z81" s="10">
        <v>4247985099.9999995</v>
      </c>
      <c r="AA81" s="21">
        <v>4.445669345066257</v>
      </c>
      <c r="AB81" s="13">
        <v>80.3</v>
      </c>
      <c r="AC81" s="34">
        <v>1002</v>
      </c>
      <c r="AD81" s="176" t="s">
        <v>86</v>
      </c>
      <c r="AE81" s="177">
        <v>35</v>
      </c>
      <c r="AF81" s="177">
        <v>883</v>
      </c>
      <c r="AG81" s="26">
        <v>3.9637599093997736E-2</v>
      </c>
      <c r="AH81" s="27">
        <v>2.2271714922049046E-2</v>
      </c>
      <c r="AI81" s="27">
        <v>2.8888888888888888</v>
      </c>
      <c r="AJ81" s="28">
        <v>-3.391684901531733E-2</v>
      </c>
      <c r="AK81" s="26">
        <v>4.0816326530612242E-2</v>
      </c>
      <c r="AL81" s="27">
        <v>-0.15873015873015872</v>
      </c>
      <c r="AM81" s="27" t="e">
        <v>#VALUE!</v>
      </c>
      <c r="AN81" s="28">
        <v>-0.10909090909090913</v>
      </c>
      <c r="AO81" s="12">
        <v>218465</v>
      </c>
      <c r="AP81" s="23">
        <v>7.7546450432320668E-2</v>
      </c>
      <c r="AQ81" s="23">
        <v>6.0725973256683385E-2</v>
      </c>
      <c r="AR81" s="15">
        <f t="shared" si="11"/>
        <v>42.020460943400543</v>
      </c>
      <c r="AS81" s="174">
        <f t="shared" si="15"/>
        <v>40.418373652530157</v>
      </c>
      <c r="AT81" s="15">
        <f t="shared" si="10"/>
        <v>19444.69411576225</v>
      </c>
      <c r="AU81" s="130">
        <v>495088000</v>
      </c>
      <c r="AV81" s="54">
        <v>427</v>
      </c>
      <c r="AW81" s="56">
        <f t="shared" si="17"/>
        <v>2266.2119790355437</v>
      </c>
      <c r="AX81" s="15">
        <f t="shared" si="12"/>
        <v>0.11654654815055732</v>
      </c>
      <c r="AY81" s="54">
        <v>1558.876</v>
      </c>
      <c r="AZ81" s="15">
        <f t="shared" si="16"/>
        <v>7135.5869361224914</v>
      </c>
      <c r="BB81" s="15" t="s">
        <v>86</v>
      </c>
      <c r="BC81" s="15">
        <v>-2.4561617002890945E-2</v>
      </c>
    </row>
    <row r="82" spans="2:55" x14ac:dyDescent="0.3">
      <c r="B82" s="16" t="s">
        <v>87</v>
      </c>
      <c r="C82" s="88">
        <v>38</v>
      </c>
      <c r="D82" s="89">
        <v>18.3</v>
      </c>
      <c r="E82" s="89">
        <v>36.6</v>
      </c>
      <c r="F82" s="88">
        <v>7.1</v>
      </c>
      <c r="G82" s="88">
        <v>39.9</v>
      </c>
      <c r="H82" s="88"/>
      <c r="I82" s="102">
        <v>21.9</v>
      </c>
      <c r="J82" s="97">
        <v>32.9</v>
      </c>
      <c r="K82" s="1">
        <f t="shared" si="13"/>
        <v>54.8</v>
      </c>
      <c r="L82" s="3">
        <v>20.100000000000001</v>
      </c>
      <c r="M82" s="3">
        <v>21.7</v>
      </c>
      <c r="N82" s="3">
        <v>3.4</v>
      </c>
      <c r="O82" s="3">
        <v>26.7</v>
      </c>
      <c r="P82" s="111"/>
      <c r="Q82" s="106">
        <f t="shared" si="14"/>
        <v>-0.33082706766917291</v>
      </c>
      <c r="R82" s="106"/>
      <c r="S82" s="10">
        <v>682.6</v>
      </c>
      <c r="T82" s="10">
        <v>139.62</v>
      </c>
      <c r="U82" s="10">
        <v>68.95</v>
      </c>
      <c r="V82" s="10">
        <v>21.83</v>
      </c>
      <c r="W82" s="10">
        <v>70.67</v>
      </c>
      <c r="X82" s="10">
        <v>58.61</v>
      </c>
      <c r="Y82" s="7">
        <v>184592.7</v>
      </c>
      <c r="Z82" s="12">
        <v>6504007000</v>
      </c>
      <c r="AA82" s="21">
        <v>3.5922892015041201</v>
      </c>
      <c r="AB82" s="12">
        <v>89</v>
      </c>
      <c r="AC82" s="34">
        <v>1669</v>
      </c>
      <c r="AD82" s="176" t="s">
        <v>87</v>
      </c>
      <c r="AE82" s="177">
        <v>2</v>
      </c>
      <c r="AF82" s="177">
        <v>1563</v>
      </c>
      <c r="AG82" s="26">
        <v>1.2795905310300703E-3</v>
      </c>
      <c r="AH82" s="27">
        <v>0.11467236467236464</v>
      </c>
      <c r="AI82" s="27" t="e">
        <v>#VALUE!</v>
      </c>
      <c r="AJ82" s="28">
        <v>3.6472148541114136E-2</v>
      </c>
      <c r="AK82" s="26" t="e">
        <v>#VALUE!</v>
      </c>
      <c r="AL82" s="27">
        <v>0.21875</v>
      </c>
      <c r="AM82" s="27" t="e">
        <v>#VALUE!</v>
      </c>
      <c r="AN82" s="28">
        <v>0.12621359223300965</v>
      </c>
      <c r="AO82" s="12">
        <v>323073</v>
      </c>
      <c r="AP82" s="23">
        <v>5.6066762334066711E-2</v>
      </c>
      <c r="AQ82" s="23">
        <v>4.9865465605989812E-2</v>
      </c>
      <c r="AR82" s="15">
        <f t="shared" si="11"/>
        <v>48.441064403401093</v>
      </c>
      <c r="AS82" s="174">
        <f t="shared" si="15"/>
        <v>48.379158889786524</v>
      </c>
      <c r="AT82" s="15">
        <f t="shared" ref="AT82:AT103" si="18">Z82/AO82</f>
        <v>20131.694694387956</v>
      </c>
      <c r="AU82" s="130">
        <v>143646000</v>
      </c>
      <c r="AV82" s="54">
        <v>117</v>
      </c>
      <c r="AW82" s="56">
        <f t="shared" si="17"/>
        <v>444.62397043392667</v>
      </c>
      <c r="AX82" s="15">
        <f t="shared" si="12"/>
        <v>2.2085769587886359E-2</v>
      </c>
      <c r="AY82" s="54">
        <v>2897.4439999999995</v>
      </c>
      <c r="AZ82" s="15">
        <f t="shared" si="16"/>
        <v>8968.3879494727189</v>
      </c>
      <c r="BB82" s="15" t="s">
        <v>87</v>
      </c>
      <c r="BC82" s="15">
        <v>2.8929377852749516E-2</v>
      </c>
    </row>
    <row r="83" spans="2:55" x14ac:dyDescent="0.3">
      <c r="B83" s="16" t="s">
        <v>88</v>
      </c>
      <c r="C83" s="88">
        <v>36.4</v>
      </c>
      <c r="D83" s="89">
        <v>23.7</v>
      </c>
      <c r="E83" s="89">
        <v>23.3</v>
      </c>
      <c r="F83" s="88">
        <v>16.600000000000001</v>
      </c>
      <c r="G83" s="88">
        <v>33.5</v>
      </c>
      <c r="H83" s="88"/>
      <c r="I83" s="102">
        <v>22</v>
      </c>
      <c r="J83" s="97">
        <v>25.6</v>
      </c>
      <c r="K83" s="1">
        <f t="shared" si="13"/>
        <v>47.6</v>
      </c>
      <c r="L83" s="3">
        <v>17.3</v>
      </c>
      <c r="M83" s="3">
        <v>23.7</v>
      </c>
      <c r="N83" s="3">
        <v>11.4</v>
      </c>
      <c r="O83" s="3">
        <v>27.8</v>
      </c>
      <c r="P83" s="111"/>
      <c r="Q83" s="106">
        <f t="shared" si="14"/>
        <v>-0.17014925373134326</v>
      </c>
      <c r="R83" s="106"/>
      <c r="S83" s="10">
        <v>561.4</v>
      </c>
      <c r="T83" s="10">
        <v>171.13</v>
      </c>
      <c r="U83" s="10">
        <v>74.42</v>
      </c>
      <c r="V83" s="10">
        <v>28.46</v>
      </c>
      <c r="W83" s="10">
        <v>23.32</v>
      </c>
      <c r="X83" s="10">
        <v>57.27</v>
      </c>
      <c r="Y83" s="5">
        <v>386128.4</v>
      </c>
      <c r="Z83" s="10">
        <v>8703321400</v>
      </c>
      <c r="AA83" s="21">
        <v>3.7730502400174797</v>
      </c>
      <c r="AB83" s="10">
        <v>73.400000000000006</v>
      </c>
      <c r="AC83" s="34">
        <v>2255</v>
      </c>
      <c r="AD83" s="176" t="s">
        <v>88</v>
      </c>
      <c r="AE83" s="177">
        <v>191</v>
      </c>
      <c r="AF83" s="177">
        <v>1913</v>
      </c>
      <c r="AG83" s="26">
        <v>9.9843178254051229E-2</v>
      </c>
      <c r="AH83" s="27">
        <v>3.7475345167652829E-2</v>
      </c>
      <c r="AI83" s="27">
        <v>0.29054054054054057</v>
      </c>
      <c r="AJ83" s="28">
        <v>-3.6757301107754325E-2</v>
      </c>
      <c r="AK83" s="26">
        <v>0.1271186440677966</v>
      </c>
      <c r="AL83" s="27">
        <v>0.2952380952380953</v>
      </c>
      <c r="AM83" s="27">
        <v>0.875</v>
      </c>
      <c r="AN83" s="28">
        <v>8.5470085470085166E-3</v>
      </c>
      <c r="AO83" s="12">
        <v>536840</v>
      </c>
      <c r="AP83" s="23">
        <v>-3.4361436334300444E-2</v>
      </c>
      <c r="AQ83" s="23">
        <v>8.125623224221723E-3</v>
      </c>
      <c r="AR83" s="15">
        <f t="shared" si="11"/>
        <v>39.192310558080621</v>
      </c>
      <c r="AS83" s="174">
        <f t="shared" si="15"/>
        <v>35.634453468444974</v>
      </c>
      <c r="AT83" s="15">
        <f t="shared" si="18"/>
        <v>16212.132851501379</v>
      </c>
      <c r="AU83" s="130">
        <v>987963840</v>
      </c>
      <c r="AV83" s="54">
        <v>961</v>
      </c>
      <c r="AW83" s="56">
        <f t="shared" si="17"/>
        <v>1840.3320169883018</v>
      </c>
      <c r="AX83" s="15">
        <f t="shared" si="12"/>
        <v>0.11351572515752434</v>
      </c>
      <c r="AY83" s="54">
        <v>6567.2830000000004</v>
      </c>
      <c r="AZ83" s="15">
        <f t="shared" si="16"/>
        <v>12233.222189106624</v>
      </c>
      <c r="BB83" s="15" t="s">
        <v>88</v>
      </c>
      <c r="BC83" s="15">
        <v>1.4239103839775558E-2</v>
      </c>
    </row>
    <row r="84" spans="2:55" x14ac:dyDescent="0.3">
      <c r="B84" s="16" t="s">
        <v>89</v>
      </c>
      <c r="C84" s="88">
        <v>53.8</v>
      </c>
      <c r="D84" s="89">
        <v>19.600000000000001</v>
      </c>
      <c r="E84" s="89">
        <v>18</v>
      </c>
      <c r="F84" s="88">
        <v>8.6</v>
      </c>
      <c r="G84" s="88">
        <v>29.9</v>
      </c>
      <c r="H84" s="88"/>
      <c r="I84" s="102">
        <v>32.9</v>
      </c>
      <c r="J84" s="97">
        <v>25.6</v>
      </c>
      <c r="K84" s="1">
        <f t="shared" si="13"/>
        <v>58.5</v>
      </c>
      <c r="L84" s="3">
        <v>15.8</v>
      </c>
      <c r="M84" s="3">
        <v>17.2</v>
      </c>
      <c r="N84" s="3">
        <v>8.5</v>
      </c>
      <c r="O84" s="3">
        <v>23.7</v>
      </c>
      <c r="P84" s="111"/>
      <c r="Q84" s="106">
        <f t="shared" si="14"/>
        <v>-0.20735785953177255</v>
      </c>
      <c r="R84" s="106"/>
      <c r="S84" s="10">
        <v>577.5</v>
      </c>
      <c r="T84" s="10">
        <v>166.67</v>
      </c>
      <c r="U84" s="10">
        <v>86.53</v>
      </c>
      <c r="V84" s="10">
        <v>22.63</v>
      </c>
      <c r="W84" s="10">
        <v>84.77</v>
      </c>
      <c r="X84" s="10">
        <v>35.67</v>
      </c>
      <c r="Y84" s="5">
        <v>215768.4</v>
      </c>
      <c r="Z84" s="10">
        <v>29804329300</v>
      </c>
      <c r="AA84" s="21">
        <v>3.4637495834806962</v>
      </c>
      <c r="AB84" s="12">
        <v>68</v>
      </c>
      <c r="AC84" s="34">
        <v>9957</v>
      </c>
      <c r="AD84" s="176" t="s">
        <v>89</v>
      </c>
      <c r="AE84" s="177">
        <v>687</v>
      </c>
      <c r="AF84" s="177">
        <v>9093</v>
      </c>
      <c r="AG84" s="26">
        <v>7.5552622896733757E-2</v>
      </c>
      <c r="AH84" s="27">
        <v>-0.16879143294237631</v>
      </c>
      <c r="AI84" s="27">
        <v>8.7025316455696222E-2</v>
      </c>
      <c r="AJ84" s="28">
        <v>-3.9302694136291616E-2</v>
      </c>
      <c r="AK84" s="26">
        <v>0.1125</v>
      </c>
      <c r="AL84" s="27">
        <v>-0.11063829787234047</v>
      </c>
      <c r="AM84" s="27">
        <v>0.10526315789473695</v>
      </c>
      <c r="AN84" s="28">
        <v>-6.5108514190317157E-2</v>
      </c>
      <c r="AO84" s="12">
        <v>2341447</v>
      </c>
      <c r="AP84" s="23">
        <v>-0.11521810187975534</v>
      </c>
      <c r="AQ84" s="23">
        <v>-3.4081223995095833E-2</v>
      </c>
      <c r="AR84" s="15">
        <f t="shared" si="11"/>
        <v>41.769042818393928</v>
      </c>
      <c r="AS84" s="174">
        <f t="shared" si="15"/>
        <v>38.834959749249073</v>
      </c>
      <c r="AT84" s="15">
        <f t="shared" si="18"/>
        <v>12729.021540953094</v>
      </c>
      <c r="AU84" s="130">
        <v>9318341000</v>
      </c>
      <c r="AV84" s="54">
        <v>7292</v>
      </c>
      <c r="AW84" s="56">
        <f t="shared" si="17"/>
        <v>3979.7360350244953</v>
      </c>
      <c r="AX84" s="15">
        <f t="shared" si="12"/>
        <v>0.31265058529600931</v>
      </c>
      <c r="AY84" s="54">
        <v>11229.342999999999</v>
      </c>
      <c r="AZ84" s="15">
        <f t="shared" si="16"/>
        <v>4795.8988608326381</v>
      </c>
      <c r="BB84" s="15" t="s">
        <v>89</v>
      </c>
      <c r="BC84" s="15">
        <v>-8.9856799037246748E-2</v>
      </c>
    </row>
    <row r="85" spans="2:55" x14ac:dyDescent="0.3">
      <c r="B85" s="16" t="s">
        <v>90</v>
      </c>
      <c r="C85" s="88">
        <v>34.9</v>
      </c>
      <c r="D85" s="89">
        <v>22.4</v>
      </c>
      <c r="E85" s="89">
        <v>20.6</v>
      </c>
      <c r="F85" s="88">
        <v>22.1</v>
      </c>
      <c r="G85" s="88">
        <v>25.8</v>
      </c>
      <c r="H85" s="88"/>
      <c r="I85" s="102">
        <v>28.2</v>
      </c>
      <c r="J85" s="97">
        <v>27.5</v>
      </c>
      <c r="K85" s="1">
        <f t="shared" si="13"/>
        <v>55.7</v>
      </c>
      <c r="L85" s="3">
        <v>21.3</v>
      </c>
      <c r="M85" s="3">
        <v>18.2</v>
      </c>
      <c r="N85" s="3">
        <v>4.8</v>
      </c>
      <c r="O85" s="3">
        <v>21.7</v>
      </c>
      <c r="P85" s="111"/>
      <c r="Q85" s="106">
        <f t="shared" si="14"/>
        <v>-0.1589147286821706</v>
      </c>
      <c r="R85" s="106"/>
      <c r="S85" s="10">
        <v>583.4</v>
      </c>
      <c r="T85" s="10">
        <v>162.34</v>
      </c>
      <c r="U85" s="10">
        <v>83.86</v>
      </c>
      <c r="V85" s="10">
        <v>25.67</v>
      </c>
      <c r="W85" s="10">
        <v>50.24</v>
      </c>
      <c r="X85" s="10">
        <v>56.48</v>
      </c>
      <c r="Y85" s="5">
        <v>654513.9</v>
      </c>
      <c r="Z85" s="10">
        <v>49086952500</v>
      </c>
      <c r="AA85" s="21">
        <v>3.5208416497371497</v>
      </c>
      <c r="AB85" s="10">
        <v>83.5</v>
      </c>
      <c r="AC85" s="34">
        <v>14318</v>
      </c>
      <c r="AD85" s="176" t="s">
        <v>90</v>
      </c>
      <c r="AE85" s="177">
        <v>1471</v>
      </c>
      <c r="AF85" s="177">
        <v>12122</v>
      </c>
      <c r="AG85" s="26">
        <v>0.12134961227520211</v>
      </c>
      <c r="AH85" s="27">
        <v>-0.1045454545454545</v>
      </c>
      <c r="AI85" s="27">
        <v>0.29832303618711387</v>
      </c>
      <c r="AJ85" s="28">
        <v>1.6519916142557545E-2</v>
      </c>
      <c r="AK85" s="26">
        <v>0.14153439153439154</v>
      </c>
      <c r="AL85" s="27">
        <v>-1.903695408734607E-2</v>
      </c>
      <c r="AM85" s="27">
        <v>0.32098765432098775</v>
      </c>
      <c r="AN85" s="28">
        <v>-1.3054830287206221E-2</v>
      </c>
      <c r="AO85" s="12">
        <v>2875261</v>
      </c>
      <c r="AP85" s="23">
        <v>-4.5236411211725724E-2</v>
      </c>
      <c r="AQ85" s="23">
        <v>1.5641938707422476E-2</v>
      </c>
      <c r="AR85" s="15">
        <f t="shared" si="11"/>
        <v>47.275708187882771</v>
      </c>
      <c r="AS85" s="174">
        <f t="shared" si="15"/>
        <v>42.159650897779372</v>
      </c>
      <c r="AT85" s="15">
        <f t="shared" si="18"/>
        <v>17072.172752317096</v>
      </c>
      <c r="AU85" s="130">
        <v>11145450200</v>
      </c>
      <c r="AV85" s="54">
        <v>7471</v>
      </c>
      <c r="AW85" s="56">
        <f t="shared" si="17"/>
        <v>3876.3264274095463</v>
      </c>
      <c r="AX85" s="15">
        <f t="shared" si="12"/>
        <v>0.22705524854084189</v>
      </c>
      <c r="AY85" s="54">
        <v>19734.657999999999</v>
      </c>
      <c r="AZ85" s="15">
        <f t="shared" si="16"/>
        <v>6863.6057735280374</v>
      </c>
      <c r="BB85" s="15" t="s">
        <v>90</v>
      </c>
      <c r="BC85" s="15">
        <v>-4.8313543887928079E-2</v>
      </c>
    </row>
    <row r="86" spans="2:55" x14ac:dyDescent="0.3">
      <c r="B86" s="16" t="s">
        <v>91</v>
      </c>
      <c r="C86" s="88">
        <v>41</v>
      </c>
      <c r="D86" s="89">
        <v>17.399999999999999</v>
      </c>
      <c r="E86" s="89">
        <v>34.5</v>
      </c>
      <c r="F86" s="88">
        <v>7.1</v>
      </c>
      <c r="G86" s="88">
        <v>35</v>
      </c>
      <c r="H86" s="88"/>
      <c r="I86" s="102">
        <v>31.4</v>
      </c>
      <c r="J86" s="97">
        <v>22.4</v>
      </c>
      <c r="K86" s="1">
        <f t="shared" si="13"/>
        <v>53.8</v>
      </c>
      <c r="L86" s="3">
        <v>16.399999999999999</v>
      </c>
      <c r="M86" s="3">
        <v>26.8</v>
      </c>
      <c r="N86" s="3">
        <v>3.1</v>
      </c>
      <c r="O86" s="3">
        <v>27.6</v>
      </c>
      <c r="P86" s="111"/>
      <c r="Q86" s="106">
        <f t="shared" si="14"/>
        <v>-0.21142857142857141</v>
      </c>
      <c r="R86" s="106"/>
      <c r="S86" s="10">
        <v>655.20000000000005</v>
      </c>
      <c r="T86" s="10">
        <v>196.48</v>
      </c>
      <c r="U86" s="10">
        <v>85.77</v>
      </c>
      <c r="V86" s="10">
        <v>22.14</v>
      </c>
      <c r="W86" s="10">
        <v>105.35</v>
      </c>
      <c r="X86" s="10">
        <v>36.58</v>
      </c>
      <c r="Y86" s="5">
        <v>495348.6</v>
      </c>
      <c r="Z86" s="10">
        <v>39225781500</v>
      </c>
      <c r="AA86" s="21">
        <v>4.0117069657656703</v>
      </c>
      <c r="AB86" s="11">
        <v>74</v>
      </c>
      <c r="AC86" s="34">
        <v>11673</v>
      </c>
      <c r="AD86" s="176" t="s">
        <v>91</v>
      </c>
      <c r="AE86" s="177">
        <v>1283</v>
      </c>
      <c r="AF86" s="177">
        <v>9761</v>
      </c>
      <c r="AG86" s="26">
        <v>0.1314414506710378</v>
      </c>
      <c r="AH86" s="27">
        <v>-8.7800446022961887E-2</v>
      </c>
      <c r="AI86" s="27">
        <v>0.20923656927426948</v>
      </c>
      <c r="AJ86" s="28">
        <v>1.518460738429539E-2</v>
      </c>
      <c r="AK86" s="26">
        <v>0.13743218806509946</v>
      </c>
      <c r="AL86" s="27">
        <v>-7.1953010279001473E-2</v>
      </c>
      <c r="AM86" s="27">
        <v>0.24590163934426235</v>
      </c>
      <c r="AN86" s="28">
        <v>-1.0733452593917669E-2</v>
      </c>
      <c r="AO86" s="12">
        <v>2400979</v>
      </c>
      <c r="AP86" s="23">
        <v>-8.8327105475894729E-2</v>
      </c>
      <c r="AQ86" s="23">
        <v>-1.363625906468402E-2</v>
      </c>
      <c r="AR86" s="15">
        <f t="shared" si="11"/>
        <v>45.997903355256334</v>
      </c>
      <c r="AS86" s="174">
        <f t="shared" si="15"/>
        <v>40.654249787274274</v>
      </c>
      <c r="AT86" s="15">
        <f t="shared" si="18"/>
        <v>16337.411322631309</v>
      </c>
      <c r="AU86" s="130">
        <v>7834523000</v>
      </c>
      <c r="AV86" s="54">
        <v>4759</v>
      </c>
      <c r="AW86" s="56">
        <f t="shared" si="17"/>
        <v>3263.0535294144597</v>
      </c>
      <c r="AX86" s="15">
        <f t="shared" si="12"/>
        <v>0.19972892063348693</v>
      </c>
      <c r="AY86" s="54">
        <v>13065.421</v>
      </c>
      <c r="AZ86" s="15">
        <f t="shared" si="16"/>
        <v>5441.7056542352102</v>
      </c>
      <c r="BB86" s="15" t="s">
        <v>91</v>
      </c>
      <c r="BC86" s="15">
        <v>-0.10371775947713424</v>
      </c>
    </row>
    <row r="87" spans="2:55" x14ac:dyDescent="0.3">
      <c r="B87" s="16" t="s">
        <v>92</v>
      </c>
      <c r="C87" s="88">
        <v>42.9</v>
      </c>
      <c r="D87" s="89">
        <v>38.1</v>
      </c>
      <c r="E87" s="89">
        <v>17.2</v>
      </c>
      <c r="F87" s="88">
        <v>1.9</v>
      </c>
      <c r="G87" s="88">
        <v>25</v>
      </c>
      <c r="H87" s="88"/>
      <c r="I87" s="102">
        <v>27.3</v>
      </c>
      <c r="J87" s="97">
        <v>28.2</v>
      </c>
      <c r="K87" s="1">
        <f t="shared" si="13"/>
        <v>55.5</v>
      </c>
      <c r="L87" s="3">
        <v>20.6</v>
      </c>
      <c r="M87" s="3">
        <v>19.3</v>
      </c>
      <c r="N87" s="3">
        <v>4.5999999999999996</v>
      </c>
      <c r="O87" s="3">
        <v>24.2</v>
      </c>
      <c r="P87" s="111"/>
      <c r="Q87" s="106">
        <f t="shared" si="14"/>
        <v>-3.2000000000000028E-2</v>
      </c>
      <c r="R87" s="106"/>
      <c r="S87" s="10">
        <v>703.8</v>
      </c>
      <c r="T87" s="10">
        <v>168.82</v>
      </c>
      <c r="U87" s="10">
        <v>90.84</v>
      </c>
      <c r="V87" s="10">
        <v>33.01</v>
      </c>
      <c r="W87" s="10">
        <v>139.30000000000001</v>
      </c>
      <c r="X87" s="10">
        <v>55.7</v>
      </c>
      <c r="Y87" s="7">
        <v>391624.1</v>
      </c>
      <c r="Z87" s="10">
        <v>34141143299.999996</v>
      </c>
      <c r="AA87" s="21">
        <v>3.6183741563556695</v>
      </c>
      <c r="AB87" s="10">
        <v>63.7</v>
      </c>
      <c r="AC87" s="34">
        <v>11892</v>
      </c>
      <c r="AD87" s="176" t="s">
        <v>92</v>
      </c>
      <c r="AE87" s="177">
        <v>1282</v>
      </c>
      <c r="AF87" s="177">
        <v>9860</v>
      </c>
      <c r="AG87" s="26">
        <v>0.13002028397565923</v>
      </c>
      <c r="AH87" s="27">
        <v>-0.15456407921693605</v>
      </c>
      <c r="AI87" s="27">
        <v>0.24586977648202146</v>
      </c>
      <c r="AJ87" s="28">
        <v>-2.9623068595610702E-2</v>
      </c>
      <c r="AK87" s="26">
        <v>0.14563106796116504</v>
      </c>
      <c r="AL87" s="27">
        <v>-4.8257372654155528E-2</v>
      </c>
      <c r="AM87" s="27">
        <v>0.25</v>
      </c>
      <c r="AN87" s="28">
        <v>-2.0602218700475405E-2</v>
      </c>
      <c r="AO87" s="12">
        <v>2684566</v>
      </c>
      <c r="AP87" s="23">
        <v>-9.0855952723639888E-2</v>
      </c>
      <c r="AQ87" s="23">
        <v>-2.983005006308026E-2</v>
      </c>
      <c r="AR87" s="15">
        <f t="shared" si="11"/>
        <v>41.503915344230691</v>
      </c>
      <c r="AS87" s="174">
        <f t="shared" si="15"/>
        <v>36.728469331728114</v>
      </c>
      <c r="AT87" s="15">
        <f t="shared" si="18"/>
        <v>12717.565260083007</v>
      </c>
      <c r="AU87" s="130">
        <v>7967564000</v>
      </c>
      <c r="AV87" s="54">
        <v>6420</v>
      </c>
      <c r="AW87" s="56">
        <f t="shared" si="17"/>
        <v>2967.9151117908818</v>
      </c>
      <c r="AX87" s="15">
        <f t="shared" si="12"/>
        <v>0.23337132942469449</v>
      </c>
      <c r="AY87" s="54">
        <v>8183.8650000000007</v>
      </c>
      <c r="AZ87" s="15">
        <f t="shared" si="16"/>
        <v>3048.4871670132156</v>
      </c>
      <c r="BB87" s="15" t="s">
        <v>92</v>
      </c>
      <c r="BC87" s="15">
        <v>-0.14902752659627905</v>
      </c>
    </row>
    <row r="88" spans="2:55" x14ac:dyDescent="0.3">
      <c r="B88" s="16" t="s">
        <v>93</v>
      </c>
      <c r="C88" s="88">
        <v>48.4</v>
      </c>
      <c r="D88" s="89">
        <v>16.3</v>
      </c>
      <c r="E88" s="89">
        <v>23.6</v>
      </c>
      <c r="F88" s="88">
        <v>11.7</v>
      </c>
      <c r="G88" s="88">
        <v>30.2</v>
      </c>
      <c r="H88" s="88"/>
      <c r="I88" s="102">
        <v>28.3</v>
      </c>
      <c r="J88" s="97">
        <v>26.9</v>
      </c>
      <c r="K88" s="1">
        <f t="shared" si="13"/>
        <v>55.2</v>
      </c>
      <c r="L88" s="3">
        <v>18.8</v>
      </c>
      <c r="M88" s="3">
        <v>21.4</v>
      </c>
      <c r="N88" s="3">
        <v>4.5</v>
      </c>
      <c r="O88" s="3">
        <v>24.9</v>
      </c>
      <c r="P88" s="111"/>
      <c r="Q88" s="106">
        <f t="shared" si="14"/>
        <v>-0.17549668874172186</v>
      </c>
      <c r="R88" s="106"/>
      <c r="S88" s="10">
        <v>521.6</v>
      </c>
      <c r="T88" s="10">
        <v>141.91999999999999</v>
      </c>
      <c r="U88" s="10">
        <v>80.36</v>
      </c>
      <c r="V88" s="10">
        <v>18.940000000000001</v>
      </c>
      <c r="W88" s="10">
        <v>86.27</v>
      </c>
      <c r="X88" s="10">
        <v>34.79</v>
      </c>
      <c r="Y88" s="5">
        <v>409763</v>
      </c>
      <c r="Z88" s="10">
        <v>34734684100</v>
      </c>
      <c r="AA88" s="21">
        <v>3.6462413255723063</v>
      </c>
      <c r="AB88" s="10">
        <v>88.3</v>
      </c>
      <c r="AC88" s="34">
        <v>15089</v>
      </c>
      <c r="AD88" s="176" t="s">
        <v>93</v>
      </c>
      <c r="AE88" s="177">
        <v>2684</v>
      </c>
      <c r="AF88" s="177">
        <v>11566</v>
      </c>
      <c r="AG88" s="26">
        <v>0.23205948469652429</v>
      </c>
      <c r="AH88" s="27">
        <v>-8.3542349990353038E-2</v>
      </c>
      <c r="AI88" s="27">
        <v>0.60718562874251503</v>
      </c>
      <c r="AJ88" s="28">
        <v>1.2961989840602595E-2</v>
      </c>
      <c r="AK88" s="26">
        <v>0.38310708898944196</v>
      </c>
      <c r="AL88" s="27">
        <v>1.1956521739130421E-2</v>
      </c>
      <c r="AM88" s="27">
        <v>0.81428571428571428</v>
      </c>
      <c r="AN88" s="28">
        <v>-3.6337209302325535E-2</v>
      </c>
      <c r="AO88" s="12">
        <v>2791116</v>
      </c>
      <c r="AP88" s="23">
        <v>2.6024502255432402E-2</v>
      </c>
      <c r="AQ88" s="23">
        <v>4.7704811021201277E-2</v>
      </c>
      <c r="AR88" s="15">
        <f t="shared" si="11"/>
        <v>51.054846878452921</v>
      </c>
      <c r="AS88" s="174">
        <f t="shared" si="15"/>
        <v>41.438621683942905</v>
      </c>
      <c r="AT88" s="15">
        <f t="shared" si="18"/>
        <v>12444.729670855671</v>
      </c>
      <c r="AU88" s="130">
        <v>19836294000</v>
      </c>
      <c r="AV88" s="54">
        <v>11281</v>
      </c>
      <c r="AW88" s="56">
        <f t="shared" si="17"/>
        <v>7106.9400196910483</v>
      </c>
      <c r="AX88" s="15">
        <f t="shared" si="12"/>
        <v>0.57108030529058418</v>
      </c>
      <c r="AY88" s="54">
        <v>12219.839</v>
      </c>
      <c r="AZ88" s="15">
        <f t="shared" si="16"/>
        <v>4378.1193615743668</v>
      </c>
      <c r="BB88" s="15" t="s">
        <v>93</v>
      </c>
      <c r="BC88" s="15">
        <v>-9.0190557009046435E-2</v>
      </c>
    </row>
    <row r="89" spans="2:55" x14ac:dyDescent="0.3">
      <c r="B89" s="16" t="s">
        <v>94</v>
      </c>
      <c r="C89" s="88">
        <v>43.9</v>
      </c>
      <c r="D89" s="89">
        <v>23</v>
      </c>
      <c r="E89" s="89">
        <v>24.9</v>
      </c>
      <c r="F89" s="88">
        <v>8.1999999999999993</v>
      </c>
      <c r="G89" s="88">
        <v>36.200000000000003</v>
      </c>
      <c r="H89" s="88"/>
      <c r="I89" s="102">
        <v>31.7</v>
      </c>
      <c r="J89" s="97">
        <v>23.1</v>
      </c>
      <c r="K89" s="1">
        <f t="shared" si="13"/>
        <v>54.8</v>
      </c>
      <c r="L89" s="3">
        <v>16.8</v>
      </c>
      <c r="M89" s="3">
        <v>20.399999999999999</v>
      </c>
      <c r="N89" s="3">
        <v>7.9</v>
      </c>
      <c r="O89" s="3">
        <v>21.4</v>
      </c>
      <c r="P89" s="111"/>
      <c r="Q89" s="106">
        <f t="shared" si="14"/>
        <v>-0.40883977900552493</v>
      </c>
      <c r="R89" s="106"/>
      <c r="S89" s="10">
        <v>517.29999999999995</v>
      </c>
      <c r="T89" s="10">
        <v>131.37</v>
      </c>
      <c r="U89" s="10">
        <v>87.64</v>
      </c>
      <c r="V89" s="10">
        <v>19.07</v>
      </c>
      <c r="W89" s="10">
        <v>52.1</v>
      </c>
      <c r="X89" s="10">
        <v>36.56</v>
      </c>
      <c r="Y89" s="5">
        <v>331087.59999999998</v>
      </c>
      <c r="Z89" s="10">
        <v>24003039600</v>
      </c>
      <c r="AA89" s="21">
        <v>3.9889967487810671</v>
      </c>
      <c r="AB89" s="10">
        <v>84.2</v>
      </c>
      <c r="AC89" s="34">
        <v>9886</v>
      </c>
      <c r="AD89" s="176" t="s">
        <v>94</v>
      </c>
      <c r="AE89" s="177">
        <v>1092</v>
      </c>
      <c r="AF89" s="177">
        <v>8431</v>
      </c>
      <c r="AG89" s="26">
        <v>0.12952200213497805</v>
      </c>
      <c r="AH89" s="27">
        <v>-0.10682798724441944</v>
      </c>
      <c r="AI89" s="27">
        <v>9.8591549295774739E-2</v>
      </c>
      <c r="AJ89" s="28">
        <v>-7.066305499941139E-3</v>
      </c>
      <c r="AK89" s="26">
        <v>0.13490364025695931</v>
      </c>
      <c r="AL89" s="27">
        <v>2.1072796934865856E-2</v>
      </c>
      <c r="AM89" s="27">
        <v>0.18867924528301883</v>
      </c>
      <c r="AN89" s="28">
        <v>-6.0362173038229328E-2</v>
      </c>
      <c r="AO89" s="12">
        <v>1952138</v>
      </c>
      <c r="AP89" s="23">
        <v>-8.2069073181007646E-2</v>
      </c>
      <c r="AQ89" s="23">
        <v>-1.4207637027823905E-2</v>
      </c>
      <c r="AR89" s="15">
        <f t="shared" si="11"/>
        <v>48.782411899158774</v>
      </c>
      <c r="AS89" s="174">
        <f t="shared" si="15"/>
        <v>43.188545072120931</v>
      </c>
      <c r="AT89" s="15">
        <f t="shared" si="18"/>
        <v>12295.769868728543</v>
      </c>
      <c r="AU89" s="130">
        <v>7112112000</v>
      </c>
      <c r="AV89" s="54">
        <v>5335</v>
      </c>
      <c r="AW89" s="56">
        <f t="shared" si="17"/>
        <v>3643.2424347049237</v>
      </c>
      <c r="AX89" s="15">
        <f t="shared" si="12"/>
        <v>0.29630047354502553</v>
      </c>
      <c r="AY89" s="15">
        <v>6604.2790000000005</v>
      </c>
      <c r="AZ89" s="15">
        <f t="shared" si="16"/>
        <v>3383.1004775277161</v>
      </c>
      <c r="BB89" s="15" t="s">
        <v>94</v>
      </c>
      <c r="BC89" s="15">
        <v>-0.11106514426836289</v>
      </c>
    </row>
    <row r="90" spans="2:55" x14ac:dyDescent="0.3">
      <c r="B90" s="16" t="s">
        <v>95</v>
      </c>
      <c r="C90" s="88">
        <v>45.1</v>
      </c>
      <c r="D90" s="89">
        <v>24.8</v>
      </c>
      <c r="E90" s="89">
        <v>22.2</v>
      </c>
      <c r="F90" s="88">
        <v>7.9</v>
      </c>
      <c r="G90" s="88">
        <v>32.4</v>
      </c>
      <c r="H90" s="88"/>
      <c r="I90" s="102">
        <v>29.3</v>
      </c>
      <c r="J90" s="97">
        <v>25.2</v>
      </c>
      <c r="K90" s="1">
        <f t="shared" si="13"/>
        <v>54.5</v>
      </c>
      <c r="L90" s="3">
        <v>14.4</v>
      </c>
      <c r="M90" s="3">
        <v>22.9</v>
      </c>
      <c r="N90" s="3">
        <v>8.3000000000000007</v>
      </c>
      <c r="O90" s="3">
        <v>27</v>
      </c>
      <c r="P90" s="111"/>
      <c r="Q90" s="106">
        <f t="shared" si="14"/>
        <v>-0.16666666666666663</v>
      </c>
      <c r="R90" s="106"/>
      <c r="S90" s="10">
        <v>451.9</v>
      </c>
      <c r="T90" s="10">
        <v>104.05</v>
      </c>
      <c r="U90" s="10">
        <v>68.19</v>
      </c>
      <c r="V90" s="10">
        <v>23.16</v>
      </c>
      <c r="W90" s="10">
        <v>32.97</v>
      </c>
      <c r="X90" s="10">
        <v>50.5</v>
      </c>
      <c r="Y90" s="5">
        <v>473792.2</v>
      </c>
      <c r="Z90" s="10">
        <v>16248092300</v>
      </c>
      <c r="AA90" s="21">
        <v>3.492708753940668</v>
      </c>
      <c r="AB90" s="10">
        <v>81.099999999999994</v>
      </c>
      <c r="AC90" s="34">
        <v>6257</v>
      </c>
      <c r="AD90" s="176" t="s">
        <v>95</v>
      </c>
      <c r="AE90" s="177">
        <v>700</v>
      </c>
      <c r="AF90" s="177">
        <v>5451</v>
      </c>
      <c r="AG90" s="26">
        <v>0.1284168042560998</v>
      </c>
      <c r="AH90" s="27">
        <v>-0.15158620689655178</v>
      </c>
      <c r="AI90" s="27">
        <v>0.48305084745762716</v>
      </c>
      <c r="AJ90" s="28">
        <v>2.1168977144998102E-2</v>
      </c>
      <c r="AK90" s="26">
        <v>0.17080745341614906</v>
      </c>
      <c r="AL90" s="27">
        <v>-9.3301435406698552E-2</v>
      </c>
      <c r="AM90" s="27">
        <v>0.71875</v>
      </c>
      <c r="AN90" s="28">
        <v>-6.1728395061728669E-3</v>
      </c>
      <c r="AO90" s="12">
        <v>1077861</v>
      </c>
      <c r="AP90" s="23">
        <v>2.0635981773901024E-2</v>
      </c>
      <c r="AQ90" s="23">
        <v>3.2046396372243269E-2</v>
      </c>
      <c r="AR90" s="15">
        <f t="shared" si="11"/>
        <v>57.066727527946554</v>
      </c>
      <c r="AS90" s="174">
        <f t="shared" si="15"/>
        <v>50.57238363759334</v>
      </c>
      <c r="AT90" s="15">
        <f t="shared" si="18"/>
        <v>15074.385565485716</v>
      </c>
      <c r="AU90" s="130">
        <v>5367018000</v>
      </c>
      <c r="AV90" s="54">
        <v>3876</v>
      </c>
      <c r="AW90" s="56">
        <f t="shared" si="17"/>
        <v>4979.3229368165285</v>
      </c>
      <c r="AX90" s="15">
        <f t="shared" si="12"/>
        <v>0.33031680894624166</v>
      </c>
      <c r="AY90" s="47">
        <v>3761.74</v>
      </c>
      <c r="AZ90" s="15">
        <f t="shared" si="16"/>
        <v>3490.0047408710398</v>
      </c>
      <c r="BB90" s="15" t="s">
        <v>95</v>
      </c>
      <c r="BC90" s="15">
        <v>-8.024264458501118E-2</v>
      </c>
    </row>
    <row r="91" spans="2:55" x14ac:dyDescent="0.3">
      <c r="B91" s="16" t="s">
        <v>96</v>
      </c>
      <c r="C91" s="86">
        <v>43.5</v>
      </c>
      <c r="D91" s="87">
        <v>23.1</v>
      </c>
      <c r="E91" s="87">
        <v>25.6</v>
      </c>
      <c r="F91" s="86">
        <v>7.8</v>
      </c>
      <c r="G91" s="86">
        <v>29.6</v>
      </c>
      <c r="H91" s="108"/>
      <c r="K91" s="1">
        <f t="shared" si="13"/>
        <v>0</v>
      </c>
      <c r="Q91" s="106"/>
      <c r="R91" s="106"/>
      <c r="S91" s="15" t="s">
        <v>0</v>
      </c>
      <c r="T91" s="15" t="s">
        <v>0</v>
      </c>
      <c r="U91" s="15" t="s">
        <v>0</v>
      </c>
      <c r="V91" t="s">
        <v>0</v>
      </c>
      <c r="W91" t="s">
        <v>0</v>
      </c>
      <c r="X91" t="s">
        <v>0</v>
      </c>
      <c r="Z91" s="10">
        <v>135692377199.99998</v>
      </c>
      <c r="AC91" s="35" t="s">
        <v>0</v>
      </c>
      <c r="AD91" s="176" t="s">
        <v>96</v>
      </c>
      <c r="AE91" t="s">
        <v>0</v>
      </c>
      <c r="AF91" t="s">
        <v>0</v>
      </c>
      <c r="AG91" s="26" t="e">
        <v>#VALUE!</v>
      </c>
      <c r="AH91" s="27" t="e">
        <v>#VALUE!</v>
      </c>
      <c r="AI91" s="27" t="e">
        <v>#VALUE!</v>
      </c>
      <c r="AJ91" s="28" t="e">
        <v>#VALUE!</v>
      </c>
      <c r="AK91" s="26" t="e">
        <v>#VALUE!</v>
      </c>
      <c r="AL91" s="27" t="e">
        <v>#VALUE!</v>
      </c>
      <c r="AM91" s="27" t="e">
        <v>#VALUE!</v>
      </c>
      <c r="AN91" s="28" t="e">
        <v>#VALUE!</v>
      </c>
      <c r="AO91" s="12"/>
      <c r="AP91" s="23" t="e">
        <v>#DIV/0!</v>
      </c>
      <c r="AQ91" s="23" t="e">
        <v>#DIV/0!</v>
      </c>
      <c r="AR91" s="15" t="e">
        <f t="shared" si="11"/>
        <v>#VALUE!</v>
      </c>
      <c r="AS91" s="174" t="e">
        <f t="shared" si="15"/>
        <v>#VALUE!</v>
      </c>
      <c r="AT91" s="15" t="e">
        <f t="shared" si="18"/>
        <v>#DIV/0!</v>
      </c>
      <c r="AU91" s="55"/>
      <c r="AW91" s="56" t="e">
        <f t="shared" si="17"/>
        <v>#DIV/0!</v>
      </c>
      <c r="AX91" s="15">
        <f t="shared" si="12"/>
        <v>0</v>
      </c>
      <c r="AY91" s="46">
        <v>57362.835999999996</v>
      </c>
      <c r="AZ91" s="15" t="e">
        <f t="shared" si="16"/>
        <v>#DIV/0!</v>
      </c>
      <c r="BA91" s="44"/>
      <c r="BB91" s="15" t="s">
        <v>96</v>
      </c>
      <c r="BC91" s="15" t="e">
        <v>#VALUE!</v>
      </c>
    </row>
    <row r="92" spans="2:55" x14ac:dyDescent="0.3">
      <c r="B92" s="16" t="s">
        <v>96</v>
      </c>
      <c r="C92" s="86"/>
      <c r="D92" s="87"/>
      <c r="E92" s="87"/>
      <c r="F92" s="86"/>
      <c r="G92" s="86"/>
      <c r="H92" s="108"/>
      <c r="K92" s="1">
        <f t="shared" si="13"/>
        <v>0</v>
      </c>
      <c r="Q92" s="106"/>
      <c r="R92" s="106"/>
      <c r="S92" s="10">
        <v>589.70000000000005</v>
      </c>
      <c r="T92" s="10">
        <v>173.56</v>
      </c>
      <c r="U92" s="10">
        <v>79.540000000000006</v>
      </c>
      <c r="V92" s="10">
        <v>26.24</v>
      </c>
      <c r="W92" s="10">
        <v>31.81</v>
      </c>
      <c r="X92" s="10">
        <v>54.52</v>
      </c>
      <c r="Z92" s="10">
        <v>0</v>
      </c>
      <c r="AC92" s="34">
        <v>43658</v>
      </c>
      <c r="AD92" s="176" t="s">
        <v>96</v>
      </c>
      <c r="AE92" s="177">
        <v>3973</v>
      </c>
      <c r="AF92" s="177">
        <v>37049</v>
      </c>
      <c r="AG92" s="26">
        <v>0.10723636265486249</v>
      </c>
      <c r="AH92" s="27" t="e">
        <v>#VALUE!</v>
      </c>
      <c r="AI92" s="27" t="e">
        <v>#VALUE!</v>
      </c>
      <c r="AJ92" s="28" t="e">
        <v>#VALUE!</v>
      </c>
      <c r="AK92" s="26">
        <v>0.12427097353073127</v>
      </c>
      <c r="AL92" s="27" t="e">
        <v>#VALUE!</v>
      </c>
      <c r="AM92" s="27" t="e">
        <v>#VALUE!</v>
      </c>
      <c r="AN92" s="28" t="e">
        <v>#VALUE!</v>
      </c>
      <c r="AO92" s="12"/>
      <c r="AP92" s="23" t="e">
        <v>#DIV/0!</v>
      </c>
      <c r="AQ92" s="23" t="e">
        <v>#DIV/0!</v>
      </c>
      <c r="AR92" s="15" t="e">
        <f t="shared" si="11"/>
        <v>#DIV/0!</v>
      </c>
      <c r="AS92" s="174" t="e">
        <f t="shared" si="15"/>
        <v>#DIV/0!</v>
      </c>
      <c r="AT92" s="15" t="e">
        <f t="shared" si="18"/>
        <v>#DIV/0!</v>
      </c>
      <c r="AU92" s="55"/>
      <c r="AW92" s="56" t="e">
        <f t="shared" si="17"/>
        <v>#DIV/0!</v>
      </c>
      <c r="AX92" s="15" t="e">
        <f t="shared" si="12"/>
        <v>#DIV/0!</v>
      </c>
      <c r="AY92" s="53"/>
      <c r="AZ92" s="15" t="e">
        <f t="shared" si="16"/>
        <v>#DIV/0!</v>
      </c>
      <c r="BA92" s="44"/>
      <c r="BB92" s="15" t="s">
        <v>96</v>
      </c>
      <c r="BC92" s="15" t="e">
        <v>#DIV/0!</v>
      </c>
    </row>
    <row r="93" spans="2:55" x14ac:dyDescent="0.3">
      <c r="B93" s="16" t="s">
        <v>97</v>
      </c>
      <c r="C93" s="88">
        <v>30.1</v>
      </c>
      <c r="D93" s="89">
        <v>41.3</v>
      </c>
      <c r="E93" s="89">
        <v>23.6</v>
      </c>
      <c r="F93" s="88">
        <v>5</v>
      </c>
      <c r="G93" s="88">
        <v>34.700000000000003</v>
      </c>
      <c r="H93" s="88"/>
      <c r="I93" s="102">
        <v>18.8</v>
      </c>
      <c r="J93" s="97">
        <v>29.6</v>
      </c>
      <c r="K93" s="1">
        <f t="shared" si="13"/>
        <v>48.400000000000006</v>
      </c>
      <c r="L93" s="3">
        <v>28.1</v>
      </c>
      <c r="M93" s="3">
        <v>17.2</v>
      </c>
      <c r="N93" s="3">
        <v>6.3</v>
      </c>
      <c r="O93" s="3">
        <v>25.6</v>
      </c>
      <c r="P93" s="111"/>
      <c r="Q93" s="106">
        <f t="shared" si="14"/>
        <v>-0.26224783861671475</v>
      </c>
      <c r="R93" s="106"/>
      <c r="S93" s="10">
        <v>547.1</v>
      </c>
      <c r="T93" s="10">
        <v>132.69999999999999</v>
      </c>
      <c r="U93" s="10">
        <v>78.290000000000006</v>
      </c>
      <c r="V93" s="10">
        <v>22.39</v>
      </c>
      <c r="W93" s="10">
        <v>32.94</v>
      </c>
      <c r="X93" s="10">
        <v>48.68</v>
      </c>
      <c r="Y93" s="5">
        <v>204770</v>
      </c>
      <c r="Z93" s="10">
        <v>15485461500</v>
      </c>
      <c r="AA93" s="21">
        <v>4.1945557940691316</v>
      </c>
      <c r="AB93" s="10">
        <v>78.599999999999994</v>
      </c>
      <c r="AC93" s="34">
        <v>4488</v>
      </c>
      <c r="AD93" s="176" t="s">
        <v>97</v>
      </c>
      <c r="AE93" s="177">
        <v>351</v>
      </c>
      <c r="AF93" s="177">
        <v>4082</v>
      </c>
      <c r="AG93" s="26">
        <v>8.598726114649681E-2</v>
      </c>
      <c r="AH93" s="27">
        <v>0.10383466135458175</v>
      </c>
      <c r="AI93" s="27">
        <v>-1.6806722689075682E-2</v>
      </c>
      <c r="AJ93" s="28">
        <v>-6.3291139240506666E-3</v>
      </c>
      <c r="AK93" s="26">
        <v>0.19387755102040816</v>
      </c>
      <c r="AL93" s="27">
        <v>1.298701298701288E-2</v>
      </c>
      <c r="AM93" s="27">
        <v>5.555555555555558E-2</v>
      </c>
      <c r="AN93" s="28">
        <v>3.1578947368421151E-2</v>
      </c>
      <c r="AO93" s="12">
        <v>983892</v>
      </c>
      <c r="AP93" s="23">
        <v>-1.6943597941749489E-2</v>
      </c>
      <c r="AQ93" s="23">
        <v>1.3655980557098157E-2</v>
      </c>
      <c r="AR93" s="15">
        <f t="shared" si="11"/>
        <v>45.05575815231753</v>
      </c>
      <c r="AS93" s="174">
        <f t="shared" si="15"/>
        <v>41.48829343057978</v>
      </c>
      <c r="AT93" s="15">
        <f t="shared" si="18"/>
        <v>15738.985071532241</v>
      </c>
      <c r="AU93" s="127">
        <v>2644999000</v>
      </c>
      <c r="AV93" s="44">
        <v>1111</v>
      </c>
      <c r="AW93" s="56">
        <f t="shared" si="17"/>
        <v>2688.3021713765334</v>
      </c>
      <c r="AX93" s="15">
        <f t="shared" si="12"/>
        <v>0.17080530664197513</v>
      </c>
      <c r="AY93" s="54">
        <v>7123.8369999999995</v>
      </c>
      <c r="AZ93" s="15">
        <f t="shared" si="16"/>
        <v>7240.4664333077208</v>
      </c>
      <c r="BA93" s="44"/>
      <c r="BB93" s="15" t="s">
        <v>97</v>
      </c>
      <c r="BC93" s="15">
        <v>5.2312972993987072E-2</v>
      </c>
    </row>
    <row r="94" spans="2:55" x14ac:dyDescent="0.3">
      <c r="B94" s="16" t="s">
        <v>99</v>
      </c>
      <c r="C94" s="88">
        <v>29.5</v>
      </c>
      <c r="D94" s="89">
        <v>28.5</v>
      </c>
      <c r="E94" s="89">
        <v>34.9</v>
      </c>
      <c r="F94" s="88">
        <v>7.1</v>
      </c>
      <c r="G94" s="88">
        <v>43.5</v>
      </c>
      <c r="H94" s="88"/>
      <c r="I94" s="102">
        <v>24</v>
      </c>
      <c r="J94" s="97">
        <v>19.600000000000001</v>
      </c>
      <c r="K94" s="1">
        <f t="shared" si="13"/>
        <v>43.6</v>
      </c>
      <c r="L94" s="3">
        <v>24.6</v>
      </c>
      <c r="M94" s="3">
        <v>26.6</v>
      </c>
      <c r="N94" s="3">
        <v>5.2</v>
      </c>
      <c r="O94" s="3">
        <v>32.6</v>
      </c>
      <c r="P94" s="111"/>
      <c r="Q94" s="106">
        <f t="shared" si="14"/>
        <v>-0.25057471264367814</v>
      </c>
      <c r="R94" s="106"/>
      <c r="S94" s="10">
        <v>604.29999999999995</v>
      </c>
      <c r="T94" s="10">
        <v>162.79</v>
      </c>
      <c r="U94" s="10">
        <v>83.63</v>
      </c>
      <c r="V94" s="10">
        <v>28.82</v>
      </c>
      <c r="W94" s="10">
        <v>26.83</v>
      </c>
      <c r="X94" s="10">
        <v>37.43</v>
      </c>
      <c r="Y94" s="5">
        <v>951220.2</v>
      </c>
      <c r="Z94" s="10">
        <v>16568054900</v>
      </c>
      <c r="AA94" s="21">
        <v>4.5654402420256561</v>
      </c>
      <c r="AB94" s="10">
        <v>94.2</v>
      </c>
      <c r="AC94" s="34">
        <v>5899</v>
      </c>
      <c r="AD94" s="176" t="s">
        <v>99</v>
      </c>
      <c r="AE94" s="177">
        <v>243</v>
      </c>
      <c r="AF94" s="177">
        <v>5128</v>
      </c>
      <c r="AG94" s="26">
        <v>4.7386895475819035E-2</v>
      </c>
      <c r="AH94" s="27">
        <v>-1.8816222141030292E-2</v>
      </c>
      <c r="AI94" s="27">
        <v>0.33516483516483508</v>
      </c>
      <c r="AJ94" s="28">
        <v>6.2137531068765517E-2</v>
      </c>
      <c r="AK94" s="26">
        <v>5.1724137931034482E-2</v>
      </c>
      <c r="AL94" s="27">
        <v>4.3189368770764069E-2</v>
      </c>
      <c r="AM94" s="27">
        <v>7.1428571428571397E-2</v>
      </c>
      <c r="AN94" s="28">
        <v>2.1126760563380254E-2</v>
      </c>
      <c r="AO94" s="12">
        <v>965669</v>
      </c>
      <c r="AP94" s="23">
        <v>5.9146387830719682E-3</v>
      </c>
      <c r="AQ94" s="23">
        <v>7.6917618527847509E-3</v>
      </c>
      <c r="AR94" s="15">
        <f t="shared" ref="AR94:AR102" si="19">(AE94+AF94)/(AO94/10000)</f>
        <v>55.619472096546538</v>
      </c>
      <c r="AS94" s="174">
        <f t="shared" si="15"/>
        <v>53.103081904876305</v>
      </c>
      <c r="AT94" s="15">
        <f t="shared" si="18"/>
        <v>17157.074421981029</v>
      </c>
      <c r="AU94" s="127">
        <v>1793895000</v>
      </c>
      <c r="AV94" s="44">
        <v>1295</v>
      </c>
      <c r="AW94" s="56">
        <f t="shared" si="17"/>
        <v>1857.6706925457895</v>
      </c>
      <c r="AX94" s="15">
        <f t="shared" si="12"/>
        <v>0.10827432736235079</v>
      </c>
      <c r="AY94" s="45">
        <v>9413.2040000000015</v>
      </c>
      <c r="AZ94" s="15">
        <f t="shared" si="16"/>
        <v>9747.8577027946449</v>
      </c>
      <c r="BA94" s="44"/>
      <c r="BB94" s="15" t="s">
        <v>99</v>
      </c>
      <c r="BC94" s="15">
        <v>-5.1172327786007665E-3</v>
      </c>
    </row>
    <row r="95" spans="2:55" x14ac:dyDescent="0.3">
      <c r="B95" s="16" t="s">
        <v>98</v>
      </c>
      <c r="C95" s="88">
        <v>51</v>
      </c>
      <c r="D95" s="89">
        <v>23.3</v>
      </c>
      <c r="E95" s="89">
        <v>21.2</v>
      </c>
      <c r="F95" s="88">
        <v>4.4000000000000004</v>
      </c>
      <c r="G95" s="88">
        <v>29.2</v>
      </c>
      <c r="H95" s="88"/>
      <c r="I95" s="102">
        <v>38.6</v>
      </c>
      <c r="J95" s="97">
        <v>21.7</v>
      </c>
      <c r="K95" s="1">
        <f t="shared" si="13"/>
        <v>60.3</v>
      </c>
      <c r="L95" s="3">
        <v>15.8</v>
      </c>
      <c r="M95" s="3">
        <v>20</v>
      </c>
      <c r="N95" s="3">
        <v>3.8</v>
      </c>
      <c r="O95" s="3">
        <v>22.3</v>
      </c>
      <c r="P95" s="111"/>
      <c r="Q95" s="106">
        <f t="shared" si="14"/>
        <v>-0.23630136986301364</v>
      </c>
      <c r="R95" s="106"/>
      <c r="S95" s="10">
        <v>468.8</v>
      </c>
      <c r="T95" s="10">
        <v>153.22</v>
      </c>
      <c r="U95" s="10">
        <v>59.03</v>
      </c>
      <c r="V95" s="10">
        <v>9.33</v>
      </c>
      <c r="W95" s="10">
        <v>15.43</v>
      </c>
      <c r="X95" s="10">
        <v>32.119999999999997</v>
      </c>
      <c r="Y95" s="5">
        <v>279443.09999999998</v>
      </c>
      <c r="Z95" s="10">
        <v>30983754200</v>
      </c>
      <c r="AA95" s="21">
        <v>3.6677883993293601</v>
      </c>
      <c r="AB95" s="12">
        <v>81</v>
      </c>
      <c r="AC95" s="34">
        <v>5352</v>
      </c>
      <c r="AD95" s="176" t="s">
        <v>98</v>
      </c>
      <c r="AE95" s="177">
        <v>258</v>
      </c>
      <c r="AF95" s="177">
        <v>4854</v>
      </c>
      <c r="AG95" s="26">
        <v>5.3152039555006178E-2</v>
      </c>
      <c r="AH95" s="27">
        <v>-0.17628101836931998</v>
      </c>
      <c r="AI95" s="27">
        <v>7.0539419087136901E-2</v>
      </c>
      <c r="AJ95" s="28">
        <v>9.987515605493158E-3</v>
      </c>
      <c r="AK95" s="26">
        <v>4.1666666666666664E-2</v>
      </c>
      <c r="AL95" s="27">
        <v>-0.23611111111111116</v>
      </c>
      <c r="AM95" s="27">
        <v>0.10000000000000009</v>
      </c>
      <c r="AN95" s="28">
        <v>-2.9411764705882359E-2</v>
      </c>
      <c r="AO95" s="12">
        <v>1069296</v>
      </c>
      <c r="AP95" s="23">
        <v>-9.8267533799282214E-2</v>
      </c>
      <c r="AQ95" s="23">
        <v>-3.4551502215673269E-2</v>
      </c>
      <c r="AR95" s="15">
        <f t="shared" si="19"/>
        <v>47.807155362032596</v>
      </c>
      <c r="AS95" s="174">
        <f t="shared" si="15"/>
        <v>45.394352920052071</v>
      </c>
      <c r="AT95" s="15">
        <f t="shared" si="18"/>
        <v>28975.844106776796</v>
      </c>
      <c r="AU95" s="127">
        <v>3865250000</v>
      </c>
      <c r="AV95" s="44">
        <v>1447</v>
      </c>
      <c r="AW95" s="56">
        <f t="shared" si="17"/>
        <v>3614.7614879322468</v>
      </c>
      <c r="AX95" s="15">
        <f t="shared" si="12"/>
        <v>0.12475086056550241</v>
      </c>
      <c r="AY95" s="54">
        <v>3252.2200000000003</v>
      </c>
      <c r="AZ95" s="15">
        <f t="shared" si="16"/>
        <v>3041.459053433287</v>
      </c>
      <c r="BA95" s="44"/>
      <c r="BB95" s="15" t="s">
        <v>98</v>
      </c>
      <c r="BC95" s="15">
        <v>-0.17854715225309714</v>
      </c>
    </row>
    <row r="96" spans="2:55" x14ac:dyDescent="0.3">
      <c r="B96" s="16" t="s">
        <v>100</v>
      </c>
      <c r="C96" s="88">
        <v>50.7</v>
      </c>
      <c r="D96" s="89">
        <v>25.5</v>
      </c>
      <c r="E96" s="89">
        <v>22.1</v>
      </c>
      <c r="F96" s="88">
        <v>1.8</v>
      </c>
      <c r="G96" s="88">
        <v>23.2</v>
      </c>
      <c r="H96" s="88"/>
      <c r="I96" s="102">
        <v>30.8</v>
      </c>
      <c r="J96" s="97">
        <v>22.8</v>
      </c>
      <c r="K96" s="1">
        <f t="shared" si="13"/>
        <v>53.6</v>
      </c>
      <c r="L96" s="3">
        <v>19.899999999999999</v>
      </c>
      <c r="M96" s="3">
        <v>21.7</v>
      </c>
      <c r="N96" s="3">
        <v>4.9000000000000004</v>
      </c>
      <c r="O96" s="3">
        <v>19.2</v>
      </c>
      <c r="P96" s="111"/>
      <c r="Q96" s="106">
        <f t="shared" si="14"/>
        <v>-0.17241379310344829</v>
      </c>
      <c r="R96" s="106"/>
      <c r="S96" s="10">
        <v>609.6</v>
      </c>
      <c r="T96" s="10">
        <v>201.97</v>
      </c>
      <c r="U96" s="10">
        <v>70.48</v>
      </c>
      <c r="V96" s="10">
        <v>28.4</v>
      </c>
      <c r="W96" s="10">
        <v>18.93</v>
      </c>
      <c r="X96" s="10">
        <v>39.450000000000003</v>
      </c>
      <c r="Y96" s="5">
        <v>639848.19999999995</v>
      </c>
      <c r="Z96" s="10">
        <v>9068388300</v>
      </c>
      <c r="AA96" s="21">
        <v>3.1528270970200318</v>
      </c>
      <c r="AB96" s="10">
        <v>67.599999999999994</v>
      </c>
      <c r="AC96" s="34">
        <v>1699</v>
      </c>
      <c r="AD96" s="176" t="s">
        <v>100</v>
      </c>
      <c r="AE96" s="177">
        <v>67</v>
      </c>
      <c r="AF96" s="177">
        <v>1551</v>
      </c>
      <c r="AG96" s="26">
        <v>4.3197936814958093E-2</v>
      </c>
      <c r="AH96" s="27">
        <v>2.0176544766708604E-2</v>
      </c>
      <c r="AI96" s="27">
        <v>1.4814814814814814</v>
      </c>
      <c r="AJ96" s="28">
        <v>-1.8975332068311146E-2</v>
      </c>
      <c r="AK96" s="26">
        <v>2.7027027027027029E-2</v>
      </c>
      <c r="AL96" s="27">
        <v>4.587155963302747E-2</v>
      </c>
      <c r="AM96" s="27">
        <v>2</v>
      </c>
      <c r="AN96" s="28">
        <v>-3.4782608695652195E-2</v>
      </c>
      <c r="AO96" s="12">
        <v>315140</v>
      </c>
      <c r="AP96" s="23">
        <v>-0.14681986403913683</v>
      </c>
      <c r="AQ96" s="23">
        <v>-2.2554991749686781E-2</v>
      </c>
      <c r="AR96" s="15">
        <f t="shared" si="19"/>
        <v>51.342260582598215</v>
      </c>
      <c r="AS96" s="174">
        <f t="shared" si="15"/>
        <v>49.21622136193438</v>
      </c>
      <c r="AT96" s="15">
        <f t="shared" si="18"/>
        <v>28775.745065685092</v>
      </c>
      <c r="AU96" s="127">
        <v>1277209000</v>
      </c>
      <c r="AV96" s="44">
        <v>739</v>
      </c>
      <c r="AW96" s="56">
        <f t="shared" si="17"/>
        <v>4052.8304880370629</v>
      </c>
      <c r="AX96" s="15">
        <f t="shared" si="12"/>
        <v>0.14084189579751455</v>
      </c>
      <c r="AY96" s="45">
        <v>3577.9079999999999</v>
      </c>
      <c r="AZ96" s="15">
        <f t="shared" si="16"/>
        <v>11353.392143174462</v>
      </c>
      <c r="BA96" s="44"/>
      <c r="BB96" s="15" t="s">
        <v>100</v>
      </c>
      <c r="BC96" s="15">
        <v>-3.1921883200877854E-2</v>
      </c>
    </row>
    <row r="97" spans="2:55" x14ac:dyDescent="0.3">
      <c r="B97" s="16" t="s">
        <v>101</v>
      </c>
      <c r="C97" s="88">
        <v>42.2</v>
      </c>
      <c r="D97" s="89">
        <v>25.8</v>
      </c>
      <c r="E97" s="89">
        <v>25.4</v>
      </c>
      <c r="F97" s="88">
        <v>6.6</v>
      </c>
      <c r="G97" s="88">
        <v>27.8</v>
      </c>
      <c r="H97" s="88"/>
      <c r="I97" s="102">
        <v>29.8</v>
      </c>
      <c r="J97" s="97">
        <v>25.9</v>
      </c>
      <c r="K97" s="1">
        <f t="shared" si="13"/>
        <v>55.7</v>
      </c>
      <c r="L97" s="3">
        <v>18.8</v>
      </c>
      <c r="M97" s="3">
        <v>20.2</v>
      </c>
      <c r="N97" s="3">
        <v>5.3</v>
      </c>
      <c r="O97" s="3">
        <v>22.9</v>
      </c>
      <c r="P97" s="111"/>
      <c r="Q97" s="106">
        <f t="shared" si="14"/>
        <v>-0.17625899280575552</v>
      </c>
      <c r="R97" s="106"/>
      <c r="S97" s="10">
        <v>595.9</v>
      </c>
      <c r="T97" s="10">
        <v>183.84</v>
      </c>
      <c r="U97" s="10">
        <v>86.47</v>
      </c>
      <c r="V97" s="10">
        <v>30.66</v>
      </c>
      <c r="W97" s="10">
        <v>52.43</v>
      </c>
      <c r="X97" s="10">
        <v>62.04</v>
      </c>
      <c r="Y97" s="5">
        <v>405528</v>
      </c>
      <c r="Z97" s="10">
        <v>28518063200</v>
      </c>
      <c r="AA97" s="21">
        <v>3.7810781047185809</v>
      </c>
      <c r="AB97" s="13">
        <v>71.5</v>
      </c>
      <c r="AC97" s="34">
        <v>9602</v>
      </c>
      <c r="AD97" s="176" t="s">
        <v>101</v>
      </c>
      <c r="AE97" s="177">
        <v>1384</v>
      </c>
      <c r="AF97" s="177">
        <v>7439</v>
      </c>
      <c r="AG97" s="26">
        <v>0.18604651162790697</v>
      </c>
      <c r="AH97" s="27">
        <v>-0.14264891652900591</v>
      </c>
      <c r="AI97" s="27">
        <v>6.707787201233617E-2</v>
      </c>
      <c r="AJ97" s="28">
        <v>-1.6395610207589617E-2</v>
      </c>
      <c r="AK97" s="26">
        <v>0.1852589641434263</v>
      </c>
      <c r="AL97" s="27">
        <v>-4.9180327868852958E-3</v>
      </c>
      <c r="AM97" s="27">
        <v>-1.0638297872340385E-2</v>
      </c>
      <c r="AN97" s="28">
        <v>-1.953125E-2</v>
      </c>
      <c r="AO97" s="12">
        <v>1907877</v>
      </c>
      <c r="AP97" s="23">
        <v>-0.10459754039426528</v>
      </c>
      <c r="AQ97" s="23">
        <v>-2.627591342279445E-2</v>
      </c>
      <c r="AR97" s="15">
        <f t="shared" si="19"/>
        <v>46.245119575318533</v>
      </c>
      <c r="AS97" s="174">
        <f t="shared" si="15"/>
        <v>38.990983171346997</v>
      </c>
      <c r="AT97" s="15">
        <f t="shared" si="18"/>
        <v>14947.537603315099</v>
      </c>
      <c r="AU97" s="127">
        <v>10247324000</v>
      </c>
      <c r="AV97" s="44">
        <v>6400</v>
      </c>
      <c r="AW97" s="56">
        <f t="shared" si="17"/>
        <v>5371.0611323476305</v>
      </c>
      <c r="AX97" s="15">
        <f t="shared" si="12"/>
        <v>0.35932748756935218</v>
      </c>
      <c r="AY97" s="45">
        <v>10890.758999999998</v>
      </c>
      <c r="AZ97" s="15">
        <f t="shared" si="16"/>
        <v>5708.3129572818361</v>
      </c>
      <c r="BA97" s="44"/>
      <c r="BB97" s="15" t="s">
        <v>101</v>
      </c>
      <c r="BC97" s="15">
        <v>-0.16013544942587121</v>
      </c>
    </row>
    <row r="98" spans="2:55" x14ac:dyDescent="0.3">
      <c r="B98" s="16" t="s">
        <v>102</v>
      </c>
      <c r="C98" s="88">
        <v>50</v>
      </c>
      <c r="D98" s="89">
        <v>20.8</v>
      </c>
      <c r="E98" s="89">
        <v>22.2</v>
      </c>
      <c r="F98" s="88">
        <v>7</v>
      </c>
      <c r="G98" s="88">
        <v>21.8</v>
      </c>
      <c r="H98" s="88"/>
      <c r="I98" s="102">
        <v>31.4</v>
      </c>
      <c r="J98" s="97">
        <v>27.5</v>
      </c>
      <c r="K98" s="1">
        <f t="shared" si="13"/>
        <v>58.9</v>
      </c>
      <c r="L98" s="3">
        <v>16</v>
      </c>
      <c r="M98" s="3">
        <v>20.3</v>
      </c>
      <c r="N98" s="3">
        <v>4.8</v>
      </c>
      <c r="O98" s="3">
        <v>20.2</v>
      </c>
      <c r="P98" s="111"/>
      <c r="Q98" s="106">
        <f t="shared" si="14"/>
        <v>-7.3394495412844152E-2</v>
      </c>
      <c r="R98" s="106"/>
      <c r="S98" s="10">
        <v>600.20000000000005</v>
      </c>
      <c r="T98" s="10">
        <v>208.39</v>
      </c>
      <c r="U98" s="10">
        <v>74.88</v>
      </c>
      <c r="V98" s="10">
        <v>28.26</v>
      </c>
      <c r="W98" s="10">
        <v>29.71</v>
      </c>
      <c r="X98" s="10">
        <v>69.73</v>
      </c>
      <c r="Y98" s="5">
        <v>500442.7</v>
      </c>
      <c r="Z98" s="10">
        <v>24312889200</v>
      </c>
      <c r="AA98" s="21">
        <v>3.6629691998223661</v>
      </c>
      <c r="AB98" s="10">
        <v>79.599999999999994</v>
      </c>
      <c r="AC98" s="34">
        <v>7554</v>
      </c>
      <c r="AD98" s="176" t="s">
        <v>102</v>
      </c>
      <c r="AE98" s="177">
        <v>1120</v>
      </c>
      <c r="AF98" s="177">
        <v>6065</v>
      </c>
      <c r="AG98" s="26">
        <v>0.18466611706512778</v>
      </c>
      <c r="AH98" s="27">
        <v>-0.12378048780487805</v>
      </c>
      <c r="AI98" s="27">
        <v>-9.3117408906882582E-2</v>
      </c>
      <c r="AJ98" s="28">
        <v>-7.3649754500818565E-3</v>
      </c>
      <c r="AK98" s="26">
        <v>0.239067055393586</v>
      </c>
      <c r="AL98" s="27">
        <v>-1.3824884792626779E-2</v>
      </c>
      <c r="AM98" s="27">
        <v>-1.2048192771084376E-2</v>
      </c>
      <c r="AN98" s="28">
        <v>-7.0460704607046121E-2</v>
      </c>
      <c r="AO98" s="12">
        <v>1324887</v>
      </c>
      <c r="AP98" s="23">
        <v>-9.6804254994246275E-2</v>
      </c>
      <c r="AQ98" s="23">
        <v>-1.5728148415595777E-2</v>
      </c>
      <c r="AR98" s="15">
        <f t="shared" si="19"/>
        <v>54.231040081154092</v>
      </c>
      <c r="AS98" s="174">
        <f t="shared" si="15"/>
        <v>45.777488948114069</v>
      </c>
      <c r="AT98" s="15">
        <f t="shared" si="18"/>
        <v>18350.915361083626</v>
      </c>
      <c r="AU98" s="127">
        <v>6766103000</v>
      </c>
      <c r="AV98" s="44">
        <v>3467</v>
      </c>
      <c r="AW98" s="56">
        <f t="shared" si="17"/>
        <v>5106.9283644567422</v>
      </c>
      <c r="AX98" s="15">
        <f t="shared" si="12"/>
        <v>0.27829284065507115</v>
      </c>
      <c r="AY98" s="45">
        <v>7312.7469999999994</v>
      </c>
      <c r="AZ98" s="15">
        <f t="shared" si="16"/>
        <v>5519.5250613825929</v>
      </c>
      <c r="BA98" s="44"/>
      <c r="BB98" s="15" t="s">
        <v>102</v>
      </c>
      <c r="BC98" s="15">
        <v>-9.3145804795173315E-2</v>
      </c>
    </row>
    <row r="99" spans="2:55" x14ac:dyDescent="0.3">
      <c r="B99" s="16" t="s">
        <v>103</v>
      </c>
      <c r="C99" s="88">
        <v>48.4</v>
      </c>
      <c r="D99" s="89">
        <v>15.8</v>
      </c>
      <c r="E99" s="89">
        <v>25.1</v>
      </c>
      <c r="F99" s="88">
        <v>10.8</v>
      </c>
      <c r="G99" s="88">
        <v>31.7</v>
      </c>
      <c r="H99" s="88"/>
      <c r="I99" s="102">
        <v>29.2</v>
      </c>
      <c r="J99" s="97">
        <v>24.8</v>
      </c>
      <c r="K99" s="1">
        <f t="shared" si="13"/>
        <v>54</v>
      </c>
      <c r="L99" s="3">
        <v>16.7</v>
      </c>
      <c r="M99" s="3">
        <v>21.9</v>
      </c>
      <c r="N99" s="3">
        <v>7.3</v>
      </c>
      <c r="O99" s="3">
        <v>24.5</v>
      </c>
      <c r="P99" s="111"/>
      <c r="Q99" s="106">
        <f t="shared" si="14"/>
        <v>-0.22712933753943221</v>
      </c>
      <c r="R99" s="106"/>
      <c r="S99" s="10">
        <v>654.6</v>
      </c>
      <c r="T99" s="10">
        <v>158.30000000000001</v>
      </c>
      <c r="U99" s="10">
        <v>90.74</v>
      </c>
      <c r="V99" s="10">
        <v>32.549999999999997</v>
      </c>
      <c r="W99" s="10">
        <v>25.42</v>
      </c>
      <c r="X99" s="10">
        <v>58.64</v>
      </c>
      <c r="Y99" s="5">
        <v>332533.2</v>
      </c>
      <c r="Z99" s="10">
        <v>13457561500</v>
      </c>
      <c r="AA99" s="21">
        <v>3.813176890703728</v>
      </c>
      <c r="AB99" s="10">
        <v>87.1</v>
      </c>
      <c r="AC99" s="34">
        <v>4366</v>
      </c>
      <c r="AD99" s="176" t="s">
        <v>103</v>
      </c>
      <c r="AE99" s="177">
        <v>276</v>
      </c>
      <c r="AF99" s="177">
        <v>3827</v>
      </c>
      <c r="AG99" s="26">
        <v>7.2119153383851581E-2</v>
      </c>
      <c r="AH99" s="27">
        <v>-0.21156802459646429</v>
      </c>
      <c r="AI99" s="27">
        <v>-0.13749999999999996</v>
      </c>
      <c r="AJ99" s="28">
        <v>-5.9740259740259649E-3</v>
      </c>
      <c r="AK99" s="26">
        <v>9.8360655737704916E-2</v>
      </c>
      <c r="AL99" s="27">
        <v>-0.21965317919075145</v>
      </c>
      <c r="AM99" s="27">
        <v>-4.0000000000000036E-2</v>
      </c>
      <c r="AN99" s="28">
        <v>-4.3137254901960742E-2</v>
      </c>
      <c r="AO99" s="12">
        <v>795809</v>
      </c>
      <c r="AP99" s="23">
        <v>-0.14367171081868924</v>
      </c>
      <c r="AQ99" s="23">
        <v>-4.3249260925024902E-2</v>
      </c>
      <c r="AR99" s="15">
        <f t="shared" si="19"/>
        <v>51.557597363186396</v>
      </c>
      <c r="AS99" s="174">
        <f t="shared" si="15"/>
        <v>48.08942849352043</v>
      </c>
      <c r="AT99" s="15">
        <f t="shared" si="18"/>
        <v>16910.54197678086</v>
      </c>
      <c r="AU99" s="127">
        <v>2179867000</v>
      </c>
      <c r="AV99" s="44">
        <v>1396</v>
      </c>
      <c r="AW99" s="56">
        <f t="shared" si="17"/>
        <v>2739.1836483377292</v>
      </c>
      <c r="AX99" s="15">
        <f t="shared" ref="AX99:AX105" si="20">AU99/Z99</f>
        <v>0.16198083137127034</v>
      </c>
      <c r="AY99" s="45">
        <v>5994.0630000000001</v>
      </c>
      <c r="AZ99" s="15">
        <f t="shared" si="16"/>
        <v>7532.0372099335391</v>
      </c>
      <c r="BA99" s="44"/>
      <c r="BB99" s="15" t="s">
        <v>103</v>
      </c>
      <c r="BC99" s="15">
        <v>-0.14411149703314718</v>
      </c>
    </row>
    <row r="100" spans="2:55" x14ac:dyDescent="0.3">
      <c r="B100" s="16" t="s">
        <v>104</v>
      </c>
      <c r="C100" s="88">
        <v>34.1</v>
      </c>
      <c r="D100" s="89">
        <v>22.9</v>
      </c>
      <c r="E100" s="89">
        <v>29.9</v>
      </c>
      <c r="F100" s="88">
        <v>13.1</v>
      </c>
      <c r="G100" s="88">
        <v>37.200000000000003</v>
      </c>
      <c r="H100" s="88"/>
      <c r="I100" s="102">
        <v>29.2</v>
      </c>
      <c r="J100" s="97">
        <v>18.2</v>
      </c>
      <c r="K100" s="1">
        <f t="shared" si="13"/>
        <v>47.4</v>
      </c>
      <c r="L100" s="3">
        <v>20.5</v>
      </c>
      <c r="M100" s="3">
        <v>28.5</v>
      </c>
      <c r="N100" s="3">
        <v>3.6</v>
      </c>
      <c r="O100" s="3">
        <v>21.9</v>
      </c>
      <c r="P100" s="111"/>
      <c r="Q100" s="106">
        <f t="shared" si="14"/>
        <v>-0.41129032258064524</v>
      </c>
      <c r="R100" s="106"/>
      <c r="S100" s="10">
        <v>667.8</v>
      </c>
      <c r="T100" s="10">
        <v>234.09</v>
      </c>
      <c r="U100" s="10">
        <v>70.11</v>
      </c>
      <c r="V100" s="10">
        <v>34.46</v>
      </c>
      <c r="W100" s="10">
        <v>9.51</v>
      </c>
      <c r="X100" s="10">
        <v>48.72</v>
      </c>
      <c r="Y100" s="5">
        <v>1088347.3999999999</v>
      </c>
      <c r="Z100" s="10">
        <v>5375538300</v>
      </c>
      <c r="AA100" s="21">
        <v>4.7125143870711019</v>
      </c>
      <c r="AB100" s="10">
        <v>68.7</v>
      </c>
      <c r="AC100" s="34">
        <v>901</v>
      </c>
      <c r="AD100" s="176" t="s">
        <v>104</v>
      </c>
      <c r="AE100" s="177">
        <v>28</v>
      </c>
      <c r="AF100" s="177">
        <v>851</v>
      </c>
      <c r="AG100" s="26">
        <v>3.2902467685076382E-2</v>
      </c>
      <c r="AH100" s="27">
        <v>1.0344827586206806E-2</v>
      </c>
      <c r="AI100" s="27">
        <v>0.16666666666666674</v>
      </c>
      <c r="AJ100" s="28">
        <v>1.6726403823178027E-2</v>
      </c>
      <c r="AK100" s="26" t="e">
        <v>#VALUE!</v>
      </c>
      <c r="AL100" s="27">
        <v>5.0000000000000044E-2</v>
      </c>
      <c r="AM100" s="27" t="e">
        <v>#VALUE!</v>
      </c>
      <c r="AN100" s="28">
        <v>1.6129032258064502E-2</v>
      </c>
      <c r="AO100" s="12">
        <v>142663</v>
      </c>
      <c r="AP100" s="23">
        <v>-0.27935241077968331</v>
      </c>
      <c r="AQ100" s="23">
        <v>-9.5741848790629303E-2</v>
      </c>
      <c r="AR100" s="15">
        <f t="shared" si="19"/>
        <v>61.613733063232935</v>
      </c>
      <c r="AS100" s="174">
        <f t="shared" si="15"/>
        <v>59.651065798420056</v>
      </c>
      <c r="AT100" s="15">
        <f t="shared" si="18"/>
        <v>37679.975186278149</v>
      </c>
      <c r="AU100" s="127">
        <v>595889000</v>
      </c>
      <c r="AV100" s="44">
        <v>315</v>
      </c>
      <c r="AW100" s="56">
        <f t="shared" si="17"/>
        <v>4176.8994062931524</v>
      </c>
      <c r="AX100" s="15">
        <f t="shared" si="20"/>
        <v>0.11085196807173711</v>
      </c>
      <c r="AY100" s="45">
        <v>1520.8689999999999</v>
      </c>
      <c r="AZ100" s="15">
        <f t="shared" si="16"/>
        <v>10660.570715602504</v>
      </c>
      <c r="BA100" s="44"/>
      <c r="BB100" s="15" t="s">
        <v>104</v>
      </c>
      <c r="BC100" s="15">
        <v>9.5353667905831108E-2</v>
      </c>
    </row>
    <row r="101" spans="2:55" x14ac:dyDescent="0.3">
      <c r="B101" s="16" t="s">
        <v>105</v>
      </c>
      <c r="C101" s="88">
        <v>38.1</v>
      </c>
      <c r="D101" s="89">
        <v>24.4</v>
      </c>
      <c r="E101" s="89">
        <v>24.3</v>
      </c>
      <c r="F101" s="88">
        <v>13.2</v>
      </c>
      <c r="G101" s="88">
        <v>33.9</v>
      </c>
      <c r="H101" s="88"/>
      <c r="I101" s="102">
        <v>28.5</v>
      </c>
      <c r="J101" s="97">
        <v>19.600000000000001</v>
      </c>
      <c r="K101" s="1">
        <f t="shared" si="13"/>
        <v>48.1</v>
      </c>
      <c r="L101" s="3">
        <v>21.8</v>
      </c>
      <c r="M101" s="3">
        <v>26.8</v>
      </c>
      <c r="N101" s="3">
        <v>3.3</v>
      </c>
      <c r="O101" s="3">
        <v>26.4</v>
      </c>
      <c r="P101" s="111"/>
      <c r="Q101" s="106">
        <f t="shared" si="14"/>
        <v>-0.22123893805309736</v>
      </c>
      <c r="R101" s="106"/>
      <c r="S101" s="10">
        <v>631.79999999999995</v>
      </c>
      <c r="T101" s="10">
        <v>143.33000000000001</v>
      </c>
      <c r="U101" s="10">
        <v>83.76</v>
      </c>
      <c r="V101" s="10">
        <v>23.83</v>
      </c>
      <c r="W101" s="10">
        <v>18.41</v>
      </c>
      <c r="X101" s="10">
        <v>80.87</v>
      </c>
      <c r="Y101" s="5">
        <v>1577910.3</v>
      </c>
      <c r="Z101" s="10">
        <v>18751793100</v>
      </c>
      <c r="AA101" s="21">
        <v>6.768269222717497</v>
      </c>
      <c r="AB101" s="10">
        <v>85.9</v>
      </c>
      <c r="AC101" s="34">
        <v>2843</v>
      </c>
      <c r="AD101" s="176" t="s">
        <v>105</v>
      </c>
      <c r="AE101" s="177">
        <v>200</v>
      </c>
      <c r="AF101" s="177">
        <v>2409</v>
      </c>
      <c r="AG101" s="26">
        <v>8.3022000830220002E-2</v>
      </c>
      <c r="AH101" s="27">
        <v>6.926229508196724E-2</v>
      </c>
      <c r="AI101" s="27">
        <v>-0.22779922779922779</v>
      </c>
      <c r="AJ101" s="28">
        <v>3.9257981018119059E-2</v>
      </c>
      <c r="AK101" s="26">
        <v>4.3478260869565216E-2</v>
      </c>
      <c r="AL101" s="27">
        <v>0.12337662337662336</v>
      </c>
      <c r="AM101" s="27">
        <v>-0.125</v>
      </c>
      <c r="AN101" s="28">
        <v>0</v>
      </c>
      <c r="AO101" s="12">
        <v>489910</v>
      </c>
      <c r="AP101" s="23">
        <v>-0.13235596234087321</v>
      </c>
      <c r="AQ101" s="23">
        <v>-1.8234140065610083E-2</v>
      </c>
      <c r="AR101" s="15">
        <f t="shared" si="19"/>
        <v>53.254679430915886</v>
      </c>
      <c r="AS101" s="174">
        <f t="shared" si="15"/>
        <v>49.172296952501483</v>
      </c>
      <c r="AT101" s="15">
        <f t="shared" si="18"/>
        <v>38275.995795146046</v>
      </c>
      <c r="AU101" s="127">
        <v>2967087000</v>
      </c>
      <c r="AV101" s="44">
        <v>1341</v>
      </c>
      <c r="AW101" s="56">
        <f t="shared" si="17"/>
        <v>6056.3919903655769</v>
      </c>
      <c r="AX101" s="15">
        <f t="shared" si="20"/>
        <v>0.15822950819567222</v>
      </c>
      <c r="AY101" s="45">
        <v>14106.554</v>
      </c>
      <c r="AZ101" s="15">
        <f t="shared" si="16"/>
        <v>28794.174440203304</v>
      </c>
      <c r="BA101" s="44"/>
      <c r="BB101" s="15" t="s">
        <v>105</v>
      </c>
      <c r="BC101" s="15">
        <v>4.2223170468413729E-2</v>
      </c>
    </row>
    <row r="102" spans="2:55" x14ac:dyDescent="0.3">
      <c r="B102" s="16" t="s">
        <v>106</v>
      </c>
      <c r="C102" s="90">
        <v>49.8</v>
      </c>
      <c r="D102" s="91">
        <v>15.3</v>
      </c>
      <c r="E102" s="91">
        <v>27.3</v>
      </c>
      <c r="F102" s="90">
        <v>7.6</v>
      </c>
      <c r="G102" s="90">
        <v>38.4</v>
      </c>
      <c r="H102" s="88"/>
      <c r="I102" s="102">
        <v>28.4</v>
      </c>
      <c r="J102" s="97">
        <v>21.7</v>
      </c>
      <c r="K102" s="1">
        <f t="shared" si="13"/>
        <v>50.099999999999994</v>
      </c>
      <c r="L102" s="3">
        <v>16.2</v>
      </c>
      <c r="M102" s="3">
        <v>28.4</v>
      </c>
      <c r="N102" s="3">
        <v>5.3</v>
      </c>
      <c r="O102" s="3">
        <v>22.9</v>
      </c>
      <c r="P102" s="111"/>
      <c r="Q102" s="106">
        <f t="shared" si="14"/>
        <v>-0.40364583333333337</v>
      </c>
      <c r="R102" s="106"/>
      <c r="S102" s="10">
        <v>641.4</v>
      </c>
      <c r="T102" s="10">
        <v>219.37</v>
      </c>
      <c r="U102" s="10">
        <v>95.77</v>
      </c>
      <c r="V102" s="10">
        <v>25.61</v>
      </c>
      <c r="W102" s="10">
        <v>40.090000000000003</v>
      </c>
      <c r="X102" s="10">
        <v>50.11</v>
      </c>
      <c r="Y102" s="5">
        <v>322720.40000000002</v>
      </c>
      <c r="Z102" s="10">
        <v>2816968700</v>
      </c>
      <c r="AA102" s="21">
        <v>3.8780165094930554</v>
      </c>
      <c r="AB102" s="11">
        <v>58</v>
      </c>
      <c r="AC102" s="34">
        <v>579</v>
      </c>
      <c r="AD102" s="176" t="s">
        <v>106</v>
      </c>
      <c r="AE102" s="177">
        <v>46</v>
      </c>
      <c r="AF102" s="177">
        <v>503</v>
      </c>
      <c r="AG102" s="26">
        <v>9.1451292246520877E-2</v>
      </c>
      <c r="AH102" s="27">
        <v>-0.12019230769230771</v>
      </c>
      <c r="AI102" s="27">
        <v>-7.999999999999996E-2</v>
      </c>
      <c r="AJ102" s="28">
        <v>-4.914933837429114E-2</v>
      </c>
      <c r="AK102" s="26">
        <v>0.12903225806451613</v>
      </c>
      <c r="AL102" s="27">
        <v>-7.8947368421052655E-2</v>
      </c>
      <c r="AM102" s="27">
        <v>0.33333333333333326</v>
      </c>
      <c r="AN102" s="28">
        <v>-8.8235294117647078E-2</v>
      </c>
      <c r="AO102" s="12">
        <v>160964</v>
      </c>
      <c r="AP102" s="23">
        <v>-0.17101935922460099</v>
      </c>
      <c r="AQ102" s="23">
        <v>-9.0095080892245383E-2</v>
      </c>
      <c r="AR102" s="15">
        <f t="shared" si="19"/>
        <v>34.107005293109019</v>
      </c>
      <c r="AS102" s="174">
        <f t="shared" si="15"/>
        <v>31.249223428841233</v>
      </c>
      <c r="AT102" s="15">
        <f t="shared" si="18"/>
        <v>17500.613180586963</v>
      </c>
      <c r="AU102" s="127">
        <v>604461000</v>
      </c>
      <c r="AV102" s="44">
        <v>405</v>
      </c>
      <c r="AW102" s="56">
        <f t="shared" si="17"/>
        <v>3755.2558336025445</v>
      </c>
      <c r="AX102" s="15">
        <f t="shared" si="20"/>
        <v>0.21457852904080901</v>
      </c>
      <c r="AY102" s="45">
        <v>3742.7889999999998</v>
      </c>
      <c r="AZ102" s="15">
        <f t="shared" si="16"/>
        <v>23252.335926045573</v>
      </c>
      <c r="BA102" s="44"/>
      <c r="BB102" s="15" t="s">
        <v>106</v>
      </c>
      <c r="BC102" s="15">
        <v>-5.5981194166391468E-2</v>
      </c>
    </row>
    <row r="103" spans="2:55" x14ac:dyDescent="0.3">
      <c r="B103" s="16" t="s">
        <v>2</v>
      </c>
      <c r="C103" s="88">
        <v>29.8</v>
      </c>
      <c r="D103" s="89">
        <v>26</v>
      </c>
      <c r="E103" s="89">
        <v>43.5</v>
      </c>
      <c r="F103" s="88">
        <v>0.8</v>
      </c>
      <c r="G103" s="88">
        <v>35.799999999999997</v>
      </c>
      <c r="H103" s="88"/>
      <c r="I103" s="102">
        <v>14.8</v>
      </c>
      <c r="J103" s="97">
        <v>25.5</v>
      </c>
      <c r="K103" s="1">
        <f t="shared" si="13"/>
        <v>40.299999999999997</v>
      </c>
      <c r="L103" s="3">
        <v>24.8</v>
      </c>
      <c r="M103" s="3">
        <v>32.200000000000003</v>
      </c>
      <c r="N103" s="3">
        <v>2.7</v>
      </c>
      <c r="O103" s="3">
        <v>27.6</v>
      </c>
      <c r="P103" s="111"/>
      <c r="Q103" s="106">
        <f t="shared" si="14"/>
        <v>-0.22905027932960886</v>
      </c>
      <c r="R103" s="106"/>
      <c r="S103" s="10">
        <v>954.6</v>
      </c>
      <c r="T103" s="10">
        <v>270.42</v>
      </c>
      <c r="U103" s="10">
        <v>94.48</v>
      </c>
      <c r="V103" s="10">
        <v>39.1</v>
      </c>
      <c r="W103" s="10">
        <v>55.39</v>
      </c>
      <c r="X103" s="10">
        <v>81.45</v>
      </c>
      <c r="Y103" s="5">
        <v>1386085.3</v>
      </c>
      <c r="Z103" s="10">
        <v>2407420700</v>
      </c>
      <c r="AA103" s="21">
        <v>1.6185476815986279</v>
      </c>
      <c r="AB103" s="10">
        <v>83.8</v>
      </c>
      <c r="AC103" s="34">
        <v>375</v>
      </c>
      <c r="AD103" s="176" t="s">
        <v>2</v>
      </c>
      <c r="AE103" s="11"/>
      <c r="AF103" s="177">
        <v>340</v>
      </c>
      <c r="AG103" s="26">
        <v>0</v>
      </c>
      <c r="AH103" s="27">
        <v>-0.11917098445595853</v>
      </c>
      <c r="AI103" s="27" t="e">
        <v>#DIV/0!</v>
      </c>
      <c r="AJ103" s="28">
        <v>6.25E-2</v>
      </c>
      <c r="AK103" s="26" t="e">
        <v>#VALUE!</v>
      </c>
      <c r="AL103" s="27">
        <v>0</v>
      </c>
      <c r="AM103" s="27" t="e">
        <v>#VALUE!</v>
      </c>
      <c r="AN103" s="28">
        <v>4.3478260869565188E-2</v>
      </c>
      <c r="AO103" s="12">
        <v>49505</v>
      </c>
      <c r="AP103" s="23">
        <v>-0.16921192186346246</v>
      </c>
      <c r="AQ103" s="23">
        <v>-2.4781829285109191E-2</v>
      </c>
      <c r="AR103" s="15">
        <f>(AE103+AF103)/(AO103/10000)</f>
        <v>68.679931320068675</v>
      </c>
      <c r="AS103" s="174">
        <f t="shared" si="15"/>
        <v>68.679931320068675</v>
      </c>
      <c r="AT103" s="15">
        <f t="shared" si="18"/>
        <v>48629.849510150489</v>
      </c>
      <c r="AU103" s="127">
        <v>11489000</v>
      </c>
      <c r="AV103" s="44">
        <v>4</v>
      </c>
      <c r="AW103" s="56">
        <f t="shared" si="17"/>
        <v>232.07756792243208</v>
      </c>
      <c r="AX103" s="15">
        <f t="shared" si="20"/>
        <v>4.772327495564028E-3</v>
      </c>
      <c r="AY103" s="45">
        <v>803.94299999999998</v>
      </c>
      <c r="AZ103" s="15">
        <f t="shared" si="16"/>
        <v>16239.632360367639</v>
      </c>
      <c r="BA103" s="44"/>
      <c r="BB103" s="15" t="s">
        <v>2</v>
      </c>
      <c r="BC103" s="15">
        <v>-5.802975059558646E-2</v>
      </c>
    </row>
    <row r="104" spans="2:55" x14ac:dyDescent="0.3">
      <c r="B104" s="16" t="s">
        <v>107</v>
      </c>
      <c r="K104" s="1">
        <f t="shared" si="13"/>
        <v>0</v>
      </c>
      <c r="Q104" s="106"/>
      <c r="R104" s="106"/>
      <c r="S104" s="15" t="s">
        <v>0</v>
      </c>
      <c r="T104" s="15" t="s">
        <v>0</v>
      </c>
      <c r="U104" s="15" t="s">
        <v>0</v>
      </c>
      <c r="V104" t="s">
        <v>0</v>
      </c>
      <c r="W104" t="s">
        <v>0</v>
      </c>
      <c r="X104" t="s">
        <v>0</v>
      </c>
      <c r="AD104" s="176"/>
      <c r="AE104" s="11"/>
      <c r="AF104" s="11"/>
      <c r="AN104" s="23" t="e">
        <v>#DIV/0!</v>
      </c>
      <c r="AO104" s="23" t="e">
        <v>#DIV/0!</v>
      </c>
      <c r="AP104" s="15" t="e">
        <f>AA104/(AM104/100000)</f>
        <v>#DIV/0!</v>
      </c>
      <c r="AQ104" s="15" t="e">
        <f>X105/AM104*1000</f>
        <v>#VALUE!</v>
      </c>
      <c r="AS104" s="174" t="e">
        <f t="shared" si="15"/>
        <v>#DIV/0!</v>
      </c>
      <c r="AW104" s="56" t="e">
        <f t="shared" si="17"/>
        <v>#DIV/0!</v>
      </c>
      <c r="AX104" s="15" t="e">
        <f t="shared" si="20"/>
        <v>#DIV/0!</v>
      </c>
      <c r="AY104" s="45"/>
      <c r="AZ104" s="15" t="e">
        <f t="shared" si="16"/>
        <v>#DIV/0!</v>
      </c>
      <c r="BA104" s="44"/>
    </row>
    <row r="105" spans="2:55" x14ac:dyDescent="0.3">
      <c r="K105" s="1">
        <f t="shared" si="13"/>
        <v>0</v>
      </c>
      <c r="Q105" s="106"/>
      <c r="R105" s="106"/>
      <c r="S105" s="32" t="e">
        <v>#VALUE!</v>
      </c>
      <c r="W105" s="31" t="e">
        <v>#VALUE!</v>
      </c>
      <c r="X105" t="s">
        <v>0</v>
      </c>
      <c r="AD105" s="176"/>
      <c r="AM105" s="23" t="e">
        <v>#DIV/0!</v>
      </c>
      <c r="AN105" s="23" t="e">
        <v>#DIV/0!</v>
      </c>
      <c r="AO105" s="15" t="e">
        <f>Z105/(AL105/100000)</f>
        <v>#DIV/0!</v>
      </c>
      <c r="AP105" s="15" t="e">
        <f>W106/AL105*1000</f>
        <v>#DIV/0!</v>
      </c>
      <c r="AS105" s="174" t="e">
        <f t="shared" si="15"/>
        <v>#DIV/0!</v>
      </c>
      <c r="AW105" s="56" t="e">
        <f t="shared" si="17"/>
        <v>#DIV/0!</v>
      </c>
      <c r="AX105" s="15" t="e">
        <f t="shared" si="20"/>
        <v>#DIV/0!</v>
      </c>
      <c r="AY105" s="45"/>
      <c r="AZ105" s="15" t="e">
        <f t="shared" si="16"/>
        <v>#DIV/0!</v>
      </c>
      <c r="BA105" s="44"/>
    </row>
    <row r="106" spans="2:55" x14ac:dyDescent="0.3">
      <c r="AD106" s="176"/>
      <c r="AY106" s="45"/>
      <c r="AZ106" s="44"/>
      <c r="BA106" s="44"/>
    </row>
    <row r="107" spans="2:55" x14ac:dyDescent="0.3">
      <c r="AD107" s="176"/>
      <c r="AY107" s="45"/>
      <c r="AZ107" s="44"/>
      <c r="BA107" s="44"/>
    </row>
    <row r="108" spans="2:55" x14ac:dyDescent="0.3">
      <c r="AD108" s="176"/>
      <c r="AY108" s="45"/>
      <c r="AZ108" s="44"/>
      <c r="BA108" s="44"/>
    </row>
    <row r="109" spans="2:55" x14ac:dyDescent="0.3">
      <c r="AD109" s="176"/>
      <c r="AY109" s="45"/>
      <c r="AZ109" s="44"/>
      <c r="BA109" s="44"/>
    </row>
    <row r="110" spans="2:55" x14ac:dyDescent="0.3">
      <c r="AD110" s="176"/>
      <c r="AY110" s="45"/>
      <c r="AZ110" s="44"/>
      <c r="BA110" s="44"/>
    </row>
    <row r="111" spans="2:55" x14ac:dyDescent="0.3">
      <c r="AD111" s="176"/>
      <c r="AY111" s="45"/>
      <c r="AZ111" s="44"/>
      <c r="BA111" s="44"/>
    </row>
    <row r="112" spans="2:55" x14ac:dyDescent="0.3">
      <c r="AD112" s="176"/>
      <c r="AY112" s="45"/>
      <c r="AZ112" s="44"/>
      <c r="BA112" s="44"/>
    </row>
    <row r="113" spans="30:52" x14ac:dyDescent="0.3">
      <c r="AD113" s="176"/>
      <c r="AY113" s="45"/>
      <c r="AZ113" s="44"/>
    </row>
    <row r="114" spans="30:52" x14ac:dyDescent="0.3">
      <c r="AD114" s="176"/>
      <c r="AY114" s="45"/>
      <c r="AZ114" s="44"/>
    </row>
    <row r="115" spans="30:52" x14ac:dyDescent="0.3">
      <c r="AD115" s="176"/>
    </row>
    <row r="116" spans="30:52" x14ac:dyDescent="0.3">
      <c r="AD116" s="176"/>
    </row>
    <row r="117" spans="30:52" x14ac:dyDescent="0.3">
      <c r="AD117" s="176"/>
    </row>
    <row r="118" spans="30:52" x14ac:dyDescent="0.3">
      <c r="AD118" s="176"/>
    </row>
    <row r="119" spans="30:52" x14ac:dyDescent="0.3">
      <c r="AD119" s="176"/>
    </row>
    <row r="120" spans="30:52" x14ac:dyDescent="0.3">
      <c r="AD120" s="176"/>
    </row>
    <row r="121" spans="30:52" x14ac:dyDescent="0.3">
      <c r="AD121" s="176"/>
    </row>
    <row r="122" spans="30:52" x14ac:dyDescent="0.3">
      <c r="AD122" s="176"/>
    </row>
    <row r="123" spans="30:52" x14ac:dyDescent="0.3">
      <c r="AD123" s="176"/>
    </row>
    <row r="124" spans="30:52" x14ac:dyDescent="0.3">
      <c r="AD124" s="176"/>
    </row>
    <row r="125" spans="30:52" x14ac:dyDescent="0.3">
      <c r="AD125" s="176"/>
    </row>
    <row r="126" spans="30:52" x14ac:dyDescent="0.3">
      <c r="AD126" s="176"/>
    </row>
    <row r="127" spans="30:52" x14ac:dyDescent="0.3">
      <c r="AD127" s="176"/>
    </row>
    <row r="128" spans="30:52" x14ac:dyDescent="0.3">
      <c r="AD128" s="176"/>
    </row>
    <row r="129" spans="30:30" x14ac:dyDescent="0.3">
      <c r="AD129" s="176"/>
    </row>
    <row r="130" spans="30:30" x14ac:dyDescent="0.3">
      <c r="AD130" s="176"/>
    </row>
    <row r="131" spans="30:30" x14ac:dyDescent="0.3">
      <c r="AD131" s="176"/>
    </row>
    <row r="132" spans="30:30" x14ac:dyDescent="0.3">
      <c r="AD132" s="176"/>
    </row>
    <row r="133" spans="30:30" x14ac:dyDescent="0.3">
      <c r="AD133" s="176"/>
    </row>
    <row r="134" spans="30:30" x14ac:dyDescent="0.3">
      <c r="AD134" s="176"/>
    </row>
    <row r="135" spans="30:30" x14ac:dyDescent="0.3">
      <c r="AD135" s="176"/>
    </row>
    <row r="136" spans="30:30" x14ac:dyDescent="0.3">
      <c r="AD136" s="176"/>
    </row>
    <row r="137" spans="30:30" x14ac:dyDescent="0.3">
      <c r="AD137" s="176"/>
    </row>
    <row r="138" spans="30:30" x14ac:dyDescent="0.3">
      <c r="AD138" s="176"/>
    </row>
    <row r="139" spans="30:30" x14ac:dyDescent="0.3">
      <c r="AD139" s="176"/>
    </row>
    <row r="140" spans="30:30" x14ac:dyDescent="0.3">
      <c r="AD140" s="176"/>
    </row>
    <row r="141" spans="30:30" x14ac:dyDescent="0.3">
      <c r="AD141" s="176"/>
    </row>
    <row r="142" spans="30:30" x14ac:dyDescent="0.3">
      <c r="AD142" s="176"/>
    </row>
    <row r="143" spans="30:30" x14ac:dyDescent="0.3">
      <c r="AD143" s="176"/>
    </row>
    <row r="144" spans="30:30" x14ac:dyDescent="0.3">
      <c r="AD144" s="176"/>
    </row>
    <row r="145" spans="30:30" x14ac:dyDescent="0.3">
      <c r="AD145" s="176"/>
    </row>
    <row r="146" spans="30:30" x14ac:dyDescent="0.3">
      <c r="AD146" s="176"/>
    </row>
    <row r="147" spans="30:30" x14ac:dyDescent="0.3">
      <c r="AD147" s="176"/>
    </row>
    <row r="148" spans="30:30" x14ac:dyDescent="0.3">
      <c r="AD148" s="176"/>
    </row>
    <row r="149" spans="30:30" x14ac:dyDescent="0.3">
      <c r="AD149" s="176"/>
    </row>
    <row r="150" spans="30:30" x14ac:dyDescent="0.3">
      <c r="AD150" s="176"/>
    </row>
    <row r="151" spans="30:30" x14ac:dyDescent="0.3">
      <c r="AD151" s="176"/>
    </row>
    <row r="152" spans="30:30" x14ac:dyDescent="0.3">
      <c r="AD152" s="176"/>
    </row>
    <row r="153" spans="30:30" x14ac:dyDescent="0.3">
      <c r="AD153" s="176"/>
    </row>
    <row r="154" spans="30:30" x14ac:dyDescent="0.3">
      <c r="AD154" s="176"/>
    </row>
    <row r="155" spans="30:30" x14ac:dyDescent="0.3">
      <c r="AD155" s="176"/>
    </row>
    <row r="156" spans="30:30" x14ac:dyDescent="0.3">
      <c r="AD156" s="176"/>
    </row>
    <row r="157" spans="30:30" x14ac:dyDescent="0.3">
      <c r="AD157" s="176"/>
    </row>
    <row r="158" spans="30:30" x14ac:dyDescent="0.3">
      <c r="AD158" s="176"/>
    </row>
    <row r="159" spans="30:30" x14ac:dyDescent="0.3">
      <c r="AD159" s="176"/>
    </row>
    <row r="160" spans="30:30" x14ac:dyDescent="0.3">
      <c r="AD160" s="176"/>
    </row>
    <row r="161" spans="30:30" x14ac:dyDescent="0.3">
      <c r="AD161" s="176"/>
    </row>
    <row r="162" spans="30:30" x14ac:dyDescent="0.3">
      <c r="AD162" s="176"/>
    </row>
    <row r="163" spans="30:30" x14ac:dyDescent="0.3">
      <c r="AD163" s="176"/>
    </row>
    <row r="164" spans="30:30" x14ac:dyDescent="0.3">
      <c r="AD164" s="176"/>
    </row>
    <row r="165" spans="30:30" x14ac:dyDescent="0.3">
      <c r="AD165" s="176"/>
    </row>
    <row r="166" spans="30:30" x14ac:dyDescent="0.3">
      <c r="AD166" s="176"/>
    </row>
    <row r="167" spans="30:30" x14ac:dyDescent="0.3">
      <c r="AD167" s="176"/>
    </row>
    <row r="168" spans="30:30" x14ac:dyDescent="0.3">
      <c r="AD168" s="176"/>
    </row>
    <row r="169" spans="30:30" x14ac:dyDescent="0.3">
      <c r="AD169" s="176"/>
    </row>
    <row r="170" spans="30:30" x14ac:dyDescent="0.3">
      <c r="AD170" s="176"/>
    </row>
    <row r="171" spans="30:30" x14ac:dyDescent="0.3">
      <c r="AD171" s="176"/>
    </row>
    <row r="172" spans="30:30" x14ac:dyDescent="0.3">
      <c r="AD172" s="176"/>
    </row>
    <row r="173" spans="30:30" x14ac:dyDescent="0.3">
      <c r="AD173" s="176"/>
    </row>
    <row r="174" spans="30:30" x14ac:dyDescent="0.3">
      <c r="AD174" s="176"/>
    </row>
    <row r="175" spans="30:30" x14ac:dyDescent="0.3">
      <c r="AD175" s="176"/>
    </row>
    <row r="176" spans="30:30" x14ac:dyDescent="0.3">
      <c r="AD176" s="176"/>
    </row>
    <row r="177" spans="30:30" x14ac:dyDescent="0.3">
      <c r="AD177" s="176"/>
    </row>
    <row r="178" spans="30:30" x14ac:dyDescent="0.3">
      <c r="AD178" s="176"/>
    </row>
    <row r="179" spans="30:30" x14ac:dyDescent="0.3">
      <c r="AD179" s="176"/>
    </row>
    <row r="180" spans="30:30" x14ac:dyDescent="0.3">
      <c r="AD180" s="176"/>
    </row>
    <row r="181" spans="30:30" x14ac:dyDescent="0.3">
      <c r="AD181" s="176"/>
    </row>
    <row r="182" spans="30:30" x14ac:dyDescent="0.3">
      <c r="AD182" s="176"/>
    </row>
    <row r="183" spans="30:30" x14ac:dyDescent="0.3">
      <c r="AD183" s="176"/>
    </row>
    <row r="184" spans="30:30" x14ac:dyDescent="0.3">
      <c r="AD184" s="176"/>
    </row>
    <row r="185" spans="30:30" x14ac:dyDescent="0.3">
      <c r="AD185" s="176"/>
    </row>
    <row r="186" spans="30:30" x14ac:dyDescent="0.3">
      <c r="AD186" s="176"/>
    </row>
    <row r="187" spans="30:30" x14ac:dyDescent="0.3">
      <c r="AD187" s="176"/>
    </row>
    <row r="188" spans="30:30" x14ac:dyDescent="0.3">
      <c r="AD188" s="176"/>
    </row>
    <row r="189" spans="30:30" x14ac:dyDescent="0.3">
      <c r="AD189" s="176"/>
    </row>
    <row r="190" spans="30:30" x14ac:dyDescent="0.3">
      <c r="AD190" s="176"/>
    </row>
    <row r="191" spans="30:30" x14ac:dyDescent="0.3">
      <c r="AD191" s="176"/>
    </row>
    <row r="192" spans="30:30" x14ac:dyDescent="0.3">
      <c r="AD192" s="176"/>
    </row>
    <row r="193" spans="30:31" x14ac:dyDescent="0.3">
      <c r="AD193" s="176"/>
    </row>
    <row r="194" spans="30:31" x14ac:dyDescent="0.3">
      <c r="AD194" s="176"/>
    </row>
    <row r="195" spans="30:31" x14ac:dyDescent="0.3">
      <c r="AD195" s="176"/>
    </row>
    <row r="196" spans="30:31" x14ac:dyDescent="0.3">
      <c r="AD196" s="176"/>
    </row>
    <row r="197" spans="30:31" x14ac:dyDescent="0.3">
      <c r="AD197" s="176"/>
    </row>
    <row r="198" spans="30:31" x14ac:dyDescent="0.3">
      <c r="AD198" s="176"/>
    </row>
    <row r="199" spans="30:31" x14ac:dyDescent="0.3">
      <c r="AD199" s="176"/>
    </row>
    <row r="200" spans="30:31" x14ac:dyDescent="0.3">
      <c r="AD200" s="176"/>
    </row>
    <row r="201" spans="30:31" x14ac:dyDescent="0.3">
      <c r="AD201" s="176"/>
      <c r="AE201" s="177"/>
    </row>
    <row r="202" spans="30:31" x14ac:dyDescent="0.3">
      <c r="AD202" s="176"/>
      <c r="AE202" s="177"/>
    </row>
    <row r="203" spans="30:31" x14ac:dyDescent="0.3">
      <c r="AD203" s="176"/>
      <c r="AE203" s="177"/>
    </row>
    <row r="204" spans="30:31" x14ac:dyDescent="0.3">
      <c r="AD204" s="176"/>
      <c r="AE204" s="177"/>
    </row>
    <row r="205" spans="30:31" x14ac:dyDescent="0.3">
      <c r="AD205" s="176"/>
      <c r="AE205" s="177"/>
    </row>
    <row r="206" spans="30:31" x14ac:dyDescent="0.3">
      <c r="AD206" s="176"/>
      <c r="AE206" s="177"/>
    </row>
    <row r="207" spans="30:31" x14ac:dyDescent="0.3">
      <c r="AD207" s="176"/>
      <c r="AE207" s="177"/>
    </row>
    <row r="208" spans="30:31" x14ac:dyDescent="0.3">
      <c r="AD208" s="176"/>
      <c r="AE208" s="177"/>
    </row>
    <row r="209" spans="30:31" x14ac:dyDescent="0.3">
      <c r="AD209" s="176"/>
      <c r="AE209" s="177"/>
    </row>
    <row r="210" spans="30:31" x14ac:dyDescent="0.3">
      <c r="AD210" s="176"/>
      <c r="AE210" s="177"/>
    </row>
    <row r="211" spans="30:31" x14ac:dyDescent="0.3">
      <c r="AD211" s="176"/>
      <c r="AE211" s="177"/>
    </row>
    <row r="212" spans="30:31" x14ac:dyDescent="0.3">
      <c r="AD212" s="176"/>
      <c r="AE212" s="177"/>
    </row>
    <row r="213" spans="30:31" x14ac:dyDescent="0.3">
      <c r="AD213" s="176"/>
      <c r="AE213" s="177"/>
    </row>
    <row r="214" spans="30:31" x14ac:dyDescent="0.3">
      <c r="AD214" s="176"/>
      <c r="AE214" s="177"/>
    </row>
    <row r="215" spans="30:31" x14ac:dyDescent="0.3">
      <c r="AD215" s="176"/>
      <c r="AE215" s="177"/>
    </row>
    <row r="216" spans="30:31" x14ac:dyDescent="0.3">
      <c r="AD216" s="176"/>
      <c r="AE216" s="177"/>
    </row>
    <row r="217" spans="30:31" x14ac:dyDescent="0.3">
      <c r="AD217" s="176"/>
      <c r="AE217" s="177"/>
    </row>
    <row r="218" spans="30:31" x14ac:dyDescent="0.3">
      <c r="AD218" s="176"/>
      <c r="AE218" s="177"/>
    </row>
    <row r="219" spans="30:31" x14ac:dyDescent="0.3">
      <c r="AD219" s="176"/>
      <c r="AE219" s="177"/>
    </row>
    <row r="220" spans="30:31" x14ac:dyDescent="0.3">
      <c r="AD220" s="176"/>
      <c r="AE220" s="177"/>
    </row>
    <row r="221" spans="30:31" x14ac:dyDescent="0.3">
      <c r="AD221" s="176"/>
      <c r="AE221" s="177"/>
    </row>
    <row r="222" spans="30:31" x14ac:dyDescent="0.3">
      <c r="AD222" s="176"/>
      <c r="AE222" s="177"/>
    </row>
    <row r="223" spans="30:31" x14ac:dyDescent="0.3">
      <c r="AD223" s="176"/>
      <c r="AE223" s="177"/>
    </row>
    <row r="224" spans="30:31" x14ac:dyDescent="0.3">
      <c r="AD224" s="176"/>
      <c r="AE224" s="177"/>
    </row>
    <row r="225" spans="30:31" x14ac:dyDescent="0.3">
      <c r="AD225" s="176"/>
      <c r="AE225" s="177"/>
    </row>
    <row r="226" spans="30:31" x14ac:dyDescent="0.3">
      <c r="AD226" s="176"/>
      <c r="AE226" s="177"/>
    </row>
    <row r="227" spans="30:31" x14ac:dyDescent="0.3">
      <c r="AD227" s="176"/>
    </row>
    <row r="228" spans="30:31" x14ac:dyDescent="0.3">
      <c r="AD228" s="176"/>
      <c r="AE228" s="177"/>
    </row>
    <row r="229" spans="30:31" x14ac:dyDescent="0.3">
      <c r="AD229" s="176"/>
      <c r="AE229" s="177"/>
    </row>
    <row r="230" spans="30:31" x14ac:dyDescent="0.3">
      <c r="AD230" s="176"/>
      <c r="AE230" s="177"/>
    </row>
    <row r="231" spans="30:31" x14ac:dyDescent="0.3">
      <c r="AD231" s="176"/>
      <c r="AE231" s="177"/>
    </row>
    <row r="232" spans="30:31" x14ac:dyDescent="0.3">
      <c r="AD232" s="176"/>
      <c r="AE232" s="177"/>
    </row>
    <row r="233" spans="30:31" x14ac:dyDescent="0.3">
      <c r="AD233" s="176"/>
      <c r="AE233" s="177"/>
    </row>
    <row r="234" spans="30:31" x14ac:dyDescent="0.3">
      <c r="AD234" s="176"/>
      <c r="AE234" s="177"/>
    </row>
    <row r="235" spans="30:31" x14ac:dyDescent="0.3">
      <c r="AD235" s="176"/>
    </row>
    <row r="236" spans="30:31" x14ac:dyDescent="0.3">
      <c r="AD236" s="176"/>
      <c r="AE236" s="177"/>
    </row>
    <row r="237" spans="30:31" x14ac:dyDescent="0.3">
      <c r="AD237" s="176"/>
      <c r="AE237" s="177"/>
    </row>
    <row r="238" spans="30:31" x14ac:dyDescent="0.3">
      <c r="AD238" s="176"/>
      <c r="AE238" s="177"/>
    </row>
    <row r="239" spans="30:31" x14ac:dyDescent="0.3">
      <c r="AD239" s="176"/>
      <c r="AE239" s="177"/>
    </row>
    <row r="240" spans="30:31" x14ac:dyDescent="0.3">
      <c r="AD240" s="176"/>
      <c r="AE240" s="177"/>
    </row>
    <row r="241" spans="30:31" x14ac:dyDescent="0.3">
      <c r="AD241" s="176"/>
      <c r="AE241" s="177"/>
    </row>
    <row r="242" spans="30:31" x14ac:dyDescent="0.3">
      <c r="AD242" s="176"/>
      <c r="AE242" s="177"/>
    </row>
    <row r="243" spans="30:31" x14ac:dyDescent="0.3">
      <c r="AD243" s="176"/>
      <c r="AE243" s="177"/>
    </row>
    <row r="244" spans="30:31" x14ac:dyDescent="0.3">
      <c r="AD244" s="176"/>
      <c r="AE244" s="177"/>
    </row>
    <row r="245" spans="30:31" x14ac:dyDescent="0.3">
      <c r="AD245" s="176"/>
      <c r="AE245" s="177"/>
    </row>
    <row r="246" spans="30:31" x14ac:dyDescent="0.3">
      <c r="AD246" s="176"/>
      <c r="AE246" s="177"/>
    </row>
    <row r="247" spans="30:31" x14ac:dyDescent="0.3">
      <c r="AD247" s="176"/>
      <c r="AE247" s="177"/>
    </row>
    <row r="248" spans="30:31" x14ac:dyDescent="0.3">
      <c r="AD248" s="176"/>
      <c r="AE248" s="177"/>
    </row>
    <row r="249" spans="30:31" x14ac:dyDescent="0.3">
      <c r="AD249" s="176"/>
      <c r="AE249" s="177"/>
    </row>
    <row r="250" spans="30:31" x14ac:dyDescent="0.3">
      <c r="AD250" s="176"/>
      <c r="AE250" s="177"/>
    </row>
    <row r="251" spans="30:31" x14ac:dyDescent="0.3">
      <c r="AD251" s="176"/>
      <c r="AE251" s="177"/>
    </row>
    <row r="252" spans="30:31" x14ac:dyDescent="0.3">
      <c r="AD252" s="176"/>
      <c r="AE252" s="177"/>
    </row>
    <row r="253" spans="30:31" x14ac:dyDescent="0.3">
      <c r="AD253" s="176"/>
      <c r="AE253" s="177"/>
    </row>
    <row r="254" spans="30:31" x14ac:dyDescent="0.3">
      <c r="AD254" s="176"/>
      <c r="AE254" s="177"/>
    </row>
    <row r="255" spans="30:31" x14ac:dyDescent="0.3">
      <c r="AD255" s="176"/>
      <c r="AE255" s="177"/>
    </row>
    <row r="256" spans="30:31" x14ac:dyDescent="0.3">
      <c r="AD256" s="176"/>
      <c r="AE256" s="177"/>
    </row>
    <row r="257" spans="30:31" x14ac:dyDescent="0.3">
      <c r="AD257" s="176"/>
      <c r="AE257" s="177"/>
    </row>
    <row r="258" spans="30:31" x14ac:dyDescent="0.3">
      <c r="AD258" s="176"/>
      <c r="AE258" s="177"/>
    </row>
    <row r="259" spans="30:31" x14ac:dyDescent="0.3">
      <c r="AD259" s="176"/>
      <c r="AE259" s="177"/>
    </row>
    <row r="260" spans="30:31" x14ac:dyDescent="0.3">
      <c r="AD260" s="176"/>
      <c r="AE260" s="177"/>
    </row>
    <row r="261" spans="30:31" x14ac:dyDescent="0.3">
      <c r="AD261" s="176"/>
      <c r="AE261" s="177"/>
    </row>
    <row r="262" spans="30:31" x14ac:dyDescent="0.3">
      <c r="AD262" s="176"/>
      <c r="AE262" s="177"/>
    </row>
    <row r="263" spans="30:31" x14ac:dyDescent="0.3">
      <c r="AD263" s="176"/>
      <c r="AE263" s="177"/>
    </row>
    <row r="264" spans="30:31" x14ac:dyDescent="0.3">
      <c r="AD264" s="176"/>
      <c r="AE264" s="177"/>
    </row>
    <row r="265" spans="30:31" x14ac:dyDescent="0.3">
      <c r="AD265" s="176"/>
      <c r="AE265" s="177"/>
    </row>
    <row r="266" spans="30:31" x14ac:dyDescent="0.3">
      <c r="AD266" s="176"/>
      <c r="AE266" s="177"/>
    </row>
    <row r="267" spans="30:31" x14ac:dyDescent="0.3">
      <c r="AD267" s="176"/>
      <c r="AE267" s="177"/>
    </row>
    <row r="268" spans="30:31" x14ac:dyDescent="0.3">
      <c r="AD268" s="176"/>
      <c r="AE268" s="177"/>
    </row>
    <row r="269" spans="30:31" x14ac:dyDescent="0.3">
      <c r="AD269" s="176"/>
      <c r="AE269" s="177"/>
    </row>
    <row r="270" spans="30:31" x14ac:dyDescent="0.3">
      <c r="AD270" s="176"/>
      <c r="AE270" s="177"/>
    </row>
    <row r="271" spans="30:31" x14ac:dyDescent="0.3">
      <c r="AD271" s="176"/>
      <c r="AE271" s="177"/>
    </row>
    <row r="272" spans="30:31" x14ac:dyDescent="0.3">
      <c r="AD272" s="176"/>
      <c r="AE272" s="177"/>
    </row>
    <row r="273" spans="30:31" x14ac:dyDescent="0.3">
      <c r="AD273" s="176"/>
      <c r="AE273" s="177"/>
    </row>
    <row r="274" spans="30:31" x14ac:dyDescent="0.3">
      <c r="AD274" s="176"/>
      <c r="AE274" s="177"/>
    </row>
    <row r="275" spans="30:31" x14ac:dyDescent="0.3">
      <c r="AD275" s="176"/>
    </row>
    <row r="276" spans="30:31" x14ac:dyDescent="0.3">
      <c r="AD276" s="176"/>
      <c r="AE276" s="177"/>
    </row>
    <row r="277" spans="30:31" x14ac:dyDescent="0.3">
      <c r="AD277" s="176"/>
    </row>
    <row r="278" spans="30:31" x14ac:dyDescent="0.3">
      <c r="AD278" s="176"/>
      <c r="AE278" s="177"/>
    </row>
    <row r="279" spans="30:31" x14ac:dyDescent="0.3">
      <c r="AD279" s="176"/>
      <c r="AE279" s="177"/>
    </row>
    <row r="280" spans="30:31" x14ac:dyDescent="0.3">
      <c r="AD280" s="176"/>
      <c r="AE280" s="177"/>
    </row>
    <row r="281" spans="30:31" x14ac:dyDescent="0.3">
      <c r="AD281" s="176"/>
      <c r="AE281" s="177"/>
    </row>
    <row r="282" spans="30:31" x14ac:dyDescent="0.3">
      <c r="AD282" s="176"/>
      <c r="AE282" s="177"/>
    </row>
    <row r="283" spans="30:31" x14ac:dyDescent="0.3">
      <c r="AD283" s="176"/>
      <c r="AE283" s="177"/>
    </row>
    <row r="284" spans="30:31" x14ac:dyDescent="0.3">
      <c r="AD284" s="176"/>
      <c r="AE284" s="177"/>
    </row>
    <row r="285" spans="30:31" x14ac:dyDescent="0.3">
      <c r="AD285" s="176"/>
      <c r="AE285" s="177"/>
    </row>
    <row r="286" spans="30:31" x14ac:dyDescent="0.3">
      <c r="AD286" s="176"/>
      <c r="AE286" s="177"/>
    </row>
    <row r="287" spans="30:31" x14ac:dyDescent="0.3">
      <c r="AD287" s="176"/>
      <c r="AE287" s="177"/>
    </row>
    <row r="288" spans="30:31" x14ac:dyDescent="0.3">
      <c r="AD288" s="176"/>
      <c r="AE288" s="177"/>
    </row>
    <row r="289" spans="30:31" x14ac:dyDescent="0.3">
      <c r="AD289" s="176"/>
    </row>
    <row r="290" spans="30:31" x14ac:dyDescent="0.3">
      <c r="AD290" s="176"/>
      <c r="AE290" s="177"/>
    </row>
    <row r="291" spans="30:31" x14ac:dyDescent="0.3">
      <c r="AD291" s="176"/>
      <c r="AE291" s="177"/>
    </row>
    <row r="292" spans="30:31" x14ac:dyDescent="0.3">
      <c r="AD292" s="176"/>
      <c r="AE292" s="177"/>
    </row>
    <row r="293" spans="30:31" x14ac:dyDescent="0.3">
      <c r="AD293" s="176"/>
      <c r="AE293" s="177"/>
    </row>
    <row r="294" spans="30:31" x14ac:dyDescent="0.3">
      <c r="AD294" s="176"/>
      <c r="AE294" s="177"/>
    </row>
    <row r="295" spans="30:31" x14ac:dyDescent="0.3">
      <c r="AD295" s="176"/>
      <c r="AE295" s="177"/>
    </row>
    <row r="296" spans="30:31" x14ac:dyDescent="0.3">
      <c r="AD296" s="176"/>
      <c r="AE296" s="177"/>
    </row>
    <row r="297" spans="30:31" x14ac:dyDescent="0.3">
      <c r="AD297" s="176"/>
      <c r="AE297" s="177"/>
    </row>
    <row r="298" spans="30:31" x14ac:dyDescent="0.3">
      <c r="AD298" s="176"/>
      <c r="AE298" s="177"/>
    </row>
    <row r="299" spans="30:31" x14ac:dyDescent="0.3">
      <c r="AD299" s="176"/>
      <c r="AE299" s="177"/>
    </row>
    <row r="300" spans="30:31" x14ac:dyDescent="0.3">
      <c r="AD300" s="176"/>
      <c r="AE300" s="177"/>
    </row>
    <row r="301" spans="30:31" x14ac:dyDescent="0.3">
      <c r="AD301" s="176"/>
      <c r="AE301" s="177"/>
    </row>
    <row r="302" spans="30:31" x14ac:dyDescent="0.3">
      <c r="AD302" s="176"/>
    </row>
    <row r="303" spans="30:31" x14ac:dyDescent="0.3">
      <c r="AD303" s="176"/>
      <c r="AE303" s="177"/>
    </row>
    <row r="304" spans="30:31" x14ac:dyDescent="0.3">
      <c r="AD304" s="176"/>
      <c r="AE304" s="177"/>
    </row>
    <row r="305" spans="30:31" x14ac:dyDescent="0.3">
      <c r="AD305" s="176"/>
      <c r="AE305" s="177"/>
    </row>
    <row r="306" spans="30:31" x14ac:dyDescent="0.3">
      <c r="AD306" s="176"/>
      <c r="AE306" s="177"/>
    </row>
    <row r="307" spans="30:31" x14ac:dyDescent="0.3">
      <c r="AD307" s="176"/>
      <c r="AE307" s="177"/>
    </row>
    <row r="308" spans="30:31" x14ac:dyDescent="0.3">
      <c r="AD308" s="176"/>
      <c r="AE308" s="177"/>
    </row>
    <row r="309" spans="30:31" x14ac:dyDescent="0.3">
      <c r="AD309" s="176"/>
      <c r="AE309" s="177"/>
    </row>
    <row r="310" spans="30:31" x14ac:dyDescent="0.3">
      <c r="AD310" s="176"/>
      <c r="AE310" s="177"/>
    </row>
    <row r="311" spans="30:31" x14ac:dyDescent="0.3">
      <c r="AD311" s="176"/>
      <c r="AE311" s="177"/>
    </row>
    <row r="312" spans="30:31" x14ac:dyDescent="0.3">
      <c r="AD312" s="176"/>
      <c r="AE312" s="177"/>
    </row>
    <row r="313" spans="30:31" x14ac:dyDescent="0.3">
      <c r="AD313" s="176"/>
      <c r="AE313" s="177"/>
    </row>
    <row r="314" spans="30:31" x14ac:dyDescent="0.3">
      <c r="AD314" s="176"/>
      <c r="AE314" s="177"/>
    </row>
    <row r="315" spans="30:31" x14ac:dyDescent="0.3">
      <c r="AD315" s="176"/>
      <c r="AE315" s="177"/>
    </row>
    <row r="316" spans="30:31" x14ac:dyDescent="0.3">
      <c r="AD316" s="176"/>
      <c r="AE316" s="177"/>
    </row>
    <row r="317" spans="30:31" x14ac:dyDescent="0.3">
      <c r="AD317" s="176"/>
      <c r="AE317" s="177"/>
    </row>
    <row r="318" spans="30:31" x14ac:dyDescent="0.3">
      <c r="AD318" s="176"/>
      <c r="AE318" s="177"/>
    </row>
    <row r="319" spans="30:31" x14ac:dyDescent="0.3">
      <c r="AD319" s="176"/>
      <c r="AE319" s="177"/>
    </row>
    <row r="320" spans="30:31" x14ac:dyDescent="0.3">
      <c r="AD320" s="176"/>
      <c r="AE320" s="177"/>
    </row>
    <row r="321" spans="30:31" x14ac:dyDescent="0.3">
      <c r="AD321" s="176"/>
      <c r="AE321" s="177"/>
    </row>
    <row r="322" spans="30:31" x14ac:dyDescent="0.3">
      <c r="AD322" s="176"/>
      <c r="AE322" s="177"/>
    </row>
    <row r="323" spans="30:31" x14ac:dyDescent="0.3">
      <c r="AD323" s="176"/>
      <c r="AE323" s="177"/>
    </row>
    <row r="324" spans="30:31" x14ac:dyDescent="0.3">
      <c r="AD324" s="176"/>
      <c r="AE324" s="177"/>
    </row>
    <row r="325" spans="30:31" x14ac:dyDescent="0.3">
      <c r="AD325" s="176"/>
      <c r="AE325" s="177"/>
    </row>
    <row r="326" spans="30:31" x14ac:dyDescent="0.3">
      <c r="AD326" s="176"/>
      <c r="AE326" s="177"/>
    </row>
    <row r="327" spans="30:31" x14ac:dyDescent="0.3">
      <c r="AD327" s="176"/>
      <c r="AE327" s="177"/>
    </row>
    <row r="328" spans="30:31" x14ac:dyDescent="0.3">
      <c r="AD328" s="176"/>
      <c r="AE328" s="177"/>
    </row>
    <row r="329" spans="30:31" x14ac:dyDescent="0.3">
      <c r="AD329" s="176"/>
    </row>
    <row r="330" spans="30:31" x14ac:dyDescent="0.3">
      <c r="AD330" s="176"/>
      <c r="AE330" s="177"/>
    </row>
    <row r="331" spans="30:31" x14ac:dyDescent="0.3">
      <c r="AD331" s="176"/>
      <c r="AE331" s="177"/>
    </row>
    <row r="332" spans="30:31" x14ac:dyDescent="0.3">
      <c r="AD332" s="176"/>
      <c r="AE332" s="177"/>
    </row>
    <row r="333" spans="30:31" x14ac:dyDescent="0.3">
      <c r="AD333" s="176"/>
      <c r="AE333" s="177"/>
    </row>
    <row r="334" spans="30:31" x14ac:dyDescent="0.3">
      <c r="AD334" s="176"/>
      <c r="AE334" s="177"/>
    </row>
    <row r="335" spans="30:31" x14ac:dyDescent="0.3">
      <c r="AD335" s="176"/>
      <c r="AE335" s="177"/>
    </row>
    <row r="336" spans="30:31" x14ac:dyDescent="0.3">
      <c r="AD336" s="176"/>
      <c r="AE336" s="177"/>
    </row>
    <row r="337" spans="30:31" x14ac:dyDescent="0.3">
      <c r="AD337" s="176"/>
      <c r="AE337" s="177"/>
    </row>
    <row r="338" spans="30:31" x14ac:dyDescent="0.3">
      <c r="AD338" s="176"/>
      <c r="AE338" s="177"/>
    </row>
    <row r="339" spans="30:31" x14ac:dyDescent="0.3">
      <c r="AD339" s="176"/>
      <c r="AE339" s="177"/>
    </row>
    <row r="340" spans="30:31" x14ac:dyDescent="0.3">
      <c r="AD340" s="176"/>
      <c r="AE340" s="177"/>
    </row>
    <row r="341" spans="30:31" x14ac:dyDescent="0.3">
      <c r="AD341" s="176"/>
      <c r="AE341" s="177"/>
    </row>
    <row r="342" spans="30:31" x14ac:dyDescent="0.3">
      <c r="AD342" s="176"/>
      <c r="AE342" s="177"/>
    </row>
    <row r="343" spans="30:31" x14ac:dyDescent="0.3">
      <c r="AD343" s="176"/>
      <c r="AE343" s="177"/>
    </row>
    <row r="344" spans="30:31" x14ac:dyDescent="0.3">
      <c r="AD344" s="176"/>
      <c r="AE344" s="177"/>
    </row>
    <row r="345" spans="30:31" x14ac:dyDescent="0.3">
      <c r="AD345" s="176"/>
      <c r="AE345" s="177"/>
    </row>
    <row r="346" spans="30:31" x14ac:dyDescent="0.3">
      <c r="AD346" s="176"/>
      <c r="AE346" s="177"/>
    </row>
    <row r="347" spans="30:31" x14ac:dyDescent="0.3">
      <c r="AD347" s="176"/>
      <c r="AE347" s="177"/>
    </row>
    <row r="348" spans="30:31" x14ac:dyDescent="0.3">
      <c r="AD348" s="176"/>
      <c r="AE348" s="177"/>
    </row>
    <row r="349" spans="30:31" x14ac:dyDescent="0.3">
      <c r="AD349" s="176"/>
      <c r="AE349" s="177"/>
    </row>
    <row r="350" spans="30:31" x14ac:dyDescent="0.3">
      <c r="AD350" s="176"/>
      <c r="AE350" s="177"/>
    </row>
    <row r="351" spans="30:31" x14ac:dyDescent="0.3">
      <c r="AD351" s="176"/>
      <c r="AE351" s="177"/>
    </row>
    <row r="352" spans="30:31" x14ac:dyDescent="0.3">
      <c r="AD352" s="176"/>
      <c r="AE352" s="177"/>
    </row>
    <row r="353" spans="30:31" x14ac:dyDescent="0.3">
      <c r="AD353" s="176"/>
      <c r="AE353" s="177"/>
    </row>
    <row r="354" spans="30:31" x14ac:dyDescent="0.3">
      <c r="AD354" s="176"/>
      <c r="AE354" s="177"/>
    </row>
    <row r="355" spans="30:31" x14ac:dyDescent="0.3">
      <c r="AD355" s="176"/>
      <c r="AE355" s="177"/>
    </row>
    <row r="356" spans="30:31" x14ac:dyDescent="0.3">
      <c r="AD356" s="176"/>
      <c r="AE356" s="177"/>
    </row>
    <row r="357" spans="30:31" x14ac:dyDescent="0.3">
      <c r="AD357" s="176"/>
      <c r="AE357" s="177"/>
    </row>
    <row r="358" spans="30:31" x14ac:dyDescent="0.3">
      <c r="AD358" s="176"/>
      <c r="AE358" s="177"/>
    </row>
    <row r="359" spans="30:31" x14ac:dyDescent="0.3">
      <c r="AD359" s="176"/>
      <c r="AE359" s="177"/>
    </row>
    <row r="360" spans="30:31" x14ac:dyDescent="0.3">
      <c r="AD360" s="176"/>
      <c r="AE360" s="177"/>
    </row>
    <row r="361" spans="30:31" x14ac:dyDescent="0.3">
      <c r="AD361" s="176"/>
      <c r="AE361" s="177"/>
    </row>
    <row r="362" spans="30:31" x14ac:dyDescent="0.3">
      <c r="AD362" s="176"/>
      <c r="AE362" s="177"/>
    </row>
    <row r="363" spans="30:31" x14ac:dyDescent="0.3">
      <c r="AD363" s="176"/>
      <c r="AE363" s="177"/>
    </row>
    <row r="364" spans="30:31" x14ac:dyDescent="0.3">
      <c r="AD364" s="176"/>
      <c r="AE364" s="177"/>
    </row>
    <row r="365" spans="30:31" x14ac:dyDescent="0.3">
      <c r="AD365" s="176"/>
      <c r="AE365" s="177"/>
    </row>
    <row r="366" spans="30:31" x14ac:dyDescent="0.3">
      <c r="AD366" s="176"/>
      <c r="AE366" s="177"/>
    </row>
    <row r="367" spans="30:31" x14ac:dyDescent="0.3">
      <c r="AD367" s="176"/>
      <c r="AE367" s="177"/>
    </row>
    <row r="368" spans="30:31" x14ac:dyDescent="0.3">
      <c r="AD368" s="176"/>
      <c r="AE368" s="177"/>
    </row>
    <row r="369" spans="30:31" x14ac:dyDescent="0.3">
      <c r="AD369" s="176"/>
      <c r="AE369" s="177"/>
    </row>
    <row r="370" spans="30:31" x14ac:dyDescent="0.3">
      <c r="AD370" s="176"/>
      <c r="AE370" s="177"/>
    </row>
    <row r="371" spans="30:31" x14ac:dyDescent="0.3">
      <c r="AD371" s="176"/>
      <c r="AE371" s="177"/>
    </row>
    <row r="372" spans="30:31" x14ac:dyDescent="0.3">
      <c r="AD372" s="176"/>
      <c r="AE372" s="177"/>
    </row>
    <row r="373" spans="30:31" x14ac:dyDescent="0.3">
      <c r="AD373" s="176"/>
      <c r="AE373" s="177"/>
    </row>
    <row r="374" spans="30:31" x14ac:dyDescent="0.3">
      <c r="AD374" s="176"/>
      <c r="AE374" s="177"/>
    </row>
    <row r="375" spans="30:31" x14ac:dyDescent="0.3">
      <c r="AD375" s="176"/>
      <c r="AE375" s="177"/>
    </row>
    <row r="376" spans="30:31" x14ac:dyDescent="0.3">
      <c r="AD376" s="176"/>
    </row>
    <row r="377" spans="30:31" x14ac:dyDescent="0.3">
      <c r="AD377" s="176"/>
      <c r="AE377" s="177"/>
    </row>
    <row r="378" spans="30:31" x14ac:dyDescent="0.3">
      <c r="AD378" s="176"/>
    </row>
    <row r="379" spans="30:31" x14ac:dyDescent="0.3">
      <c r="AD379" s="176"/>
      <c r="AE379" s="177"/>
    </row>
    <row r="380" spans="30:31" x14ac:dyDescent="0.3">
      <c r="AD380" s="176"/>
      <c r="AE380" s="177"/>
    </row>
    <row r="381" spans="30:31" x14ac:dyDescent="0.3">
      <c r="AD381" s="176"/>
      <c r="AE381" s="177"/>
    </row>
    <row r="382" spans="30:31" x14ac:dyDescent="0.3">
      <c r="AD382" s="176"/>
      <c r="AE382" s="177"/>
    </row>
    <row r="383" spans="30:31" x14ac:dyDescent="0.3">
      <c r="AD383" s="176"/>
      <c r="AE383" s="177"/>
    </row>
    <row r="384" spans="30:31" x14ac:dyDescent="0.3">
      <c r="AD384" s="176"/>
      <c r="AE384" s="177"/>
    </row>
    <row r="385" spans="30:31" x14ac:dyDescent="0.3">
      <c r="AD385" s="176"/>
      <c r="AE385" s="177"/>
    </row>
    <row r="386" spans="30:31" x14ac:dyDescent="0.3">
      <c r="AD386" s="176"/>
      <c r="AE386" s="177"/>
    </row>
    <row r="387" spans="30:31" x14ac:dyDescent="0.3">
      <c r="AD387" s="176"/>
      <c r="AE387" s="177"/>
    </row>
    <row r="388" spans="30:31" x14ac:dyDescent="0.3">
      <c r="AD388" s="176"/>
      <c r="AE388" s="177"/>
    </row>
    <row r="389" spans="30:31" x14ac:dyDescent="0.3">
      <c r="AD389" s="176"/>
      <c r="AE389" s="177"/>
    </row>
    <row r="390" spans="30:31" x14ac:dyDescent="0.3">
      <c r="AD390" s="176"/>
    </row>
    <row r="391" spans="30:31" x14ac:dyDescent="0.3">
      <c r="AD391" s="176"/>
      <c r="AE391" s="177"/>
    </row>
    <row r="392" spans="30:31" x14ac:dyDescent="0.3">
      <c r="AD392" s="176"/>
      <c r="AE392" s="177"/>
    </row>
    <row r="393" spans="30:31" x14ac:dyDescent="0.3">
      <c r="AD393" s="176"/>
      <c r="AE393" s="177"/>
    </row>
    <row r="394" spans="30:31" x14ac:dyDescent="0.3">
      <c r="AD394" s="176"/>
      <c r="AE394" s="177"/>
    </row>
    <row r="395" spans="30:31" x14ac:dyDescent="0.3">
      <c r="AD395" s="176"/>
      <c r="AE395" s="177"/>
    </row>
    <row r="396" spans="30:31" x14ac:dyDescent="0.3">
      <c r="AD396" s="176"/>
      <c r="AE396" s="177"/>
    </row>
    <row r="397" spans="30:31" x14ac:dyDescent="0.3">
      <c r="AD397" s="176"/>
      <c r="AE397" s="177"/>
    </row>
    <row r="398" spans="30:31" x14ac:dyDescent="0.3">
      <c r="AD398" s="176"/>
      <c r="AE398" s="177"/>
    </row>
    <row r="399" spans="30:31" x14ac:dyDescent="0.3">
      <c r="AD399" s="176"/>
      <c r="AE399" s="177"/>
    </row>
    <row r="400" spans="30:31" x14ac:dyDescent="0.3">
      <c r="AD400" s="176"/>
      <c r="AE400" s="177"/>
    </row>
    <row r="401" spans="30:31" x14ac:dyDescent="0.3">
      <c r="AD401" s="176"/>
      <c r="AE401" s="177"/>
    </row>
    <row r="402" spans="30:31" x14ac:dyDescent="0.3">
      <c r="AD402" s="176"/>
      <c r="AE402" s="177"/>
    </row>
  </sheetData>
  <mergeCells count="2">
    <mergeCell ref="C1:H1"/>
    <mergeCell ref="I1:P1"/>
  </mergeCells>
  <conditionalFormatting sqref="I5:I22 I78 I24:I25 I27:I28 I71:I72 I74:I76 I30:I46 I48:I54 I56:I69 I81:I90 I93:I103 M5:M22 M24:M25 M27:M28 M71:M72 M74:M76 M30:M46 M48:M54 M56:M69 M78 M81:M90 M93:M103">
    <cfRule type="colorScale" priority="1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22 M78 M24:M25 M27:M28 M71:M72 M74:M76 M30:M46 M48:M54 M56:M69 M81:M90 M93:M103"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K3 J78 J24:J25 J27:J28 J71:J72 J74:J76 J30:J46 J48:J54 J56:J69 J81:J90 J93:J103 J4:J22 K4:K105">
    <cfRule type="colorScale" priority="1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22 L78 L24:L25 L27:L28 L71:L72 L74:L76 L30:L46 L48:L54 L56:L69 L81:L90 L93:L103"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A22 AA78 AA24:AA25 AA27:AA28 AA71:AA72 AA74:AA76 AA30:AA46 AA48:AA54 AA56:AA69 AA81:AA90 AA93:AA103">
    <cfRule type="colorScale" priority="13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2 AB78 AB24:AB25 AB27:AB28 AB71:AB72 AB74:AB76 AB30:AB46 AB48:AB54 AB56:AB69 AB81:AB90 AB93:AB103">
    <cfRule type="colorScale" priority="1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0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3:AJ10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10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L10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N10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0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:X104 W5:W104 O3:R3 S4:V104 O4:P103 Q4:R105">
    <cfRule type="colorScale" priority="1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:X104 U3:V103 W4:W10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10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0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R3 O4:P103 Q4:R10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0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05 AP104 AS3:AS105 AR3:AR10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3:AP10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:X104 V3:V103 W4:W10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10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28C6-C1FF-44CB-8305-9D9DB679B03F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87"/>
      <c r="B1" s="187" t="s">
        <v>246</v>
      </c>
      <c r="C1" s="187" t="s">
        <v>247</v>
      </c>
    </row>
    <row r="2" spans="1:3" x14ac:dyDescent="0.3">
      <c r="A2" s="115" t="s">
        <v>246</v>
      </c>
      <c r="B2" s="115">
        <v>1</v>
      </c>
      <c r="C2" s="115"/>
    </row>
    <row r="3" spans="1:3" ht="15" thickBot="1" x14ac:dyDescent="0.35">
      <c r="A3" s="116" t="s">
        <v>247</v>
      </c>
      <c r="B3" s="116">
        <v>-0.23199089472087817</v>
      </c>
      <c r="C3" s="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FA24-330A-4B18-8CD6-F5B8DA27615F}">
  <dimension ref="A1:C104"/>
  <sheetViews>
    <sheetView topLeftCell="A6" workbookViewId="0">
      <selection activeCell="B3" sqref="B3:C103"/>
    </sheetView>
  </sheetViews>
  <sheetFormatPr defaultRowHeight="14.4" x14ac:dyDescent="0.3"/>
  <sheetData>
    <row r="1" spans="1:3" x14ac:dyDescent="0.3">
      <c r="B1" t="s">
        <v>119</v>
      </c>
    </row>
    <row r="2" spans="1:3" x14ac:dyDescent="0.3">
      <c r="A2" t="s">
        <v>0</v>
      </c>
      <c r="B2" t="s">
        <v>115</v>
      </c>
      <c r="C2" t="s">
        <v>248</v>
      </c>
    </row>
    <row r="3" spans="1:3" x14ac:dyDescent="0.3">
      <c r="A3" t="s">
        <v>1</v>
      </c>
      <c r="B3">
        <v>482.2</v>
      </c>
      <c r="C3">
        <v>-6.6140834702014817E-2</v>
      </c>
    </row>
    <row r="4" spans="1:3" x14ac:dyDescent="0.3">
      <c r="A4" t="s">
        <v>11</v>
      </c>
      <c r="B4">
        <v>446.7</v>
      </c>
      <c r="C4">
        <v>-0.10860226031141484</v>
      </c>
    </row>
    <row r="5" spans="1:3" x14ac:dyDescent="0.3">
      <c r="A5" t="s">
        <v>12</v>
      </c>
      <c r="B5">
        <v>422.5</v>
      </c>
      <c r="C5">
        <v>-4.1833483522823567E-2</v>
      </c>
    </row>
    <row r="6" spans="1:3" x14ac:dyDescent="0.3">
      <c r="A6" t="s">
        <v>13</v>
      </c>
      <c r="B6">
        <v>577.9</v>
      </c>
      <c r="C6">
        <v>8.2255290706665152E-2</v>
      </c>
    </row>
    <row r="7" spans="1:3" x14ac:dyDescent="0.3">
      <c r="A7" t="s">
        <v>14</v>
      </c>
      <c r="B7">
        <v>593.9</v>
      </c>
      <c r="C7">
        <v>-3.8425986223676767E-2</v>
      </c>
    </row>
    <row r="8" spans="1:3" x14ac:dyDescent="0.3">
      <c r="A8" t="s">
        <v>15</v>
      </c>
      <c r="B8">
        <v>474.5</v>
      </c>
      <c r="C8">
        <v>-7.5279280553561811E-2</v>
      </c>
    </row>
    <row r="9" spans="1:3" x14ac:dyDescent="0.3">
      <c r="A9" t="s">
        <v>16</v>
      </c>
      <c r="B9">
        <v>584.4</v>
      </c>
      <c r="C9">
        <v>-0.1930766312997938</v>
      </c>
    </row>
    <row r="10" spans="1:3" x14ac:dyDescent="0.3">
      <c r="A10" t="s">
        <v>17</v>
      </c>
      <c r="B10">
        <v>563.9</v>
      </c>
      <c r="C10">
        <v>-4.6450301267121241E-2</v>
      </c>
    </row>
    <row r="11" spans="1:3" x14ac:dyDescent="0.3">
      <c r="A11" t="s">
        <v>18</v>
      </c>
      <c r="B11">
        <v>531.9</v>
      </c>
      <c r="C11">
        <v>2.0429776281538636E-4</v>
      </c>
    </row>
    <row r="12" spans="1:3" x14ac:dyDescent="0.3">
      <c r="A12" t="s">
        <v>19</v>
      </c>
      <c r="B12">
        <v>535.6</v>
      </c>
      <c r="C12">
        <v>-0.13053983175210981</v>
      </c>
    </row>
    <row r="13" spans="1:3" x14ac:dyDescent="0.3">
      <c r="A13" t="s">
        <v>20</v>
      </c>
      <c r="B13">
        <v>527.29999999999995</v>
      </c>
      <c r="C13">
        <v>-4.7163612380722753E-2</v>
      </c>
    </row>
    <row r="14" spans="1:3" x14ac:dyDescent="0.3">
      <c r="A14" t="s">
        <v>21</v>
      </c>
      <c r="B14">
        <v>439.7</v>
      </c>
      <c r="C14">
        <v>-3.5304933820498263E-2</v>
      </c>
    </row>
    <row r="15" spans="1:3" x14ac:dyDescent="0.3">
      <c r="A15" t="s">
        <v>22</v>
      </c>
      <c r="B15">
        <v>562.4</v>
      </c>
      <c r="C15">
        <v>3.1878763939239718E-2</v>
      </c>
    </row>
    <row r="16" spans="1:3" x14ac:dyDescent="0.3">
      <c r="A16" t="s">
        <v>23</v>
      </c>
      <c r="B16">
        <v>500.9</v>
      </c>
      <c r="C16">
        <v>-7.3615810798138837E-2</v>
      </c>
    </row>
    <row r="17" spans="1:3" x14ac:dyDescent="0.3">
      <c r="A17" t="s">
        <v>24</v>
      </c>
      <c r="B17">
        <v>589.70000000000005</v>
      </c>
      <c r="C17">
        <v>-0.11534029239763233</v>
      </c>
    </row>
    <row r="18" spans="1:3" x14ac:dyDescent="0.3">
      <c r="A18" t="s">
        <v>25</v>
      </c>
      <c r="B18">
        <v>509.8</v>
      </c>
      <c r="C18">
        <v>6.3092313554398594E-2</v>
      </c>
    </row>
    <row r="19" spans="1:3" x14ac:dyDescent="0.3">
      <c r="A19" t="s">
        <v>26</v>
      </c>
      <c r="B19">
        <v>634.20000000000005</v>
      </c>
      <c r="C19">
        <v>-0.19142889960105858</v>
      </c>
    </row>
    <row r="20" spans="1:3" x14ac:dyDescent="0.3">
      <c r="A20" t="s">
        <v>27</v>
      </c>
      <c r="B20">
        <v>571.1</v>
      </c>
      <c r="C20">
        <v>5.3232058436957441E-2</v>
      </c>
    </row>
    <row r="21" spans="1:3" x14ac:dyDescent="0.3">
      <c r="A21" t="s">
        <v>28</v>
      </c>
      <c r="B21">
        <v>536.70000000000005</v>
      </c>
      <c r="C21">
        <v>-0.12289307457867227</v>
      </c>
    </row>
    <row r="22" spans="1:3" x14ac:dyDescent="0.3">
      <c r="A22" t="s">
        <v>29</v>
      </c>
      <c r="B22">
        <v>317.39999999999998</v>
      </c>
      <c r="C22">
        <v>-0.18296286239317783</v>
      </c>
    </row>
    <row r="23" spans="1:3" x14ac:dyDescent="0.3">
      <c r="A23" t="s">
        <v>30</v>
      </c>
      <c r="B23">
        <v>489</v>
      </c>
      <c r="C23">
        <v>-5.8763779471470157E-3</v>
      </c>
    </row>
    <row r="24" spans="1:3" x14ac:dyDescent="0.3">
      <c r="A24" t="s">
        <v>31</v>
      </c>
      <c r="B24">
        <v>677.8</v>
      </c>
      <c r="C24">
        <v>-4.1924069932679053E-2</v>
      </c>
    </row>
    <row r="25" spans="1:3" x14ac:dyDescent="0.3">
      <c r="A25" t="s">
        <v>32</v>
      </c>
      <c r="B25">
        <v>607.70000000000005</v>
      </c>
      <c r="C25">
        <v>3.460983841617038E-2</v>
      </c>
    </row>
    <row r="26" spans="1:3" x14ac:dyDescent="0.3">
      <c r="A26" t="s">
        <v>33</v>
      </c>
      <c r="B26">
        <v>569.29999999999995</v>
      </c>
      <c r="C26">
        <v>-1.3536774942709329E-2</v>
      </c>
    </row>
    <row r="27" spans="1:3" x14ac:dyDescent="0.3">
      <c r="A27" t="s">
        <v>34</v>
      </c>
      <c r="B27">
        <v>528.9</v>
      </c>
      <c r="C27">
        <v>-6.6222707076470599E-2</v>
      </c>
    </row>
    <row r="28" spans="1:3" x14ac:dyDescent="0.3">
      <c r="A28" t="s">
        <v>35</v>
      </c>
    </row>
    <row r="29" spans="1:3" x14ac:dyDescent="0.3">
      <c r="A29" t="s">
        <v>36</v>
      </c>
    </row>
    <row r="30" spans="1:3" x14ac:dyDescent="0.3">
      <c r="A30" t="s">
        <v>37</v>
      </c>
      <c r="B30">
        <v>567.20000000000005</v>
      </c>
      <c r="C30">
        <v>-2.856183560451997E-2</v>
      </c>
    </row>
    <row r="31" spans="1:3" x14ac:dyDescent="0.3">
      <c r="A31" t="s">
        <v>38</v>
      </c>
      <c r="B31">
        <v>476.4</v>
      </c>
      <c r="C31">
        <v>6.1117101689350584E-2</v>
      </c>
    </row>
    <row r="32" spans="1:3" x14ac:dyDescent="0.3">
      <c r="A32" t="s">
        <v>39</v>
      </c>
      <c r="B32">
        <v>525.20000000000005</v>
      </c>
      <c r="C32">
        <v>7.8155607924370152E-2</v>
      </c>
    </row>
    <row r="33" spans="1:3" x14ac:dyDescent="0.3">
      <c r="A33" t="s">
        <v>40</v>
      </c>
      <c r="B33">
        <v>547.79999999999995</v>
      </c>
      <c r="C33">
        <v>-0.11040438701326916</v>
      </c>
    </row>
    <row r="34" spans="1:3" x14ac:dyDescent="0.3">
      <c r="A34" t="s">
        <v>41</v>
      </c>
      <c r="B34">
        <v>652.6</v>
      </c>
      <c r="C34">
        <v>-2.7382759310810689E-2</v>
      </c>
    </row>
    <row r="35" spans="1:3" x14ac:dyDescent="0.3">
      <c r="A35" t="s">
        <v>42</v>
      </c>
      <c r="B35">
        <v>654.9</v>
      </c>
      <c r="C35">
        <v>-8.946014559662463E-2</v>
      </c>
    </row>
    <row r="36" spans="1:3" x14ac:dyDescent="0.3">
      <c r="A36" t="s">
        <v>43</v>
      </c>
      <c r="B36">
        <v>364.5</v>
      </c>
      <c r="C36">
        <v>-2.6404620684561952E-2</v>
      </c>
    </row>
    <row r="37" spans="1:3" x14ac:dyDescent="0.3">
      <c r="A37" t="s">
        <v>44</v>
      </c>
    </row>
    <row r="39" spans="1:3" x14ac:dyDescent="0.3">
      <c r="A39" t="s">
        <v>45</v>
      </c>
      <c r="B39">
        <v>442.5</v>
      </c>
      <c r="C39">
        <v>-3.1904710731640695E-2</v>
      </c>
    </row>
    <row r="40" spans="1:3" x14ac:dyDescent="0.3">
      <c r="A40" t="s">
        <v>46</v>
      </c>
      <c r="B40">
        <v>399.3</v>
      </c>
      <c r="C40">
        <v>-7.8414777050007545E-2</v>
      </c>
    </row>
    <row r="41" spans="1:3" x14ac:dyDescent="0.3">
      <c r="A41" t="s">
        <v>47</v>
      </c>
    </row>
    <row r="42" spans="1:3" x14ac:dyDescent="0.3">
      <c r="A42" t="s">
        <v>48</v>
      </c>
      <c r="B42">
        <v>417.2</v>
      </c>
      <c r="C42">
        <v>-4.5589386260454612E-2</v>
      </c>
    </row>
    <row r="43" spans="1:3" x14ac:dyDescent="0.3">
      <c r="A43" t="s">
        <v>49</v>
      </c>
      <c r="B43">
        <v>417.8</v>
      </c>
      <c r="C43">
        <v>-0.12439390871677614</v>
      </c>
    </row>
    <row r="44" spans="1:3" x14ac:dyDescent="0.3">
      <c r="A44" t="s">
        <v>50</v>
      </c>
      <c r="B44">
        <v>457.6</v>
      </c>
      <c r="C44">
        <v>-7.8118578525903093E-2</v>
      </c>
    </row>
    <row r="45" spans="1:3" x14ac:dyDescent="0.3">
      <c r="A45" t="s">
        <v>51</v>
      </c>
      <c r="B45">
        <v>444.5</v>
      </c>
      <c r="C45">
        <v>-0.1185781581070896</v>
      </c>
    </row>
    <row r="46" spans="1:3" x14ac:dyDescent="0.3">
      <c r="A46" t="s">
        <v>52</v>
      </c>
    </row>
    <row r="47" spans="1:3" x14ac:dyDescent="0.3">
      <c r="A47" t="s">
        <v>53</v>
      </c>
      <c r="B47">
        <v>256.2</v>
      </c>
      <c r="C47">
        <v>-1.1216508592553076E-2</v>
      </c>
    </row>
    <row r="48" spans="1:3" x14ac:dyDescent="0.3">
      <c r="A48" t="s">
        <v>54</v>
      </c>
      <c r="B48">
        <v>166.5</v>
      </c>
      <c r="C48">
        <v>1.2208316979059441E-2</v>
      </c>
    </row>
    <row r="49" spans="1:3" x14ac:dyDescent="0.3">
      <c r="A49" t="s">
        <v>55</v>
      </c>
      <c r="B49">
        <v>142.4</v>
      </c>
      <c r="C49">
        <v>0.23935963119189863</v>
      </c>
    </row>
    <row r="50" spans="1:3" x14ac:dyDescent="0.3">
      <c r="A50" t="s">
        <v>56</v>
      </c>
      <c r="B50">
        <v>283.89999999999998</v>
      </c>
      <c r="C50">
        <v>2.3538145806469846E-3</v>
      </c>
    </row>
    <row r="51" spans="1:3" x14ac:dyDescent="0.3">
      <c r="A51" t="s">
        <v>57</v>
      </c>
      <c r="B51">
        <v>327.2</v>
      </c>
      <c r="C51">
        <v>4.8655572751575615E-2</v>
      </c>
    </row>
    <row r="52" spans="1:3" x14ac:dyDescent="0.3">
      <c r="A52" t="s">
        <v>58</v>
      </c>
      <c r="B52">
        <v>370.3</v>
      </c>
      <c r="C52">
        <v>-9.6118758883041666E-2</v>
      </c>
    </row>
    <row r="53" spans="1:3" x14ac:dyDescent="0.3">
      <c r="A53" t="s">
        <v>59</v>
      </c>
      <c r="B53">
        <v>166.1</v>
      </c>
      <c r="C53">
        <v>4.3520783407891006E-2</v>
      </c>
    </row>
    <row r="54" spans="1:3" x14ac:dyDescent="0.3">
      <c r="A54" t="s">
        <v>60</v>
      </c>
      <c r="B54">
        <v>378.6</v>
      </c>
      <c r="C54">
        <v>-4.4019942819292668E-2</v>
      </c>
    </row>
    <row r="55" spans="1:3" x14ac:dyDescent="0.3">
      <c r="A55" t="s">
        <v>61</v>
      </c>
      <c r="B55">
        <v>518.79999999999995</v>
      </c>
      <c r="C55">
        <v>-3.9275920135637521E-2</v>
      </c>
    </row>
    <row r="56" spans="1:3" x14ac:dyDescent="0.3">
      <c r="A56" t="s">
        <v>62</v>
      </c>
      <c r="B56">
        <v>553.1</v>
      </c>
      <c r="C56">
        <v>1.1660789931031701E-3</v>
      </c>
    </row>
    <row r="57" spans="1:3" x14ac:dyDescent="0.3">
      <c r="A57" t="s">
        <v>63</v>
      </c>
      <c r="B57">
        <v>543.5</v>
      </c>
      <c r="C57">
        <v>2.4513199835587418E-3</v>
      </c>
    </row>
    <row r="58" spans="1:3" x14ac:dyDescent="0.3">
      <c r="A58" t="s">
        <v>64</v>
      </c>
      <c r="B58">
        <v>448.9</v>
      </c>
      <c r="C58">
        <v>-2.2078723759724195E-3</v>
      </c>
    </row>
    <row r="59" spans="1:3" x14ac:dyDescent="0.3">
      <c r="A59" t="s">
        <v>65</v>
      </c>
      <c r="B59">
        <v>409.2</v>
      </c>
      <c r="C59">
        <v>-3.5313815008036209E-2</v>
      </c>
    </row>
    <row r="60" spans="1:3" x14ac:dyDescent="0.3">
      <c r="A60" t="s">
        <v>66</v>
      </c>
      <c r="B60">
        <v>520.20000000000005</v>
      </c>
      <c r="C60">
        <v>-0.14332393546934319</v>
      </c>
    </row>
    <row r="61" spans="1:3" x14ac:dyDescent="0.3">
      <c r="A61" t="s">
        <v>67</v>
      </c>
      <c r="B61">
        <v>520.6</v>
      </c>
      <c r="C61">
        <v>-1.0181762477355361E-2</v>
      </c>
    </row>
    <row r="62" spans="1:3" x14ac:dyDescent="0.3">
      <c r="A62" t="s">
        <v>68</v>
      </c>
      <c r="B62">
        <v>609.4</v>
      </c>
      <c r="C62">
        <v>-1.5664462733048334E-2</v>
      </c>
    </row>
    <row r="63" spans="1:3" x14ac:dyDescent="0.3">
      <c r="A63" t="s">
        <v>69</v>
      </c>
      <c r="B63">
        <v>528.79999999999995</v>
      </c>
      <c r="C63">
        <v>-5.7952894915749842E-2</v>
      </c>
    </row>
    <row r="64" spans="1:3" x14ac:dyDescent="0.3">
      <c r="A64" t="s">
        <v>70</v>
      </c>
      <c r="B64">
        <v>542.70000000000005</v>
      </c>
      <c r="C64">
        <v>-1.8764349184512641E-2</v>
      </c>
    </row>
    <row r="65" spans="1:3" x14ac:dyDescent="0.3">
      <c r="A65" t="s">
        <v>71</v>
      </c>
      <c r="B65">
        <v>571.5</v>
      </c>
      <c r="C65">
        <v>-0.10689619616815293</v>
      </c>
    </row>
    <row r="66" spans="1:3" x14ac:dyDescent="0.3">
      <c r="A66" t="s">
        <v>72</v>
      </c>
      <c r="B66">
        <v>479.6</v>
      </c>
      <c r="C66">
        <v>4.7381272597867063E-2</v>
      </c>
    </row>
    <row r="67" spans="1:3" x14ac:dyDescent="0.3">
      <c r="A67" t="s">
        <v>73</v>
      </c>
      <c r="B67">
        <v>530.70000000000005</v>
      </c>
      <c r="C67">
        <v>-5.4521518712836503E-2</v>
      </c>
    </row>
    <row r="68" spans="1:3" x14ac:dyDescent="0.3">
      <c r="A68" t="s">
        <v>74</v>
      </c>
      <c r="B68">
        <v>469.2</v>
      </c>
      <c r="C68">
        <v>-0.10601525980129101</v>
      </c>
    </row>
    <row r="69" spans="1:3" x14ac:dyDescent="0.3">
      <c r="A69" t="s">
        <v>75</v>
      </c>
      <c r="B69">
        <v>548.29999999999995</v>
      </c>
      <c r="C69">
        <v>8.2802034355500709E-2</v>
      </c>
    </row>
    <row r="70" spans="1:3" x14ac:dyDescent="0.3">
      <c r="A70" t="s">
        <v>76</v>
      </c>
      <c r="B70">
        <v>519.79999999999995</v>
      </c>
      <c r="C70">
        <v>-9.2329389855134725E-3</v>
      </c>
    </row>
    <row r="71" spans="1:3" x14ac:dyDescent="0.3">
      <c r="A71" t="s">
        <v>77</v>
      </c>
      <c r="B71">
        <v>621.6</v>
      </c>
      <c r="C71">
        <v>-4.9437958087422906E-2</v>
      </c>
    </row>
    <row r="72" spans="1:3" x14ac:dyDescent="0.3">
      <c r="A72" t="s">
        <v>78</v>
      </c>
      <c r="B72">
        <v>575.79999999999995</v>
      </c>
      <c r="C72">
        <v>-3.4850300296166425E-2</v>
      </c>
    </row>
    <row r="73" spans="1:3" x14ac:dyDescent="0.3">
      <c r="A73" t="s">
        <v>79</v>
      </c>
      <c r="B73">
        <v>421.2</v>
      </c>
      <c r="C73">
        <v>3.3208286192378145E-2</v>
      </c>
    </row>
    <row r="74" spans="1:3" x14ac:dyDescent="0.3">
      <c r="A74" t="s">
        <v>80</v>
      </c>
      <c r="B74">
        <v>380</v>
      </c>
      <c r="C74">
        <v>-1.4741458456382084E-3</v>
      </c>
    </row>
    <row r="75" spans="1:3" x14ac:dyDescent="0.3">
      <c r="A75" t="s">
        <v>81</v>
      </c>
      <c r="B75">
        <v>359.9</v>
      </c>
      <c r="C75">
        <v>6.0003229910295275E-2</v>
      </c>
    </row>
    <row r="76" spans="1:3" x14ac:dyDescent="0.3">
      <c r="A76" t="s">
        <v>82</v>
      </c>
    </row>
    <row r="77" spans="1:3" x14ac:dyDescent="0.3">
      <c r="A77" t="s">
        <v>83</v>
      </c>
    </row>
    <row r="78" spans="1:3" x14ac:dyDescent="0.3">
      <c r="A78" t="s">
        <v>84</v>
      </c>
      <c r="B78">
        <v>541.6</v>
      </c>
      <c r="C78">
        <v>-4.1138049784157915E-2</v>
      </c>
    </row>
    <row r="79" spans="1:3" x14ac:dyDescent="0.3">
      <c r="A79" t="s">
        <v>85</v>
      </c>
    </row>
    <row r="80" spans="1:3" x14ac:dyDescent="0.3">
      <c r="A80" t="s">
        <v>85</v>
      </c>
    </row>
    <row r="81" spans="1:3" x14ac:dyDescent="0.3">
      <c r="A81" t="s">
        <v>86</v>
      </c>
      <c r="B81">
        <v>513.9</v>
      </c>
      <c r="C81">
        <v>-2.4561617002890945E-2</v>
      </c>
    </row>
    <row r="82" spans="1:3" x14ac:dyDescent="0.3">
      <c r="A82" t="s">
        <v>87</v>
      </c>
      <c r="B82">
        <v>682.6</v>
      </c>
      <c r="C82">
        <v>2.8929377852749516E-2</v>
      </c>
    </row>
    <row r="83" spans="1:3" x14ac:dyDescent="0.3">
      <c r="A83" t="s">
        <v>88</v>
      </c>
      <c r="B83">
        <v>561.4</v>
      </c>
      <c r="C83">
        <v>1.4239103839775558E-2</v>
      </c>
    </row>
    <row r="84" spans="1:3" x14ac:dyDescent="0.3">
      <c r="A84" t="s">
        <v>89</v>
      </c>
      <c r="B84">
        <v>577.5</v>
      </c>
      <c r="C84">
        <v>-8.9856799037246748E-2</v>
      </c>
    </row>
    <row r="85" spans="1:3" x14ac:dyDescent="0.3">
      <c r="A85" t="s">
        <v>90</v>
      </c>
      <c r="B85">
        <v>583.4</v>
      </c>
      <c r="C85">
        <v>-4.8313543887928079E-2</v>
      </c>
    </row>
    <row r="86" spans="1:3" x14ac:dyDescent="0.3">
      <c r="A86" t="s">
        <v>91</v>
      </c>
      <c r="B86">
        <v>655.20000000000005</v>
      </c>
      <c r="C86">
        <v>-0.10371775947713424</v>
      </c>
    </row>
    <row r="87" spans="1:3" x14ac:dyDescent="0.3">
      <c r="A87" t="s">
        <v>92</v>
      </c>
      <c r="B87">
        <v>703.8</v>
      </c>
      <c r="C87">
        <v>-0.14902752659627905</v>
      </c>
    </row>
    <row r="88" spans="1:3" x14ac:dyDescent="0.3">
      <c r="A88" t="s">
        <v>93</v>
      </c>
      <c r="B88">
        <v>521.6</v>
      </c>
      <c r="C88">
        <v>-9.0190557009046435E-2</v>
      </c>
    </row>
    <row r="89" spans="1:3" x14ac:dyDescent="0.3">
      <c r="A89" t="s">
        <v>94</v>
      </c>
      <c r="B89">
        <v>517.29999999999995</v>
      </c>
      <c r="C89">
        <v>-0.11106514426836289</v>
      </c>
    </row>
    <row r="90" spans="1:3" x14ac:dyDescent="0.3">
      <c r="A90" t="s">
        <v>95</v>
      </c>
      <c r="B90">
        <v>451.9</v>
      </c>
      <c r="C90">
        <v>-8.024264458501118E-2</v>
      </c>
    </row>
    <row r="91" spans="1:3" x14ac:dyDescent="0.3">
      <c r="A91" t="s">
        <v>96</v>
      </c>
    </row>
    <row r="92" spans="1:3" x14ac:dyDescent="0.3">
      <c r="A92" t="s">
        <v>96</v>
      </c>
    </row>
    <row r="93" spans="1:3" x14ac:dyDescent="0.3">
      <c r="A93" t="s">
        <v>97</v>
      </c>
      <c r="B93">
        <v>547.1</v>
      </c>
      <c r="C93">
        <v>5.2312972993987072E-2</v>
      </c>
    </row>
    <row r="94" spans="1:3" x14ac:dyDescent="0.3">
      <c r="A94" t="s">
        <v>99</v>
      </c>
      <c r="B94">
        <v>604.29999999999995</v>
      </c>
      <c r="C94">
        <v>-5.1172327786007665E-3</v>
      </c>
    </row>
    <row r="95" spans="1:3" x14ac:dyDescent="0.3">
      <c r="A95" t="s">
        <v>98</v>
      </c>
      <c r="B95">
        <v>468.8</v>
      </c>
      <c r="C95">
        <v>-0.17854715225309714</v>
      </c>
    </row>
    <row r="96" spans="1:3" x14ac:dyDescent="0.3">
      <c r="A96" t="s">
        <v>100</v>
      </c>
      <c r="B96">
        <v>609.6</v>
      </c>
      <c r="C96">
        <v>-3.1921883200877854E-2</v>
      </c>
    </row>
    <row r="97" spans="1:3" x14ac:dyDescent="0.3">
      <c r="A97" t="s">
        <v>101</v>
      </c>
      <c r="B97">
        <v>595.9</v>
      </c>
      <c r="C97">
        <v>-0.16013544942587121</v>
      </c>
    </row>
    <row r="98" spans="1:3" x14ac:dyDescent="0.3">
      <c r="A98" t="s">
        <v>102</v>
      </c>
      <c r="B98">
        <v>600.20000000000005</v>
      </c>
      <c r="C98">
        <v>-9.3145804795173315E-2</v>
      </c>
    </row>
    <row r="99" spans="1:3" x14ac:dyDescent="0.3">
      <c r="A99" t="s">
        <v>103</v>
      </c>
      <c r="B99">
        <v>654.6</v>
      </c>
      <c r="C99">
        <v>-0.14411149703314718</v>
      </c>
    </row>
    <row r="100" spans="1:3" x14ac:dyDescent="0.3">
      <c r="A100" t="s">
        <v>104</v>
      </c>
      <c r="B100">
        <v>667.8</v>
      </c>
      <c r="C100">
        <v>9.5353667905831108E-2</v>
      </c>
    </row>
    <row r="101" spans="1:3" x14ac:dyDescent="0.3">
      <c r="A101" t="s">
        <v>105</v>
      </c>
      <c r="B101">
        <v>631.79999999999995</v>
      </c>
      <c r="C101">
        <v>4.2223170468413729E-2</v>
      </c>
    </row>
    <row r="102" spans="1:3" x14ac:dyDescent="0.3">
      <c r="A102" t="s">
        <v>106</v>
      </c>
      <c r="B102">
        <v>641.4</v>
      </c>
      <c r="C102">
        <v>-5.5981194166391468E-2</v>
      </c>
    </row>
    <row r="103" spans="1:3" x14ac:dyDescent="0.3">
      <c r="A103" t="s">
        <v>2</v>
      </c>
      <c r="B103">
        <v>954.6</v>
      </c>
      <c r="C103">
        <v>-5.802975059558646E-2</v>
      </c>
    </row>
    <row r="104" spans="1:3" x14ac:dyDescent="0.3">
      <c r="B104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E227-E503-4649-B95C-4B70B4488592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87"/>
      <c r="B1" s="187" t="s">
        <v>246</v>
      </c>
      <c r="C1" s="187" t="s">
        <v>247</v>
      </c>
    </row>
    <row r="2" spans="1:3" x14ac:dyDescent="0.3">
      <c r="A2" s="115" t="s">
        <v>246</v>
      </c>
      <c r="B2" s="115">
        <v>1</v>
      </c>
      <c r="C2" s="115"/>
    </row>
    <row r="3" spans="1:3" ht="15" thickBot="1" x14ac:dyDescent="0.35">
      <c r="A3" s="116" t="s">
        <v>247</v>
      </c>
      <c r="B3" s="116">
        <v>-0.37768912412233657</v>
      </c>
      <c r="C3" s="1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F7D-F789-4BBE-B9D1-3A000E6644A6}">
  <dimension ref="A1:C102"/>
  <sheetViews>
    <sheetView topLeftCell="A70" workbookViewId="0">
      <selection activeCell="B41" sqref="B41"/>
    </sheetView>
  </sheetViews>
  <sheetFormatPr defaultRowHeight="14.4" x14ac:dyDescent="0.3"/>
  <cols>
    <col min="1" max="1" width="20.44140625" customWidth="1"/>
  </cols>
  <sheetData>
    <row r="1" spans="1:3" ht="31.2" customHeight="1" x14ac:dyDescent="0.3">
      <c r="A1" s="16" t="s">
        <v>0</v>
      </c>
      <c r="B1" s="78" t="s">
        <v>115</v>
      </c>
      <c r="C1" s="22" t="s">
        <v>230</v>
      </c>
    </row>
    <row r="2" spans="1:3" x14ac:dyDescent="0.3">
      <c r="A2" s="16" t="s">
        <v>1</v>
      </c>
      <c r="B2" s="10">
        <v>482.2</v>
      </c>
      <c r="C2" s="15">
        <v>45.858976947689698</v>
      </c>
    </row>
    <row r="3" spans="1:3" x14ac:dyDescent="0.3">
      <c r="A3" s="16" t="s">
        <v>11</v>
      </c>
      <c r="B3" s="10">
        <v>446.7</v>
      </c>
      <c r="C3" s="15">
        <v>46.046312269066952</v>
      </c>
    </row>
    <row r="4" spans="1:3" x14ac:dyDescent="0.3">
      <c r="A4" s="16" t="s">
        <v>12</v>
      </c>
      <c r="B4" s="10">
        <v>422.5</v>
      </c>
      <c r="C4" s="15">
        <v>39.085730963867171</v>
      </c>
    </row>
    <row r="5" spans="1:3" x14ac:dyDescent="0.3">
      <c r="A5" s="16" t="s">
        <v>13</v>
      </c>
      <c r="B5" s="10">
        <v>577.9</v>
      </c>
      <c r="C5" s="15">
        <v>39.541002534871062</v>
      </c>
    </row>
    <row r="6" spans="1:3" x14ac:dyDescent="0.3">
      <c r="A6" s="16" t="s">
        <v>14</v>
      </c>
      <c r="B6" s="10">
        <v>593.9</v>
      </c>
      <c r="C6" s="15">
        <v>32.294247163594306</v>
      </c>
    </row>
    <row r="7" spans="1:3" x14ac:dyDescent="0.3">
      <c r="A7" s="16" t="s">
        <v>15</v>
      </c>
      <c r="B7" s="10">
        <v>474.5</v>
      </c>
      <c r="C7" s="15">
        <v>50.236078247979769</v>
      </c>
    </row>
    <row r="8" spans="1:3" x14ac:dyDescent="0.3">
      <c r="A8" s="16" t="s">
        <v>16</v>
      </c>
      <c r="B8" s="10">
        <v>584.4</v>
      </c>
      <c r="C8" s="15">
        <v>42.460320998441667</v>
      </c>
    </row>
    <row r="9" spans="1:3" x14ac:dyDescent="0.3">
      <c r="A9" s="16" t="s">
        <v>17</v>
      </c>
      <c r="B9" s="10">
        <v>563.9</v>
      </c>
      <c r="C9" s="15">
        <v>38.505374131353584</v>
      </c>
    </row>
    <row r="10" spans="1:3" x14ac:dyDescent="0.3">
      <c r="A10" s="16" t="s">
        <v>18</v>
      </c>
      <c r="B10" s="10">
        <v>531.9</v>
      </c>
      <c r="C10" s="15">
        <v>35.671002161500304</v>
      </c>
    </row>
    <row r="11" spans="1:3" x14ac:dyDescent="0.3">
      <c r="A11" s="16" t="s">
        <v>19</v>
      </c>
      <c r="B11" s="10">
        <v>535.6</v>
      </c>
      <c r="C11" s="15">
        <v>49.354761195493992</v>
      </c>
    </row>
    <row r="12" spans="1:3" x14ac:dyDescent="0.3">
      <c r="A12" s="16" t="s">
        <v>20</v>
      </c>
      <c r="B12" s="10">
        <v>527.29999999999995</v>
      </c>
      <c r="C12" s="15">
        <v>39.690772876024958</v>
      </c>
    </row>
    <row r="13" spans="1:3" x14ac:dyDescent="0.3">
      <c r="A13" s="16" t="s">
        <v>21</v>
      </c>
      <c r="B13" s="10">
        <v>439.7</v>
      </c>
      <c r="C13" s="15">
        <v>37.75798131130226</v>
      </c>
    </row>
    <row r="14" spans="1:3" x14ac:dyDescent="0.3">
      <c r="A14" s="16" t="s">
        <v>22</v>
      </c>
      <c r="B14" s="10">
        <v>562.4</v>
      </c>
      <c r="C14" s="15">
        <v>42.173545147217283</v>
      </c>
    </row>
    <row r="15" spans="1:3" x14ac:dyDescent="0.3">
      <c r="A15" s="16" t="s">
        <v>23</v>
      </c>
      <c r="B15" s="10">
        <v>500.9</v>
      </c>
      <c r="C15" s="15">
        <v>48.389477592245512</v>
      </c>
    </row>
    <row r="16" spans="1:3" x14ac:dyDescent="0.3">
      <c r="A16" s="16" t="s">
        <v>24</v>
      </c>
      <c r="B16" s="10">
        <v>589.70000000000005</v>
      </c>
      <c r="C16" s="15">
        <v>48.411174639691453</v>
      </c>
    </row>
    <row r="17" spans="1:3" x14ac:dyDescent="0.3">
      <c r="A17" s="16" t="s">
        <v>25</v>
      </c>
      <c r="B17" s="10">
        <v>509.8</v>
      </c>
      <c r="C17" s="15">
        <v>36.242667788231188</v>
      </c>
    </row>
    <row r="18" spans="1:3" x14ac:dyDescent="0.3">
      <c r="A18" s="16" t="s">
        <v>26</v>
      </c>
      <c r="B18" s="10">
        <v>634.20000000000005</v>
      </c>
      <c r="C18" s="15">
        <v>43.312963969566574</v>
      </c>
    </row>
    <row r="19" spans="1:3" x14ac:dyDescent="0.3">
      <c r="A19" s="16" t="s">
        <v>27</v>
      </c>
      <c r="B19" s="10">
        <v>571.1</v>
      </c>
      <c r="C19" s="15">
        <v>35.358979140760646</v>
      </c>
    </row>
    <row r="20" spans="1:3" x14ac:dyDescent="0.3">
      <c r="A20" s="16" t="s">
        <v>28</v>
      </c>
      <c r="B20" s="10">
        <v>536.70000000000005</v>
      </c>
      <c r="C20" s="15">
        <v>51.114800007603073</v>
      </c>
    </row>
    <row r="21" spans="1:3" x14ac:dyDescent="0.3">
      <c r="A21" s="16" t="s">
        <v>29</v>
      </c>
      <c r="B21" s="10">
        <v>317.39999999999998</v>
      </c>
      <c r="C21" s="15">
        <v>56.622656721391898</v>
      </c>
    </row>
    <row r="22" spans="1:3" x14ac:dyDescent="0.3">
      <c r="A22" s="16"/>
      <c r="B22" s="12"/>
      <c r="C22" s="15"/>
    </row>
    <row r="23" spans="1:3" x14ac:dyDescent="0.3">
      <c r="A23" s="16" t="s">
        <v>31</v>
      </c>
      <c r="B23" s="10">
        <v>677.8</v>
      </c>
      <c r="C23" s="15">
        <v>49.381720863494927</v>
      </c>
    </row>
    <row r="24" spans="1:3" x14ac:dyDescent="0.3">
      <c r="A24" s="16" t="s">
        <v>32</v>
      </c>
      <c r="B24" s="10">
        <v>607.70000000000005</v>
      </c>
      <c r="C24" s="15">
        <v>49.823231053887596</v>
      </c>
    </row>
    <row r="25" spans="1:3" x14ac:dyDescent="0.3">
      <c r="A25" s="16" t="s">
        <v>33</v>
      </c>
      <c r="B25" s="10">
        <v>569.29999999999995</v>
      </c>
      <c r="C25" s="15">
        <v>53.793840152961003</v>
      </c>
    </row>
    <row r="26" spans="1:3" x14ac:dyDescent="0.3">
      <c r="A26" s="16" t="s">
        <v>34</v>
      </c>
      <c r="B26" s="10">
        <v>528.9</v>
      </c>
      <c r="C26" s="15">
        <v>46.455491540090634</v>
      </c>
    </row>
    <row r="27" spans="1:3" x14ac:dyDescent="0.3">
      <c r="A27" s="16" t="s">
        <v>35</v>
      </c>
      <c r="B27" s="15"/>
      <c r="C27" s="15"/>
    </row>
    <row r="28" spans="1:3" x14ac:dyDescent="0.3">
      <c r="A28" s="16" t="s">
        <v>36</v>
      </c>
      <c r="B28" s="10"/>
      <c r="C28" s="15"/>
    </row>
    <row r="29" spans="1:3" x14ac:dyDescent="0.3">
      <c r="A29" s="16" t="s">
        <v>37</v>
      </c>
      <c r="B29" s="10">
        <v>567.20000000000005</v>
      </c>
      <c r="C29" s="15">
        <v>34.285928778426225</v>
      </c>
    </row>
    <row r="30" spans="1:3" x14ac:dyDescent="0.3">
      <c r="A30" s="16" t="s">
        <v>38</v>
      </c>
      <c r="B30" s="10">
        <v>476.4</v>
      </c>
      <c r="C30" s="15">
        <v>44.251111536238739</v>
      </c>
    </row>
    <row r="31" spans="1:3" ht="15" thickBot="1" x14ac:dyDescent="0.35">
      <c r="A31" s="57" t="s">
        <v>39</v>
      </c>
      <c r="B31" s="10">
        <v>525.20000000000005</v>
      </c>
      <c r="C31" s="15">
        <v>37.272488435642416</v>
      </c>
    </row>
    <row r="32" spans="1:3" ht="15" thickBot="1" x14ac:dyDescent="0.35">
      <c r="A32" s="65" t="s">
        <v>40</v>
      </c>
      <c r="B32" s="68">
        <v>547.79999999999995</v>
      </c>
      <c r="C32" s="15">
        <v>50.119404853710748</v>
      </c>
    </row>
    <row r="33" spans="1:3" x14ac:dyDescent="0.3">
      <c r="A33" s="61" t="s">
        <v>41</v>
      </c>
      <c r="B33" s="10">
        <v>652.6</v>
      </c>
      <c r="C33" s="15">
        <v>40.38873954649263</v>
      </c>
    </row>
    <row r="34" spans="1:3" x14ac:dyDescent="0.3">
      <c r="A34" s="16" t="s">
        <v>42</v>
      </c>
      <c r="B34" s="10">
        <v>654.9</v>
      </c>
      <c r="C34" s="15">
        <v>32.269834575635088</v>
      </c>
    </row>
    <row r="35" spans="1:3" x14ac:dyDescent="0.3">
      <c r="A35" s="16" t="s">
        <v>43</v>
      </c>
      <c r="B35" s="10">
        <v>364.5</v>
      </c>
      <c r="C35" s="15">
        <v>79.023277579811293</v>
      </c>
    </row>
    <row r="36" spans="1:3" x14ac:dyDescent="0.3">
      <c r="A36" s="16"/>
      <c r="B36" s="15"/>
      <c r="C36" s="15"/>
    </row>
    <row r="37" spans="1:3" x14ac:dyDescent="0.3">
      <c r="A37" s="16"/>
      <c r="B37" s="10"/>
      <c r="C37" s="15"/>
    </row>
    <row r="38" spans="1:3" x14ac:dyDescent="0.3">
      <c r="A38" s="16" t="s">
        <v>45</v>
      </c>
      <c r="B38" s="10">
        <v>442.5</v>
      </c>
      <c r="C38" s="15">
        <v>37.682244637272611</v>
      </c>
    </row>
    <row r="39" spans="1:3" x14ac:dyDescent="0.3">
      <c r="A39" s="16" t="s">
        <v>46</v>
      </c>
      <c r="B39" s="10">
        <v>399.3</v>
      </c>
      <c r="C39" s="15">
        <v>47.659015436266102</v>
      </c>
    </row>
    <row r="40" spans="1:3" x14ac:dyDescent="0.3">
      <c r="A40" s="16" t="s">
        <v>47</v>
      </c>
      <c r="B40" s="10">
        <v>537.1</v>
      </c>
      <c r="C40" s="15">
        <v>39.868777038595759</v>
      </c>
    </row>
    <row r="41" spans="1:3" x14ac:dyDescent="0.3">
      <c r="A41" s="16" t="s">
        <v>48</v>
      </c>
      <c r="B41" s="10">
        <v>417.2</v>
      </c>
      <c r="C41" s="15">
        <v>39.236897970733899</v>
      </c>
    </row>
    <row r="42" spans="1:3" x14ac:dyDescent="0.3">
      <c r="A42" s="16" t="s">
        <v>49</v>
      </c>
      <c r="B42" s="10">
        <v>417.8</v>
      </c>
      <c r="C42" s="15">
        <v>57.521731854024949</v>
      </c>
    </row>
    <row r="43" spans="1:3" x14ac:dyDescent="0.3">
      <c r="A43" s="16" t="s">
        <v>50</v>
      </c>
      <c r="B43" s="10">
        <v>457.6</v>
      </c>
      <c r="C43" s="15">
        <v>43.449867801042956</v>
      </c>
    </row>
    <row r="44" spans="1:3" x14ac:dyDescent="0.3">
      <c r="A44" s="16" t="s">
        <v>51</v>
      </c>
      <c r="B44" s="10">
        <v>444.5</v>
      </c>
      <c r="C44" s="15">
        <v>35.475256839434806</v>
      </c>
    </row>
    <row r="45" spans="1:3" x14ac:dyDescent="0.3">
      <c r="A45" s="16" t="s">
        <v>52</v>
      </c>
      <c r="B45" s="10"/>
      <c r="C45" s="15"/>
    </row>
    <row r="46" spans="1:3" x14ac:dyDescent="0.3">
      <c r="A46" s="16"/>
      <c r="B46" s="10"/>
      <c r="C46" s="15"/>
    </row>
    <row r="47" spans="1:3" x14ac:dyDescent="0.3">
      <c r="A47" s="16"/>
      <c r="B47" s="10"/>
      <c r="C47" s="15"/>
    </row>
    <row r="48" spans="1:3" x14ac:dyDescent="0.3">
      <c r="A48" s="16"/>
      <c r="B48" s="10"/>
      <c r="C48" s="15"/>
    </row>
    <row r="49" spans="1:3" x14ac:dyDescent="0.3">
      <c r="A49" s="16"/>
      <c r="B49" s="10"/>
      <c r="C49" s="15"/>
    </row>
    <row r="50" spans="1:3" x14ac:dyDescent="0.3">
      <c r="A50" s="16"/>
      <c r="B50" s="10"/>
      <c r="C50" s="15"/>
    </row>
    <row r="51" spans="1:3" x14ac:dyDescent="0.3">
      <c r="A51" s="16"/>
      <c r="B51" s="10"/>
      <c r="C51" s="15"/>
    </row>
    <row r="52" spans="1:3" x14ac:dyDescent="0.3">
      <c r="A52" s="16"/>
      <c r="B52" s="10"/>
      <c r="C52" s="15"/>
    </row>
    <row r="53" spans="1:3" x14ac:dyDescent="0.3">
      <c r="A53" s="16"/>
      <c r="B53" s="10"/>
      <c r="C53" s="15"/>
    </row>
    <row r="54" spans="1:3" x14ac:dyDescent="0.3">
      <c r="A54" s="16"/>
      <c r="B54" s="10"/>
      <c r="C54" s="15"/>
    </row>
    <row r="55" spans="1:3" x14ac:dyDescent="0.3">
      <c r="A55" s="16" t="s">
        <v>62</v>
      </c>
      <c r="B55" s="10">
        <v>553.1</v>
      </c>
      <c r="C55" s="15">
        <v>41.654866508476765</v>
      </c>
    </row>
    <row r="56" spans="1:3" x14ac:dyDescent="0.3">
      <c r="A56" s="16" t="s">
        <v>63</v>
      </c>
      <c r="B56" s="10">
        <v>543.5</v>
      </c>
      <c r="C56" s="15">
        <v>34.754174390224215</v>
      </c>
    </row>
    <row r="57" spans="1:3" x14ac:dyDescent="0.3">
      <c r="A57" s="16" t="s">
        <v>64</v>
      </c>
      <c r="B57" s="10">
        <v>448.9</v>
      </c>
      <c r="C57" s="15">
        <v>52.231718898385559</v>
      </c>
    </row>
    <row r="58" spans="1:3" x14ac:dyDescent="0.3">
      <c r="A58" s="16" t="s">
        <v>65</v>
      </c>
      <c r="B58" s="10">
        <v>409.2</v>
      </c>
      <c r="C58" s="15">
        <v>40.557368028793341</v>
      </c>
    </row>
    <row r="59" spans="1:3" x14ac:dyDescent="0.3">
      <c r="A59" s="16" t="s">
        <v>66</v>
      </c>
      <c r="B59" s="10">
        <v>520.20000000000005</v>
      </c>
      <c r="C59" s="15">
        <v>47.052840750700064</v>
      </c>
    </row>
    <row r="60" spans="1:3" x14ac:dyDescent="0.3">
      <c r="A60" s="16" t="s">
        <v>67</v>
      </c>
      <c r="B60" s="10">
        <v>520.6</v>
      </c>
      <c r="C60" s="15">
        <v>48.091025833240984</v>
      </c>
    </row>
    <row r="61" spans="1:3" x14ac:dyDescent="0.3">
      <c r="A61" s="16" t="s">
        <v>68</v>
      </c>
      <c r="B61" s="10">
        <v>609.4</v>
      </c>
      <c r="C61" s="15">
        <v>49.217393763223832</v>
      </c>
    </row>
    <row r="62" spans="1:3" x14ac:dyDescent="0.3">
      <c r="A62" s="16" t="s">
        <v>69</v>
      </c>
      <c r="B62" s="10">
        <v>528.79999999999995</v>
      </c>
      <c r="C62" s="15">
        <v>43.774893889124996</v>
      </c>
    </row>
    <row r="63" spans="1:3" x14ac:dyDescent="0.3">
      <c r="A63" s="16" t="s">
        <v>70</v>
      </c>
      <c r="B63" s="10">
        <v>542.70000000000005</v>
      </c>
      <c r="C63" s="15">
        <v>45.486585209665307</v>
      </c>
    </row>
    <row r="64" spans="1:3" x14ac:dyDescent="0.3">
      <c r="A64" s="16" t="s">
        <v>71</v>
      </c>
      <c r="B64" s="10">
        <v>571.5</v>
      </c>
      <c r="C64" s="15">
        <v>46.108231778493725</v>
      </c>
    </row>
    <row r="65" spans="1:3" x14ac:dyDescent="0.3">
      <c r="A65" s="16" t="s">
        <v>72</v>
      </c>
      <c r="B65" s="10">
        <v>479.6</v>
      </c>
      <c r="C65" s="15">
        <v>41.045257717874613</v>
      </c>
    </row>
    <row r="66" spans="1:3" x14ac:dyDescent="0.3">
      <c r="A66" s="16" t="s">
        <v>73</v>
      </c>
      <c r="B66" s="10">
        <v>530.70000000000005</v>
      </c>
      <c r="C66" s="15">
        <v>44.751458154814699</v>
      </c>
    </row>
    <row r="67" spans="1:3" x14ac:dyDescent="0.3">
      <c r="A67" s="16" t="s">
        <v>74</v>
      </c>
      <c r="B67" s="10">
        <v>469.2</v>
      </c>
      <c r="C67" s="15">
        <v>47.106671528238309</v>
      </c>
    </row>
    <row r="68" spans="1:3" x14ac:dyDescent="0.3">
      <c r="A68" s="16" t="s">
        <v>75</v>
      </c>
      <c r="B68" s="10">
        <v>548.29999999999995</v>
      </c>
      <c r="C68" s="15">
        <v>40.337476267930342</v>
      </c>
    </row>
    <row r="69" spans="1:3" x14ac:dyDescent="0.3">
      <c r="A69" s="16"/>
      <c r="B69" s="10"/>
      <c r="C69" s="15"/>
    </row>
    <row r="70" spans="1:3" x14ac:dyDescent="0.3">
      <c r="A70" s="16" t="s">
        <v>77</v>
      </c>
      <c r="B70" s="10">
        <v>621.6</v>
      </c>
      <c r="C70" s="15">
        <v>28.591187676983857</v>
      </c>
    </row>
    <row r="71" spans="1:3" x14ac:dyDescent="0.3">
      <c r="A71" s="16" t="s">
        <v>78</v>
      </c>
      <c r="B71" s="10">
        <v>575.79999999999995</v>
      </c>
      <c r="C71" s="15">
        <v>41.245445815357883</v>
      </c>
    </row>
    <row r="72" spans="1:3" x14ac:dyDescent="0.3">
      <c r="A72" s="16" t="s">
        <v>79</v>
      </c>
      <c r="B72" s="10">
        <v>421.2</v>
      </c>
      <c r="C72" s="15">
        <v>53.052908633199266</v>
      </c>
    </row>
    <row r="73" spans="1:3" x14ac:dyDescent="0.3">
      <c r="A73" s="16" t="s">
        <v>80</v>
      </c>
      <c r="B73" s="12">
        <v>380</v>
      </c>
      <c r="C73" s="15">
        <v>54.343797738386861</v>
      </c>
    </row>
    <row r="74" spans="1:3" x14ac:dyDescent="0.3">
      <c r="A74" s="16" t="s">
        <v>81</v>
      </c>
      <c r="B74" s="10">
        <v>359.9</v>
      </c>
      <c r="C74" s="15">
        <v>51.20247105162283</v>
      </c>
    </row>
    <row r="75" spans="1:3" x14ac:dyDescent="0.3">
      <c r="A75" s="16" t="s">
        <v>82</v>
      </c>
      <c r="B75" s="174"/>
      <c r="C75" s="15"/>
    </row>
    <row r="76" spans="1:3" x14ac:dyDescent="0.3">
      <c r="A76" s="16" t="s">
        <v>83</v>
      </c>
      <c r="B76" s="12"/>
      <c r="C76" s="15"/>
    </row>
    <row r="77" spans="1:3" x14ac:dyDescent="0.3">
      <c r="A77" s="16" t="s">
        <v>84</v>
      </c>
      <c r="B77" s="10">
        <v>541.6</v>
      </c>
      <c r="C77" s="15">
        <v>40.072953841341182</v>
      </c>
    </row>
    <row r="78" spans="1:3" x14ac:dyDescent="0.3">
      <c r="A78" s="16"/>
      <c r="B78" s="15"/>
      <c r="C78" s="15"/>
    </row>
    <row r="79" spans="1:3" x14ac:dyDescent="0.3">
      <c r="A79" s="16"/>
      <c r="B79" s="10"/>
      <c r="C79" s="15"/>
    </row>
    <row r="80" spans="1:3" x14ac:dyDescent="0.3">
      <c r="A80" s="16" t="s">
        <v>86</v>
      </c>
      <c r="B80" s="10">
        <v>513.9</v>
      </c>
      <c r="C80" s="15">
        <v>42.020460943400543</v>
      </c>
    </row>
    <row r="81" spans="1:3" x14ac:dyDescent="0.3">
      <c r="A81" s="16" t="s">
        <v>87</v>
      </c>
      <c r="B81" s="10">
        <v>682.6</v>
      </c>
      <c r="C81" s="15">
        <v>48.441064403401093</v>
      </c>
    </row>
    <row r="82" spans="1:3" x14ac:dyDescent="0.3">
      <c r="A82" s="16" t="s">
        <v>88</v>
      </c>
      <c r="B82" s="10">
        <v>561.4</v>
      </c>
      <c r="C82" s="15">
        <v>39.192310558080621</v>
      </c>
    </row>
    <row r="83" spans="1:3" x14ac:dyDescent="0.3">
      <c r="A83" s="16" t="s">
        <v>89</v>
      </c>
      <c r="B83" s="10">
        <v>577.5</v>
      </c>
      <c r="C83" s="15">
        <v>41.769042818393928</v>
      </c>
    </row>
    <row r="84" spans="1:3" x14ac:dyDescent="0.3">
      <c r="A84" s="16" t="s">
        <v>90</v>
      </c>
      <c r="B84" s="10">
        <v>583.4</v>
      </c>
      <c r="C84" s="15">
        <v>47.275708187882771</v>
      </c>
    </row>
    <row r="85" spans="1:3" x14ac:dyDescent="0.3">
      <c r="A85" s="16" t="s">
        <v>91</v>
      </c>
      <c r="B85" s="10">
        <v>655.20000000000005</v>
      </c>
      <c r="C85" s="15">
        <v>45.997903355256334</v>
      </c>
    </row>
    <row r="86" spans="1:3" x14ac:dyDescent="0.3">
      <c r="A86" s="16" t="s">
        <v>92</v>
      </c>
      <c r="B86" s="10">
        <v>703.8</v>
      </c>
      <c r="C86" s="15">
        <v>41.503915344230691</v>
      </c>
    </row>
    <row r="87" spans="1:3" x14ac:dyDescent="0.3">
      <c r="A87" s="16" t="s">
        <v>93</v>
      </c>
      <c r="B87" s="10">
        <v>521.6</v>
      </c>
      <c r="C87" s="15">
        <v>51.054846878452921</v>
      </c>
    </row>
    <row r="88" spans="1:3" x14ac:dyDescent="0.3">
      <c r="A88" s="16" t="s">
        <v>94</v>
      </c>
      <c r="B88" s="10">
        <v>517.29999999999995</v>
      </c>
      <c r="C88" s="15">
        <v>48.782411899158774</v>
      </c>
    </row>
    <row r="89" spans="1:3" x14ac:dyDescent="0.3">
      <c r="A89" s="16" t="s">
        <v>95</v>
      </c>
      <c r="B89" s="10">
        <v>451.9</v>
      </c>
      <c r="C89" s="15">
        <v>57.066727527946554</v>
      </c>
    </row>
    <row r="90" spans="1:3" x14ac:dyDescent="0.3">
      <c r="A90" s="16"/>
      <c r="B90" s="15"/>
      <c r="C90" s="15"/>
    </row>
    <row r="91" spans="1:3" x14ac:dyDescent="0.3">
      <c r="A91" s="16"/>
      <c r="B91" s="10"/>
      <c r="C91" s="15"/>
    </row>
    <row r="92" spans="1:3" x14ac:dyDescent="0.3">
      <c r="A92" s="16"/>
      <c r="B92" s="10"/>
      <c r="C92" s="15"/>
    </row>
    <row r="93" spans="1:3" x14ac:dyDescent="0.3">
      <c r="A93" s="16"/>
      <c r="B93" s="10"/>
      <c r="C93" s="15"/>
    </row>
    <row r="94" spans="1:3" x14ac:dyDescent="0.3">
      <c r="A94" s="16"/>
      <c r="B94" s="10"/>
      <c r="C94" s="15"/>
    </row>
    <row r="95" spans="1:3" x14ac:dyDescent="0.3">
      <c r="A95" s="16"/>
      <c r="B95" s="10"/>
      <c r="C95" s="15"/>
    </row>
    <row r="96" spans="1:3" x14ac:dyDescent="0.3">
      <c r="A96" s="16"/>
      <c r="B96" s="10"/>
      <c r="C96" s="15"/>
    </row>
    <row r="97" spans="1:3" x14ac:dyDescent="0.3">
      <c r="A97" s="16"/>
      <c r="B97" s="10"/>
      <c r="C97" s="15"/>
    </row>
    <row r="98" spans="1:3" x14ac:dyDescent="0.3">
      <c r="A98" s="16"/>
      <c r="B98" s="10"/>
      <c r="C98" s="15"/>
    </row>
    <row r="99" spans="1:3" x14ac:dyDescent="0.3">
      <c r="A99" s="16"/>
      <c r="B99" s="10"/>
      <c r="C99" s="15"/>
    </row>
    <row r="100" spans="1:3" x14ac:dyDescent="0.3">
      <c r="A100" s="16"/>
      <c r="B100" s="10"/>
      <c r="C100" s="15"/>
    </row>
    <row r="101" spans="1:3" x14ac:dyDescent="0.3">
      <c r="A101" s="16"/>
      <c r="B101" s="10"/>
      <c r="C101" s="15"/>
    </row>
    <row r="102" spans="1:3" x14ac:dyDescent="0.3">
      <c r="A102" s="16"/>
      <c r="B102" s="10"/>
      <c r="C102" s="15"/>
    </row>
  </sheetData>
  <conditionalFormatting sqref="B3:B74 B76:B1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4 B76:B10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CB60-A6BC-44DF-A4D1-671C1126989C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s="187"/>
      <c r="B1" s="187" t="s">
        <v>246</v>
      </c>
      <c r="C1" s="187" t="s">
        <v>247</v>
      </c>
    </row>
    <row r="2" spans="1:3" x14ac:dyDescent="0.3">
      <c r="A2" s="115" t="s">
        <v>246</v>
      </c>
      <c r="B2" s="115">
        <v>1</v>
      </c>
      <c r="C2" s="115"/>
    </row>
    <row r="3" spans="1:3" ht="15" thickBot="1" x14ac:dyDescent="0.35">
      <c r="A3" s="116" t="s">
        <v>247</v>
      </c>
      <c r="B3" s="116">
        <v>7.2018329437353049E-2</v>
      </c>
      <c r="C3" s="1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F310-BE91-48D8-8E04-F4790ECEDAD3}">
  <dimension ref="A1:E105"/>
  <sheetViews>
    <sheetView workbookViewId="0">
      <selection activeCell="A2" sqref="A2:C103"/>
    </sheetView>
  </sheetViews>
  <sheetFormatPr defaultRowHeight="14.4" x14ac:dyDescent="0.3"/>
  <cols>
    <col min="1" max="1" width="30" style="15" customWidth="1"/>
    <col min="2" max="2" width="11.88671875" style="15" customWidth="1"/>
    <col min="3" max="3" width="8.88671875" style="15"/>
    <col min="4" max="4" width="24.44140625" style="15" customWidth="1"/>
    <col min="5" max="5" width="11.88671875" style="15" customWidth="1"/>
  </cols>
  <sheetData>
    <row r="1" spans="1:5" ht="15" thickBot="1" x14ac:dyDescent="0.35">
      <c r="B1" s="163" t="s">
        <v>119</v>
      </c>
      <c r="E1" s="33" t="s">
        <v>114</v>
      </c>
    </row>
    <row r="2" spans="1:5" ht="145.80000000000001" x14ac:dyDescent="0.3">
      <c r="A2" s="16" t="s">
        <v>0</v>
      </c>
      <c r="B2" s="78" t="s">
        <v>115</v>
      </c>
      <c r="C2" s="22" t="s">
        <v>230</v>
      </c>
      <c r="D2" s="22" t="s">
        <v>229</v>
      </c>
      <c r="E2" s="18" t="s">
        <v>116</v>
      </c>
    </row>
    <row r="3" spans="1:5" x14ac:dyDescent="0.3">
      <c r="A3" s="16" t="s">
        <v>1</v>
      </c>
      <c r="B3" s="10">
        <v>482.2</v>
      </c>
      <c r="C3" s="15">
        <v>45.858976947689698</v>
      </c>
      <c r="D3" s="174">
        <v>40.34725028934028</v>
      </c>
      <c r="E3" s="10">
        <v>80.8</v>
      </c>
    </row>
    <row r="4" spans="1:5" x14ac:dyDescent="0.3">
      <c r="A4" s="16" t="s">
        <v>11</v>
      </c>
      <c r="B4" s="10">
        <v>446.7</v>
      </c>
      <c r="C4" s="15">
        <v>46.046312269066952</v>
      </c>
      <c r="D4" s="174">
        <v>40.457254561321747</v>
      </c>
      <c r="E4" s="10"/>
    </row>
    <row r="5" spans="1:5" x14ac:dyDescent="0.3">
      <c r="A5" s="16" t="s">
        <v>12</v>
      </c>
      <c r="B5" s="10">
        <v>422.5</v>
      </c>
      <c r="C5" s="15">
        <v>39.085730963867171</v>
      </c>
      <c r="D5" s="174">
        <v>35.88293523314222</v>
      </c>
      <c r="E5" s="10">
        <v>80.900000000000006</v>
      </c>
    </row>
    <row r="6" spans="1:5" x14ac:dyDescent="0.3">
      <c r="A6" s="16" t="s">
        <v>13</v>
      </c>
      <c r="B6" s="10">
        <v>577.9</v>
      </c>
      <c r="C6" s="15">
        <v>39.541002534871062</v>
      </c>
      <c r="D6" s="174">
        <v>36.256287409255599</v>
      </c>
      <c r="E6" s="10">
        <v>72.900000000000006</v>
      </c>
    </row>
    <row r="7" spans="1:5" x14ac:dyDescent="0.3">
      <c r="A7" s="16" t="s">
        <v>14</v>
      </c>
      <c r="B7" s="10">
        <v>593.9</v>
      </c>
      <c r="C7" s="15">
        <v>32.294247163594306</v>
      </c>
      <c r="D7" s="174">
        <v>28.599103107638015</v>
      </c>
      <c r="E7" s="10">
        <v>61.5</v>
      </c>
    </row>
    <row r="8" spans="1:5" x14ac:dyDescent="0.3">
      <c r="A8" s="16" t="s">
        <v>15</v>
      </c>
      <c r="B8" s="10">
        <v>474.5</v>
      </c>
      <c r="C8" s="15">
        <v>50.236078247979769</v>
      </c>
      <c r="D8" s="174">
        <v>45.769790994059967</v>
      </c>
      <c r="E8" s="10">
        <v>79.5</v>
      </c>
    </row>
    <row r="9" spans="1:5" x14ac:dyDescent="0.3">
      <c r="A9" s="16" t="s">
        <v>16</v>
      </c>
      <c r="B9" s="10">
        <v>584.4</v>
      </c>
      <c r="C9" s="15">
        <v>42.460320998441667</v>
      </c>
      <c r="D9" s="174">
        <v>39.686431619168765</v>
      </c>
      <c r="E9" s="9">
        <v>74.3</v>
      </c>
    </row>
    <row r="10" spans="1:5" x14ac:dyDescent="0.3">
      <c r="A10" s="16" t="s">
        <v>17</v>
      </c>
      <c r="B10" s="10">
        <v>563.9</v>
      </c>
      <c r="C10" s="15">
        <v>38.505374131353584</v>
      </c>
      <c r="D10" s="174">
        <v>35.4581862504551</v>
      </c>
      <c r="E10" s="10">
        <v>76.8</v>
      </c>
    </row>
    <row r="11" spans="1:5" x14ac:dyDescent="0.3">
      <c r="A11" s="16" t="s">
        <v>18</v>
      </c>
      <c r="B11" s="10">
        <v>531.9</v>
      </c>
      <c r="C11" s="15">
        <v>35.671002161500304</v>
      </c>
      <c r="D11" s="174">
        <v>31.344877993927806</v>
      </c>
      <c r="E11" s="10">
        <v>61.5</v>
      </c>
    </row>
    <row r="12" spans="1:5" x14ac:dyDescent="0.3">
      <c r="A12" s="16" t="s">
        <v>19</v>
      </c>
      <c r="B12" s="10">
        <v>535.6</v>
      </c>
      <c r="C12" s="15">
        <v>49.354761195493992</v>
      </c>
      <c r="D12" s="174">
        <v>46.76282625306105</v>
      </c>
      <c r="E12" s="10">
        <v>84.4</v>
      </c>
    </row>
    <row r="13" spans="1:5" x14ac:dyDescent="0.3">
      <c r="A13" s="16" t="s">
        <v>20</v>
      </c>
      <c r="B13" s="10">
        <v>527.29999999999995</v>
      </c>
      <c r="C13" s="15">
        <v>39.690772876024958</v>
      </c>
      <c r="D13" s="174">
        <v>34.957170927489585</v>
      </c>
      <c r="E13" s="10">
        <v>66.900000000000006</v>
      </c>
    </row>
    <row r="14" spans="1:5" x14ac:dyDescent="0.3">
      <c r="A14" s="16" t="s">
        <v>21</v>
      </c>
      <c r="B14" s="10">
        <v>439.7</v>
      </c>
      <c r="C14" s="15">
        <v>37.75798131130226</v>
      </c>
      <c r="D14" s="174">
        <v>33.838238573552644</v>
      </c>
      <c r="E14" s="10">
        <v>76.900000000000006</v>
      </c>
    </row>
    <row r="15" spans="1:5" x14ac:dyDescent="0.3">
      <c r="A15" s="16" t="s">
        <v>22</v>
      </c>
      <c r="B15" s="10">
        <v>562.4</v>
      </c>
      <c r="C15" s="15">
        <v>42.173545147217283</v>
      </c>
      <c r="D15" s="174">
        <v>40.088409741214512</v>
      </c>
      <c r="E15" s="10">
        <v>73.2</v>
      </c>
    </row>
    <row r="16" spans="1:5" x14ac:dyDescent="0.3">
      <c r="A16" s="16" t="s">
        <v>23</v>
      </c>
      <c r="B16" s="10">
        <v>500.9</v>
      </c>
      <c r="C16" s="15">
        <v>48.389477592245512</v>
      </c>
      <c r="D16" s="174">
        <v>44.175862516270726</v>
      </c>
      <c r="E16" s="13">
        <v>82.8</v>
      </c>
    </row>
    <row r="17" spans="1:5" x14ac:dyDescent="0.3">
      <c r="A17" s="16" t="s">
        <v>24</v>
      </c>
      <c r="B17" s="10">
        <v>589.70000000000005</v>
      </c>
      <c r="C17" s="15">
        <v>48.411174639691453</v>
      </c>
      <c r="D17" s="174">
        <v>43.780448609513499</v>
      </c>
      <c r="E17" s="13">
        <v>78.7</v>
      </c>
    </row>
    <row r="18" spans="1:5" x14ac:dyDescent="0.3">
      <c r="A18" s="16" t="s">
        <v>25</v>
      </c>
      <c r="B18" s="10">
        <v>509.8</v>
      </c>
      <c r="C18" s="15">
        <v>36.242667788231188</v>
      </c>
      <c r="D18" s="174">
        <v>34.017754418355928</v>
      </c>
      <c r="E18" s="10">
        <v>81.3</v>
      </c>
    </row>
    <row r="19" spans="1:5" x14ac:dyDescent="0.3">
      <c r="A19" s="16" t="s">
        <v>26</v>
      </c>
      <c r="B19" s="10">
        <v>634.20000000000005</v>
      </c>
      <c r="C19" s="15">
        <v>43.312963969566574</v>
      </c>
      <c r="D19" s="174">
        <v>40.086030668398145</v>
      </c>
      <c r="E19" s="10">
        <v>74.099999999999994</v>
      </c>
    </row>
    <row r="20" spans="1:5" x14ac:dyDescent="0.3">
      <c r="A20" s="16" t="s">
        <v>27</v>
      </c>
      <c r="B20" s="10">
        <v>571.1</v>
      </c>
      <c r="C20" s="15">
        <v>35.358979140760646</v>
      </c>
      <c r="D20" s="174">
        <v>31.481071298971209</v>
      </c>
      <c r="E20" s="10">
        <v>59.2</v>
      </c>
    </row>
    <row r="21" spans="1:5" x14ac:dyDescent="0.3">
      <c r="A21" s="16" t="s">
        <v>28</v>
      </c>
      <c r="B21" s="10">
        <v>536.70000000000005</v>
      </c>
      <c r="C21" s="15">
        <v>51.114800007603073</v>
      </c>
      <c r="D21" s="174">
        <v>45.071944041411385</v>
      </c>
      <c r="E21" s="10">
        <v>87.9</v>
      </c>
    </row>
    <row r="22" spans="1:5" x14ac:dyDescent="0.3">
      <c r="A22" s="16" t="s">
        <v>29</v>
      </c>
      <c r="B22" s="10">
        <v>317.39999999999998</v>
      </c>
      <c r="C22" s="15">
        <v>56.622656721391898</v>
      </c>
      <c r="D22" s="174">
        <v>47.187802949683515</v>
      </c>
      <c r="E22" s="13">
        <v>94.8</v>
      </c>
    </row>
    <row r="23" spans="1:5" x14ac:dyDescent="0.3">
      <c r="A23" s="16" t="s">
        <v>30</v>
      </c>
      <c r="B23" s="12">
        <v>489</v>
      </c>
      <c r="C23" s="15">
        <v>56.820505489277814</v>
      </c>
      <c r="D23" s="174">
        <v>48.609669205145352</v>
      </c>
    </row>
    <row r="24" spans="1:5" x14ac:dyDescent="0.3">
      <c r="A24" s="16" t="s">
        <v>31</v>
      </c>
      <c r="B24" s="10">
        <v>677.8</v>
      </c>
      <c r="C24" s="15">
        <v>49.381720863494927</v>
      </c>
      <c r="D24" s="174">
        <v>44.46450739194222</v>
      </c>
      <c r="E24" s="12">
        <v>83</v>
      </c>
    </row>
    <row r="25" spans="1:5" x14ac:dyDescent="0.3">
      <c r="A25" s="16" t="s">
        <v>32</v>
      </c>
      <c r="B25" s="10">
        <v>607.70000000000005</v>
      </c>
      <c r="C25" s="15">
        <v>49.823231053887596</v>
      </c>
      <c r="D25" s="174">
        <v>43.408325494222993</v>
      </c>
      <c r="E25" s="10">
        <v>65.599999999999994</v>
      </c>
    </row>
    <row r="26" spans="1:5" x14ac:dyDescent="0.3">
      <c r="A26" s="16" t="s">
        <v>33</v>
      </c>
      <c r="B26" s="10">
        <v>569.29999999999995</v>
      </c>
      <c r="C26" s="15">
        <v>53.793840152961003</v>
      </c>
      <c r="D26" s="174">
        <v>49.374811886838081</v>
      </c>
    </row>
    <row r="27" spans="1:5" x14ac:dyDescent="0.3">
      <c r="A27" s="16" t="s">
        <v>34</v>
      </c>
      <c r="B27" s="10">
        <v>528.9</v>
      </c>
      <c r="C27" s="15">
        <v>46.455491540090634</v>
      </c>
      <c r="D27" s="174">
        <v>43.267369571653042</v>
      </c>
      <c r="E27" s="13">
        <v>72.2</v>
      </c>
    </row>
    <row r="28" spans="1:5" x14ac:dyDescent="0.3">
      <c r="A28" s="16" t="s">
        <v>35</v>
      </c>
      <c r="D28" s="174"/>
      <c r="E28" s="10">
        <v>81.2</v>
      </c>
    </row>
    <row r="29" spans="1:5" x14ac:dyDescent="0.3">
      <c r="A29" s="16" t="s">
        <v>36</v>
      </c>
      <c r="B29" s="10"/>
      <c r="D29" s="174"/>
    </row>
    <row r="30" spans="1:5" x14ac:dyDescent="0.3">
      <c r="A30" s="16" t="s">
        <v>37</v>
      </c>
      <c r="B30" s="10">
        <v>567.20000000000005</v>
      </c>
      <c r="C30" s="15">
        <v>34.285928778426225</v>
      </c>
      <c r="D30" s="174">
        <v>31.12947352885725</v>
      </c>
      <c r="E30" s="10">
        <v>70.400000000000006</v>
      </c>
    </row>
    <row r="31" spans="1:5" x14ac:dyDescent="0.3">
      <c r="A31" s="16" t="s">
        <v>38</v>
      </c>
      <c r="B31" s="10">
        <v>476.4</v>
      </c>
      <c r="C31" s="15">
        <v>44.251111536238739</v>
      </c>
      <c r="D31" s="174">
        <v>36.228218747527279</v>
      </c>
      <c r="E31" s="9">
        <v>78.2</v>
      </c>
    </row>
    <row r="32" spans="1:5" ht="15" thickBot="1" x14ac:dyDescent="0.35">
      <c r="A32" s="57" t="s">
        <v>39</v>
      </c>
      <c r="B32" s="10">
        <v>525.20000000000005</v>
      </c>
      <c r="C32" s="15">
        <v>37.272488435642416</v>
      </c>
      <c r="D32" s="174">
        <v>32.657123147231246</v>
      </c>
      <c r="E32" s="10">
        <v>83.7</v>
      </c>
    </row>
    <row r="33" spans="1:5" ht="15" thickBot="1" x14ac:dyDescent="0.35">
      <c r="A33" s="65" t="s">
        <v>40</v>
      </c>
      <c r="B33" s="68">
        <v>547.79999999999995</v>
      </c>
      <c r="C33" s="15">
        <v>50.119404853710748</v>
      </c>
      <c r="D33" s="174">
        <v>46.376765267239122</v>
      </c>
      <c r="E33" s="68">
        <v>72.5</v>
      </c>
    </row>
    <row r="34" spans="1:5" x14ac:dyDescent="0.3">
      <c r="A34" s="61" t="s">
        <v>41</v>
      </c>
      <c r="B34" s="10">
        <v>652.6</v>
      </c>
      <c r="C34" s="15">
        <v>40.38873954649263</v>
      </c>
      <c r="D34" s="174">
        <v>34.588140924714857</v>
      </c>
      <c r="E34" s="13">
        <v>67.8</v>
      </c>
    </row>
    <row r="35" spans="1:5" x14ac:dyDescent="0.3">
      <c r="A35" s="16" t="s">
        <v>42</v>
      </c>
      <c r="B35" s="10">
        <v>654.9</v>
      </c>
      <c r="C35" s="15">
        <v>32.269834575635088</v>
      </c>
      <c r="D35" s="174">
        <v>29.632016477675688</v>
      </c>
      <c r="E35" s="13">
        <v>57.5</v>
      </c>
    </row>
    <row r="36" spans="1:5" x14ac:dyDescent="0.3">
      <c r="A36" s="16" t="s">
        <v>43</v>
      </c>
      <c r="B36" s="10">
        <v>364.5</v>
      </c>
      <c r="C36" s="15">
        <v>79.023277579811293</v>
      </c>
      <c r="D36" s="174">
        <v>65.422085906028272</v>
      </c>
      <c r="E36" s="13">
        <v>81.599999999999994</v>
      </c>
    </row>
    <row r="37" spans="1:5" x14ac:dyDescent="0.3">
      <c r="A37" s="16" t="s">
        <v>44</v>
      </c>
      <c r="D37" s="174"/>
      <c r="E37" s="13"/>
    </row>
    <row r="38" spans="1:5" x14ac:dyDescent="0.3">
      <c r="A38" s="16" t="s">
        <v>44</v>
      </c>
      <c r="B38" s="10"/>
      <c r="D38" s="174"/>
      <c r="E38" s="13"/>
    </row>
    <row r="39" spans="1:5" x14ac:dyDescent="0.3">
      <c r="A39" s="16" t="s">
        <v>45</v>
      </c>
      <c r="B39" s="10">
        <v>442.5</v>
      </c>
      <c r="C39" s="15">
        <v>37.682244637272611</v>
      </c>
      <c r="D39" s="174">
        <v>36.074527595471963</v>
      </c>
      <c r="E39" s="10">
        <v>83.3</v>
      </c>
    </row>
    <row r="40" spans="1:5" x14ac:dyDescent="0.3">
      <c r="A40" s="16" t="s">
        <v>46</v>
      </c>
      <c r="B40" s="10">
        <v>399.3</v>
      </c>
      <c r="C40" s="15">
        <v>47.659015436266102</v>
      </c>
      <c r="D40" s="174">
        <v>45.870890048534832</v>
      </c>
      <c r="E40" s="10">
        <v>79.8</v>
      </c>
    </row>
    <row r="41" spans="1:5" x14ac:dyDescent="0.3">
      <c r="A41" s="16" t="s">
        <v>47</v>
      </c>
      <c r="B41" s="10">
        <v>537.1</v>
      </c>
      <c r="C41" s="15">
        <v>39.868777038595759</v>
      </c>
      <c r="D41" s="174">
        <v>37.322737906967625</v>
      </c>
      <c r="E41" s="13">
        <v>88.5</v>
      </c>
    </row>
    <row r="42" spans="1:5" x14ac:dyDescent="0.3">
      <c r="A42" s="16" t="s">
        <v>48</v>
      </c>
      <c r="B42" s="10">
        <v>417.2</v>
      </c>
      <c r="C42" s="15">
        <v>39.236897970733899</v>
      </c>
      <c r="D42" s="174">
        <v>34.186973755147463</v>
      </c>
      <c r="E42" s="10">
        <v>81.099999999999994</v>
      </c>
    </row>
    <row r="43" spans="1:5" x14ac:dyDescent="0.3">
      <c r="A43" s="16" t="s">
        <v>49</v>
      </c>
      <c r="B43" s="10">
        <v>417.8</v>
      </c>
      <c r="C43" s="15">
        <v>57.521731854024949</v>
      </c>
      <c r="D43" s="174">
        <v>51.861113025330042</v>
      </c>
      <c r="E43" s="10">
        <v>91.3</v>
      </c>
    </row>
    <row r="44" spans="1:5" x14ac:dyDescent="0.3">
      <c r="A44" s="16" t="s">
        <v>50</v>
      </c>
      <c r="B44" s="10">
        <v>457.6</v>
      </c>
      <c r="C44" s="15">
        <v>43.449867801042956</v>
      </c>
      <c r="D44" s="174">
        <v>38.999487748926974</v>
      </c>
      <c r="E44" s="10">
        <v>81.900000000000006</v>
      </c>
    </row>
    <row r="45" spans="1:5" x14ac:dyDescent="0.3">
      <c r="A45" s="16" t="s">
        <v>51</v>
      </c>
      <c r="B45" s="10">
        <v>444.5</v>
      </c>
      <c r="C45" s="15">
        <v>35.475256839434806</v>
      </c>
      <c r="D45" s="174">
        <v>32.250665220428623</v>
      </c>
      <c r="E45" s="9">
        <v>79.3</v>
      </c>
    </row>
    <row r="46" spans="1:5" x14ac:dyDescent="0.3">
      <c r="A46" s="16" t="s">
        <v>52</v>
      </c>
      <c r="B46" s="10"/>
      <c r="D46" s="174">
        <v>46.778999911351747</v>
      </c>
      <c r="E46" s="13">
        <v>76.2</v>
      </c>
    </row>
    <row r="47" spans="1:5" x14ac:dyDescent="0.3">
      <c r="A47" s="16" t="s">
        <v>53</v>
      </c>
      <c r="B47" s="10">
        <v>256.2</v>
      </c>
      <c r="C47" s="15">
        <v>41.302721329585417</v>
      </c>
      <c r="D47" s="174">
        <v>37.821806837381466</v>
      </c>
    </row>
    <row r="48" spans="1:5" x14ac:dyDescent="0.3">
      <c r="A48" s="16" t="s">
        <v>54</v>
      </c>
      <c r="B48" s="10">
        <v>166.5</v>
      </c>
      <c r="C48" s="15">
        <v>39.778784171478037</v>
      </c>
      <c r="D48" s="174">
        <v>34.744647652720026</v>
      </c>
      <c r="E48" s="10">
        <v>104.8</v>
      </c>
    </row>
    <row r="49" spans="1:5" x14ac:dyDescent="0.3">
      <c r="A49" s="16" t="s">
        <v>55</v>
      </c>
      <c r="B49" s="10">
        <v>142.4</v>
      </c>
      <c r="C49" s="15">
        <v>45.868021870522284</v>
      </c>
      <c r="D49" s="174">
        <v>45.644770436639213</v>
      </c>
      <c r="E49" s="13">
        <v>112.5</v>
      </c>
    </row>
    <row r="50" spans="1:5" x14ac:dyDescent="0.3">
      <c r="A50" s="16" t="s">
        <v>56</v>
      </c>
      <c r="B50" s="10">
        <v>283.89999999999998</v>
      </c>
      <c r="C50" s="15">
        <v>44.271341523262087</v>
      </c>
      <c r="D50" s="174">
        <v>42.504644795807963</v>
      </c>
      <c r="E50" s="13">
        <v>86.5</v>
      </c>
    </row>
    <row r="51" spans="1:5" x14ac:dyDescent="0.3">
      <c r="A51" s="16" t="s">
        <v>57</v>
      </c>
      <c r="B51" s="10">
        <v>327.2</v>
      </c>
      <c r="C51" s="15">
        <v>39.640807496340685</v>
      </c>
      <c r="D51" s="174">
        <v>38.224297861928939</v>
      </c>
      <c r="E51" s="10">
        <v>83.8</v>
      </c>
    </row>
    <row r="52" spans="1:5" x14ac:dyDescent="0.3">
      <c r="A52" s="16" t="s">
        <v>58</v>
      </c>
      <c r="B52" s="10">
        <v>370.3</v>
      </c>
      <c r="C52" s="15">
        <v>64.024873342098388</v>
      </c>
      <c r="D52" s="174">
        <v>58.200537038068035</v>
      </c>
      <c r="E52" s="13">
        <v>111.2</v>
      </c>
    </row>
    <row r="53" spans="1:5" x14ac:dyDescent="0.3">
      <c r="A53" s="16" t="s">
        <v>59</v>
      </c>
      <c r="B53" s="10">
        <v>166.1</v>
      </c>
      <c r="C53" s="15">
        <v>27.671693737102323</v>
      </c>
      <c r="D53" s="174">
        <v>27.187922867572563</v>
      </c>
      <c r="E53" s="10">
        <v>89.6</v>
      </c>
    </row>
    <row r="54" spans="1:5" x14ac:dyDescent="0.3">
      <c r="A54" s="16" t="s">
        <v>60</v>
      </c>
      <c r="B54" s="10">
        <v>378.6</v>
      </c>
      <c r="C54" s="15">
        <v>42.891994804782634</v>
      </c>
      <c r="D54" s="174">
        <v>38.706799744670938</v>
      </c>
      <c r="E54" s="14">
        <v>75</v>
      </c>
    </row>
    <row r="55" spans="1:5" x14ac:dyDescent="0.3">
      <c r="A55" s="16" t="s">
        <v>61</v>
      </c>
      <c r="B55" s="10">
        <v>518.79999999999995</v>
      </c>
      <c r="C55" s="15">
        <v>44.368240276180956</v>
      </c>
      <c r="D55" s="174">
        <v>38.87722390065489</v>
      </c>
    </row>
    <row r="56" spans="1:5" x14ac:dyDescent="0.3">
      <c r="A56" s="16" t="s">
        <v>62</v>
      </c>
      <c r="B56" s="10">
        <v>553.1</v>
      </c>
      <c r="C56" s="15">
        <v>41.654866508476765</v>
      </c>
      <c r="D56" s="174">
        <v>36.993958072528272</v>
      </c>
      <c r="E56" s="10">
        <v>87.4</v>
      </c>
    </row>
    <row r="57" spans="1:5" x14ac:dyDescent="0.3">
      <c r="A57" s="16" t="s">
        <v>63</v>
      </c>
      <c r="B57" s="10">
        <v>543.5</v>
      </c>
      <c r="C57" s="15">
        <v>34.754174390224215</v>
      </c>
      <c r="D57" s="174">
        <v>32.479302333431669</v>
      </c>
      <c r="E57" s="10">
        <v>80.7</v>
      </c>
    </row>
    <row r="58" spans="1:5" x14ac:dyDescent="0.3">
      <c r="A58" s="16" t="s">
        <v>64</v>
      </c>
      <c r="B58" s="10">
        <v>448.9</v>
      </c>
      <c r="C58" s="15">
        <v>52.231718898385559</v>
      </c>
      <c r="D58" s="174">
        <v>49.04533413305343</v>
      </c>
      <c r="E58" s="12">
        <v>96</v>
      </c>
    </row>
    <row r="59" spans="1:5" x14ac:dyDescent="0.3">
      <c r="A59" s="16" t="s">
        <v>65</v>
      </c>
      <c r="B59" s="10">
        <v>409.2</v>
      </c>
      <c r="C59" s="15">
        <v>40.557368028793341</v>
      </c>
      <c r="D59" s="174">
        <v>33.766581734786691</v>
      </c>
      <c r="E59" s="10">
        <v>81.3</v>
      </c>
    </row>
    <row r="60" spans="1:5" x14ac:dyDescent="0.3">
      <c r="A60" s="16" t="s">
        <v>66</v>
      </c>
      <c r="B60" s="10">
        <v>520.20000000000005</v>
      </c>
      <c r="C60" s="15">
        <v>47.052840750700064</v>
      </c>
      <c r="D60" s="174">
        <v>43.06003706752076</v>
      </c>
      <c r="E60" s="10">
        <v>77.099999999999994</v>
      </c>
    </row>
    <row r="61" spans="1:5" x14ac:dyDescent="0.3">
      <c r="A61" s="16" t="s">
        <v>67</v>
      </c>
      <c r="B61" s="10">
        <v>520.6</v>
      </c>
      <c r="C61" s="15">
        <v>48.091025833240984</v>
      </c>
      <c r="D61" s="174">
        <v>45.263579888792556</v>
      </c>
      <c r="E61" s="10">
        <v>85.9</v>
      </c>
    </row>
    <row r="62" spans="1:5" x14ac:dyDescent="0.3">
      <c r="A62" s="16" t="s">
        <v>68</v>
      </c>
      <c r="B62" s="10">
        <v>609.4</v>
      </c>
      <c r="C62" s="15">
        <v>49.217393763223832</v>
      </c>
      <c r="D62" s="174">
        <v>42.885621910299768</v>
      </c>
      <c r="E62" s="13">
        <v>82.4</v>
      </c>
    </row>
    <row r="63" spans="1:5" x14ac:dyDescent="0.3">
      <c r="A63" s="16" t="s">
        <v>69</v>
      </c>
      <c r="B63" s="10">
        <v>528.79999999999995</v>
      </c>
      <c r="C63" s="15">
        <v>43.774893889124996</v>
      </c>
      <c r="D63" s="174">
        <v>39.728475126264698</v>
      </c>
      <c r="E63" s="10">
        <v>82.2</v>
      </c>
    </row>
    <row r="64" spans="1:5" x14ac:dyDescent="0.3">
      <c r="A64" s="16" t="s">
        <v>70</v>
      </c>
      <c r="B64" s="10">
        <v>542.70000000000005</v>
      </c>
      <c r="C64" s="15">
        <v>45.486585209665307</v>
      </c>
      <c r="D64" s="174">
        <v>37.1446903218824</v>
      </c>
      <c r="E64" s="10">
        <v>74.3</v>
      </c>
    </row>
    <row r="65" spans="1:5" x14ac:dyDescent="0.3">
      <c r="A65" s="16" t="s">
        <v>71</v>
      </c>
      <c r="B65" s="10">
        <v>571.5</v>
      </c>
      <c r="C65" s="15">
        <v>46.108231778493725</v>
      </c>
      <c r="D65" s="174">
        <v>42.997131494485288</v>
      </c>
      <c r="E65" s="10">
        <v>85.5</v>
      </c>
    </row>
    <row r="66" spans="1:5" x14ac:dyDescent="0.3">
      <c r="A66" s="16" t="s">
        <v>72</v>
      </c>
      <c r="B66" s="10">
        <v>479.6</v>
      </c>
      <c r="C66" s="15">
        <v>41.045257717874613</v>
      </c>
      <c r="D66" s="174">
        <v>35.958000692893464</v>
      </c>
      <c r="E66" s="10">
        <v>80.7</v>
      </c>
    </row>
    <row r="67" spans="1:5" x14ac:dyDescent="0.3">
      <c r="A67" s="16" t="s">
        <v>73</v>
      </c>
      <c r="B67" s="10">
        <v>530.70000000000005</v>
      </c>
      <c r="C67" s="15">
        <v>44.751458154814699</v>
      </c>
      <c r="D67" s="174">
        <v>38.500430953907376</v>
      </c>
      <c r="E67" s="10">
        <v>74.8</v>
      </c>
    </row>
    <row r="68" spans="1:5" x14ac:dyDescent="0.3">
      <c r="A68" s="16" t="s">
        <v>74</v>
      </c>
      <c r="B68" s="10">
        <v>469.2</v>
      </c>
      <c r="C68" s="15">
        <v>47.106671528238309</v>
      </c>
      <c r="D68" s="174">
        <v>40.034553049453443</v>
      </c>
      <c r="E68" s="14">
        <v>70</v>
      </c>
    </row>
    <row r="69" spans="1:5" x14ac:dyDescent="0.3">
      <c r="A69" s="16" t="s">
        <v>75</v>
      </c>
      <c r="B69" s="10">
        <v>548.29999999999995</v>
      </c>
      <c r="C69" s="15">
        <v>40.337476267930342</v>
      </c>
      <c r="D69" s="174">
        <v>37.06186716157606</v>
      </c>
      <c r="E69" s="10">
        <v>67.3</v>
      </c>
    </row>
    <row r="70" spans="1:5" x14ac:dyDescent="0.3">
      <c r="A70" s="16" t="s">
        <v>76</v>
      </c>
      <c r="B70" s="10">
        <v>519.79999999999995</v>
      </c>
      <c r="C70" s="15">
        <v>43.598504546523095</v>
      </c>
      <c r="D70" s="174">
        <v>37.151579480451019</v>
      </c>
    </row>
    <row r="71" spans="1:5" x14ac:dyDescent="0.3">
      <c r="A71" s="16" t="s">
        <v>77</v>
      </c>
      <c r="B71" s="10">
        <v>621.6</v>
      </c>
      <c r="C71" s="15">
        <v>28.591187676983857</v>
      </c>
      <c r="D71" s="174">
        <v>26.222475625476868</v>
      </c>
      <c r="E71" s="10">
        <v>55.5</v>
      </c>
    </row>
    <row r="72" spans="1:5" x14ac:dyDescent="0.3">
      <c r="A72" s="16" t="s">
        <v>78</v>
      </c>
      <c r="B72" s="10">
        <v>575.79999999999995</v>
      </c>
      <c r="C72" s="15">
        <v>41.245445815357883</v>
      </c>
      <c r="D72" s="174">
        <v>33.531019838781688</v>
      </c>
      <c r="E72" s="9">
        <v>85.4</v>
      </c>
    </row>
    <row r="73" spans="1:5" x14ac:dyDescent="0.3">
      <c r="A73" s="16" t="s">
        <v>79</v>
      </c>
      <c r="B73" s="10">
        <v>421.2</v>
      </c>
      <c r="C73" s="15">
        <v>53.052908633199266</v>
      </c>
      <c r="D73" s="174">
        <v>46.691305854481371</v>
      </c>
    </row>
    <row r="74" spans="1:5" x14ac:dyDescent="0.3">
      <c r="A74" s="16" t="s">
        <v>80</v>
      </c>
      <c r="B74" s="12">
        <v>380</v>
      </c>
      <c r="C74" s="15">
        <v>54.343797738386861</v>
      </c>
      <c r="D74" s="174">
        <v>51.511508435099898</v>
      </c>
      <c r="E74" s="13">
        <v>81.3</v>
      </c>
    </row>
    <row r="75" spans="1:5" x14ac:dyDescent="0.3">
      <c r="A75" s="16" t="s">
        <v>81</v>
      </c>
      <c r="B75" s="10">
        <v>359.9</v>
      </c>
      <c r="C75" s="15">
        <v>51.20247105162283</v>
      </c>
      <c r="D75" s="174">
        <v>45.332242001581442</v>
      </c>
      <c r="E75" s="10">
        <v>83.8</v>
      </c>
    </row>
    <row r="76" spans="1:5" x14ac:dyDescent="0.3">
      <c r="A76" s="16" t="s">
        <v>82</v>
      </c>
      <c r="B76" s="174"/>
      <c r="D76" s="174"/>
      <c r="E76" s="13">
        <v>103.6</v>
      </c>
    </row>
    <row r="77" spans="1:5" x14ac:dyDescent="0.3">
      <c r="A77" s="16" t="s">
        <v>83</v>
      </c>
      <c r="B77" s="12"/>
    </row>
    <row r="78" spans="1:5" x14ac:dyDescent="0.3">
      <c r="A78" s="16" t="s">
        <v>84</v>
      </c>
      <c r="B78" s="10">
        <v>541.6</v>
      </c>
      <c r="C78" s="15">
        <v>40.072953841341182</v>
      </c>
      <c r="D78" s="174">
        <v>34.123570949906657</v>
      </c>
      <c r="E78" s="10">
        <v>74.400000000000006</v>
      </c>
    </row>
    <row r="79" spans="1:5" x14ac:dyDescent="0.3">
      <c r="A79" s="16" t="s">
        <v>85</v>
      </c>
      <c r="D79" s="174"/>
    </row>
    <row r="80" spans="1:5" x14ac:dyDescent="0.3">
      <c r="A80" s="16" t="s">
        <v>85</v>
      </c>
      <c r="B80" s="10"/>
      <c r="D80" s="174"/>
    </row>
    <row r="81" spans="1:5" x14ac:dyDescent="0.3">
      <c r="A81" s="16" t="s">
        <v>86</v>
      </c>
      <c r="B81" s="10">
        <v>513.9</v>
      </c>
      <c r="C81" s="15">
        <v>42.020460943400543</v>
      </c>
      <c r="D81" s="174">
        <v>40.418373652530157</v>
      </c>
      <c r="E81" s="13">
        <v>80.3</v>
      </c>
    </row>
    <row r="82" spans="1:5" x14ac:dyDescent="0.3">
      <c r="A82" s="16" t="s">
        <v>87</v>
      </c>
      <c r="B82" s="10">
        <v>682.6</v>
      </c>
      <c r="C82" s="15">
        <v>48.441064403401093</v>
      </c>
      <c r="D82" s="174">
        <v>48.379158889786524</v>
      </c>
      <c r="E82" s="12">
        <v>89</v>
      </c>
    </row>
    <row r="83" spans="1:5" x14ac:dyDescent="0.3">
      <c r="A83" s="16" t="s">
        <v>88</v>
      </c>
      <c r="B83" s="10">
        <v>561.4</v>
      </c>
      <c r="C83" s="15">
        <v>39.192310558080621</v>
      </c>
      <c r="D83" s="174">
        <v>35.634453468444974</v>
      </c>
      <c r="E83" s="10">
        <v>73.400000000000006</v>
      </c>
    </row>
    <row r="84" spans="1:5" x14ac:dyDescent="0.3">
      <c r="A84" s="16" t="s">
        <v>89</v>
      </c>
      <c r="B84" s="10">
        <v>577.5</v>
      </c>
      <c r="C84" s="15">
        <v>41.769042818393928</v>
      </c>
      <c r="D84" s="174">
        <v>38.834959749249073</v>
      </c>
      <c r="E84" s="12">
        <v>68</v>
      </c>
    </row>
    <row r="85" spans="1:5" x14ac:dyDescent="0.3">
      <c r="A85" s="16" t="s">
        <v>90</v>
      </c>
      <c r="B85" s="10">
        <v>583.4</v>
      </c>
      <c r="C85" s="15">
        <v>47.275708187882771</v>
      </c>
      <c r="D85" s="174">
        <v>42.159650897779372</v>
      </c>
      <c r="E85" s="10">
        <v>83.5</v>
      </c>
    </row>
    <row r="86" spans="1:5" x14ac:dyDescent="0.3">
      <c r="A86" s="16" t="s">
        <v>91</v>
      </c>
      <c r="B86" s="10">
        <v>655.20000000000005</v>
      </c>
      <c r="C86" s="15">
        <v>45.997903355256334</v>
      </c>
      <c r="D86" s="174">
        <v>40.654249787274274</v>
      </c>
      <c r="E86" s="11">
        <v>74</v>
      </c>
    </row>
    <row r="87" spans="1:5" x14ac:dyDescent="0.3">
      <c r="A87" s="16" t="s">
        <v>92</v>
      </c>
      <c r="B87" s="10">
        <v>703.8</v>
      </c>
      <c r="C87" s="15">
        <v>41.503915344230691</v>
      </c>
      <c r="D87" s="174">
        <v>36.728469331728114</v>
      </c>
      <c r="E87" s="10">
        <v>63.7</v>
      </c>
    </row>
    <row r="88" spans="1:5" x14ac:dyDescent="0.3">
      <c r="A88" s="16" t="s">
        <v>93</v>
      </c>
      <c r="B88" s="10">
        <v>521.6</v>
      </c>
      <c r="C88" s="15">
        <v>51.054846878452921</v>
      </c>
      <c r="D88" s="174">
        <v>41.438621683942905</v>
      </c>
      <c r="E88" s="10">
        <v>88.3</v>
      </c>
    </row>
    <row r="89" spans="1:5" x14ac:dyDescent="0.3">
      <c r="A89" s="16" t="s">
        <v>94</v>
      </c>
      <c r="B89" s="10">
        <v>517.29999999999995</v>
      </c>
      <c r="C89" s="15">
        <v>48.782411899158774</v>
      </c>
      <c r="D89" s="174">
        <v>43.188545072120931</v>
      </c>
      <c r="E89" s="10">
        <v>84.2</v>
      </c>
    </row>
    <row r="90" spans="1:5" x14ac:dyDescent="0.3">
      <c r="A90" s="16" t="s">
        <v>95</v>
      </c>
      <c r="B90" s="10">
        <v>451.9</v>
      </c>
      <c r="C90" s="15">
        <v>57.066727527946554</v>
      </c>
      <c r="D90" s="174">
        <v>50.57238363759334</v>
      </c>
      <c r="E90" s="10">
        <v>81.099999999999994</v>
      </c>
    </row>
    <row r="91" spans="1:5" x14ac:dyDescent="0.3">
      <c r="A91" s="16" t="s">
        <v>96</v>
      </c>
      <c r="D91" s="174"/>
    </row>
    <row r="92" spans="1:5" x14ac:dyDescent="0.3">
      <c r="A92" s="16" t="s">
        <v>96</v>
      </c>
      <c r="B92" s="10"/>
      <c r="D92" s="174"/>
    </row>
    <row r="93" spans="1:5" x14ac:dyDescent="0.3">
      <c r="A93" s="16" t="s">
        <v>97</v>
      </c>
      <c r="B93" s="10">
        <v>547.1</v>
      </c>
      <c r="C93" s="15">
        <v>45.05575815231753</v>
      </c>
      <c r="D93" s="174">
        <v>41.48829343057978</v>
      </c>
      <c r="E93" s="10">
        <v>78.599999999999994</v>
      </c>
    </row>
    <row r="94" spans="1:5" x14ac:dyDescent="0.3">
      <c r="A94" s="16" t="s">
        <v>99</v>
      </c>
      <c r="B94" s="10">
        <v>604.29999999999995</v>
      </c>
      <c r="C94" s="15">
        <v>55.619472096546538</v>
      </c>
      <c r="D94" s="174">
        <v>53.103081904876305</v>
      </c>
      <c r="E94" s="10">
        <v>94.2</v>
      </c>
    </row>
    <row r="95" spans="1:5" x14ac:dyDescent="0.3">
      <c r="A95" s="16" t="s">
        <v>98</v>
      </c>
      <c r="B95" s="10">
        <v>468.8</v>
      </c>
      <c r="C95" s="15">
        <v>47.807155362032596</v>
      </c>
      <c r="D95" s="174">
        <v>45.394352920052071</v>
      </c>
      <c r="E95" s="12">
        <v>81</v>
      </c>
    </row>
    <row r="96" spans="1:5" x14ac:dyDescent="0.3">
      <c r="A96" s="16" t="s">
        <v>100</v>
      </c>
      <c r="B96" s="10">
        <v>609.6</v>
      </c>
      <c r="C96" s="15">
        <v>51.342260582598215</v>
      </c>
      <c r="D96" s="174">
        <v>49.21622136193438</v>
      </c>
      <c r="E96" s="10">
        <v>67.599999999999994</v>
      </c>
    </row>
    <row r="97" spans="1:5" x14ac:dyDescent="0.3">
      <c r="A97" s="16" t="s">
        <v>101</v>
      </c>
      <c r="B97" s="10">
        <v>595.9</v>
      </c>
      <c r="C97" s="15">
        <v>46.245119575318533</v>
      </c>
      <c r="D97" s="174">
        <v>38.990983171346997</v>
      </c>
      <c r="E97" s="13">
        <v>71.5</v>
      </c>
    </row>
    <row r="98" spans="1:5" x14ac:dyDescent="0.3">
      <c r="A98" s="16" t="s">
        <v>102</v>
      </c>
      <c r="B98" s="10">
        <v>600.20000000000005</v>
      </c>
      <c r="C98" s="15">
        <v>54.231040081154092</v>
      </c>
      <c r="D98" s="174">
        <v>45.777488948114069</v>
      </c>
      <c r="E98" s="10">
        <v>79.599999999999994</v>
      </c>
    </row>
    <row r="99" spans="1:5" x14ac:dyDescent="0.3">
      <c r="A99" s="16" t="s">
        <v>103</v>
      </c>
      <c r="B99" s="10">
        <v>654.6</v>
      </c>
      <c r="C99" s="15">
        <v>51.557597363186396</v>
      </c>
      <c r="D99" s="174">
        <v>48.08942849352043</v>
      </c>
      <c r="E99" s="10">
        <v>87.1</v>
      </c>
    </row>
    <row r="100" spans="1:5" x14ac:dyDescent="0.3">
      <c r="A100" s="16" t="s">
        <v>104</v>
      </c>
      <c r="B100" s="10">
        <v>667.8</v>
      </c>
      <c r="C100" s="15">
        <v>61.613733063232935</v>
      </c>
      <c r="D100" s="174">
        <v>59.651065798420056</v>
      </c>
      <c r="E100" s="10">
        <v>68.7</v>
      </c>
    </row>
    <row r="101" spans="1:5" x14ac:dyDescent="0.3">
      <c r="A101" s="16" t="s">
        <v>105</v>
      </c>
      <c r="B101" s="10">
        <v>631.79999999999995</v>
      </c>
      <c r="C101" s="15">
        <v>53.254679430915886</v>
      </c>
      <c r="D101" s="174">
        <v>49.172296952501483</v>
      </c>
      <c r="E101" s="10">
        <v>85.9</v>
      </c>
    </row>
    <row r="102" spans="1:5" x14ac:dyDescent="0.3">
      <c r="A102" s="16" t="s">
        <v>106</v>
      </c>
      <c r="B102" s="10">
        <v>641.4</v>
      </c>
      <c r="C102" s="15">
        <v>34.107005293109019</v>
      </c>
      <c r="D102" s="174">
        <v>31.249223428841233</v>
      </c>
      <c r="E102" s="11">
        <v>58</v>
      </c>
    </row>
    <row r="103" spans="1:5" x14ac:dyDescent="0.3">
      <c r="A103" s="16" t="s">
        <v>2</v>
      </c>
      <c r="B103" s="10">
        <v>954.6</v>
      </c>
      <c r="C103" s="15">
        <v>68.679931320068675</v>
      </c>
      <c r="D103" s="174">
        <v>68.679931320068675</v>
      </c>
      <c r="E103" s="10">
        <v>83.8</v>
      </c>
    </row>
    <row r="104" spans="1:5" x14ac:dyDescent="0.3">
      <c r="A104" s="16" t="s">
        <v>107</v>
      </c>
      <c r="D104" s="174"/>
    </row>
    <row r="105" spans="1:5" x14ac:dyDescent="0.3">
      <c r="B105" s="32"/>
      <c r="D105" s="174"/>
    </row>
  </sheetData>
  <conditionalFormatting sqref="B4:B75 B77:B10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75 B77:B10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76 D78:D105 B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2 E78 E24:E25 E27:E28 E71:E72 E74:E76 E30:E46 E48:E54 E56:E69 E81:E90 E93:E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C055-8F4C-47E1-9097-38CE70D8D98A}">
  <dimension ref="A1:E401"/>
  <sheetViews>
    <sheetView workbookViewId="0">
      <selection activeCell="B3" sqref="B3:B93"/>
    </sheetView>
  </sheetViews>
  <sheetFormatPr defaultRowHeight="14.4" x14ac:dyDescent="0.3"/>
  <cols>
    <col min="1" max="1" width="50.5546875" customWidth="1"/>
    <col min="2" max="2" width="24.44140625" style="15" customWidth="1"/>
  </cols>
  <sheetData>
    <row r="1" spans="1:5" x14ac:dyDescent="0.3">
      <c r="A1" s="176" t="s">
        <v>0</v>
      </c>
      <c r="B1" s="22" t="s">
        <v>229</v>
      </c>
      <c r="D1" t="s">
        <v>233</v>
      </c>
      <c r="E1" t="s">
        <v>234</v>
      </c>
    </row>
    <row r="2" spans="1:5" x14ac:dyDescent="0.3">
      <c r="A2" s="176"/>
      <c r="B2" s="174"/>
      <c r="C2" s="175"/>
      <c r="D2">
        <f>COUNTIF(B:B,"&lt;37")</f>
        <v>29</v>
      </c>
      <c r="E2">
        <f>COUNTIF(B:B,"&lt;30")</f>
        <v>4</v>
      </c>
    </row>
    <row r="3" spans="1:5" x14ac:dyDescent="0.3">
      <c r="A3" s="176" t="s">
        <v>77</v>
      </c>
      <c r="B3" s="179">
        <v>26.222475625476868</v>
      </c>
      <c r="C3" s="175"/>
    </row>
    <row r="4" spans="1:5" x14ac:dyDescent="0.3">
      <c r="A4" s="176" t="s">
        <v>59</v>
      </c>
      <c r="B4" s="179">
        <v>27.187922867572563</v>
      </c>
      <c r="C4" s="175"/>
    </row>
    <row r="5" spans="1:5" x14ac:dyDescent="0.3">
      <c r="A5" s="176" t="s">
        <v>14</v>
      </c>
      <c r="B5" s="179">
        <v>28.599103107638015</v>
      </c>
      <c r="C5" s="175"/>
    </row>
    <row r="6" spans="1:5" x14ac:dyDescent="0.3">
      <c r="A6" s="176" t="s">
        <v>42</v>
      </c>
      <c r="B6" s="179">
        <v>29.632016477675688</v>
      </c>
      <c r="C6" s="175"/>
    </row>
    <row r="7" spans="1:5" x14ac:dyDescent="0.3">
      <c r="A7" s="176" t="s">
        <v>37</v>
      </c>
      <c r="B7" s="179">
        <v>31.12947352885725</v>
      </c>
      <c r="C7" s="175"/>
    </row>
    <row r="8" spans="1:5" x14ac:dyDescent="0.3">
      <c r="A8" s="176" t="s">
        <v>106</v>
      </c>
      <c r="B8" s="179">
        <v>31.249223428841233</v>
      </c>
      <c r="C8" s="175"/>
    </row>
    <row r="9" spans="1:5" x14ac:dyDescent="0.3">
      <c r="A9" s="176" t="s">
        <v>18</v>
      </c>
      <c r="B9" s="179">
        <v>31.344877993927806</v>
      </c>
      <c r="C9" s="175"/>
    </row>
    <row r="10" spans="1:5" x14ac:dyDescent="0.3">
      <c r="A10" s="176" t="s">
        <v>27</v>
      </c>
      <c r="B10" s="179">
        <v>31.481071298971209</v>
      </c>
      <c r="C10" s="175"/>
    </row>
    <row r="11" spans="1:5" x14ac:dyDescent="0.3">
      <c r="A11" s="176" t="s">
        <v>51</v>
      </c>
      <c r="B11" s="179">
        <v>32.250665220428623</v>
      </c>
      <c r="C11" s="175"/>
    </row>
    <row r="12" spans="1:5" x14ac:dyDescent="0.3">
      <c r="A12" s="176" t="s">
        <v>63</v>
      </c>
      <c r="B12" s="179">
        <v>32.479302333431669</v>
      </c>
      <c r="C12" s="175"/>
    </row>
    <row r="13" spans="1:5" x14ac:dyDescent="0.3">
      <c r="A13" s="176" t="s">
        <v>39</v>
      </c>
      <c r="B13" s="179">
        <v>32.657123147231246</v>
      </c>
      <c r="C13" s="175"/>
    </row>
    <row r="14" spans="1:5" x14ac:dyDescent="0.3">
      <c r="A14" s="176" t="s">
        <v>78</v>
      </c>
      <c r="B14" s="179">
        <v>33.531019838781688</v>
      </c>
      <c r="C14" s="175"/>
    </row>
    <row r="15" spans="1:5" x14ac:dyDescent="0.3">
      <c r="A15" s="176" t="s">
        <v>65</v>
      </c>
      <c r="B15" s="179">
        <v>33.766581734786691</v>
      </c>
      <c r="C15" s="175"/>
    </row>
    <row r="16" spans="1:5" x14ac:dyDescent="0.3">
      <c r="A16" s="176" t="s">
        <v>21</v>
      </c>
      <c r="B16" s="179">
        <v>33.838238573552644</v>
      </c>
      <c r="C16" s="175"/>
    </row>
    <row r="17" spans="1:3" x14ac:dyDescent="0.3">
      <c r="A17" s="176" t="s">
        <v>25</v>
      </c>
      <c r="B17" s="179">
        <v>34.017754418355928</v>
      </c>
      <c r="C17" s="175"/>
    </row>
    <row r="18" spans="1:3" x14ac:dyDescent="0.3">
      <c r="A18" s="176" t="s">
        <v>84</v>
      </c>
      <c r="B18" s="179">
        <v>34.123570949906657</v>
      </c>
      <c r="C18" s="175"/>
    </row>
    <row r="19" spans="1:3" x14ac:dyDescent="0.3">
      <c r="A19" s="176" t="s">
        <v>48</v>
      </c>
      <c r="B19" s="179">
        <v>34.186973755147463</v>
      </c>
      <c r="C19" s="175"/>
    </row>
    <row r="20" spans="1:3" x14ac:dyDescent="0.3">
      <c r="A20" s="176" t="s">
        <v>41</v>
      </c>
      <c r="B20" s="179">
        <v>34.588140924714857</v>
      </c>
      <c r="C20" s="175"/>
    </row>
    <row r="21" spans="1:3" x14ac:dyDescent="0.3">
      <c r="A21" s="176" t="s">
        <v>54</v>
      </c>
      <c r="B21" s="179">
        <v>34.744647652720026</v>
      </c>
      <c r="C21" s="175"/>
    </row>
    <row r="22" spans="1:3" x14ac:dyDescent="0.3">
      <c r="A22" s="176" t="s">
        <v>20</v>
      </c>
      <c r="B22" s="179">
        <v>34.957170927489585</v>
      </c>
      <c r="C22" s="175"/>
    </row>
    <row r="23" spans="1:3" x14ac:dyDescent="0.3">
      <c r="A23" s="176" t="s">
        <v>17</v>
      </c>
      <c r="B23" s="179">
        <v>35.4581862504551</v>
      </c>
      <c r="C23" s="175"/>
    </row>
    <row r="24" spans="1:3" x14ac:dyDescent="0.3">
      <c r="A24" s="176" t="s">
        <v>88</v>
      </c>
      <c r="B24" s="179">
        <v>35.634453468444974</v>
      </c>
      <c r="C24" s="175"/>
    </row>
    <row r="25" spans="1:3" x14ac:dyDescent="0.3">
      <c r="A25" s="176" t="s">
        <v>12</v>
      </c>
      <c r="B25" s="179">
        <v>35.88293523314222</v>
      </c>
      <c r="C25" s="175"/>
    </row>
    <row r="26" spans="1:3" x14ac:dyDescent="0.3">
      <c r="A26" s="176" t="s">
        <v>72</v>
      </c>
      <c r="B26" s="179">
        <v>35.958000692893464</v>
      </c>
      <c r="C26" s="175"/>
    </row>
    <row r="27" spans="1:3" x14ac:dyDescent="0.3">
      <c r="A27" s="176" t="s">
        <v>45</v>
      </c>
      <c r="B27" s="179">
        <v>36.074527595471963</v>
      </c>
      <c r="C27" s="175"/>
    </row>
    <row r="28" spans="1:3" x14ac:dyDescent="0.3">
      <c r="A28" s="176" t="s">
        <v>38</v>
      </c>
      <c r="B28" s="179">
        <v>36.228218747527279</v>
      </c>
      <c r="C28" s="175"/>
    </row>
    <row r="29" spans="1:3" x14ac:dyDescent="0.3">
      <c r="A29" s="176" t="s">
        <v>13</v>
      </c>
      <c r="B29" s="179">
        <v>36.256287409255599</v>
      </c>
      <c r="C29" s="175"/>
    </row>
    <row r="30" spans="1:3" x14ac:dyDescent="0.3">
      <c r="A30" s="176" t="s">
        <v>92</v>
      </c>
      <c r="B30" s="179">
        <v>36.728469331728114</v>
      </c>
      <c r="C30" s="175"/>
    </row>
    <row r="31" spans="1:3" x14ac:dyDescent="0.3">
      <c r="A31" s="176" t="s">
        <v>62</v>
      </c>
      <c r="B31" s="179">
        <v>36.993958072528272</v>
      </c>
      <c r="C31" s="175"/>
    </row>
    <row r="32" spans="1:3" x14ac:dyDescent="0.3">
      <c r="A32" s="176" t="s">
        <v>75</v>
      </c>
      <c r="B32" s="179">
        <v>37.06186716157606</v>
      </c>
      <c r="C32" s="175"/>
    </row>
    <row r="33" spans="1:3" x14ac:dyDescent="0.3">
      <c r="A33" s="176" t="s">
        <v>70</v>
      </c>
      <c r="B33" s="179">
        <v>37.1446903218824</v>
      </c>
      <c r="C33" s="175"/>
    </row>
    <row r="34" spans="1:3" x14ac:dyDescent="0.3">
      <c r="A34" s="176" t="s">
        <v>76</v>
      </c>
      <c r="B34" s="179">
        <v>37.151579480451019</v>
      </c>
      <c r="C34" s="175"/>
    </row>
    <row r="35" spans="1:3" x14ac:dyDescent="0.3">
      <c r="A35" s="176" t="s">
        <v>47</v>
      </c>
      <c r="B35" s="179">
        <v>37.322737906967625</v>
      </c>
      <c r="C35" s="175"/>
    </row>
    <row r="36" spans="1:3" x14ac:dyDescent="0.3">
      <c r="A36" s="176" t="s">
        <v>53</v>
      </c>
      <c r="B36" s="179">
        <v>37.821806837381466</v>
      </c>
      <c r="C36" s="175"/>
    </row>
    <row r="37" spans="1:3" x14ac:dyDescent="0.3">
      <c r="A37" s="176" t="s">
        <v>57</v>
      </c>
      <c r="B37" s="179">
        <v>38.224297861928939</v>
      </c>
      <c r="C37" s="175"/>
    </row>
    <row r="38" spans="1:3" x14ac:dyDescent="0.3">
      <c r="A38" s="176" t="s">
        <v>73</v>
      </c>
      <c r="B38" s="179">
        <v>38.500430953907376</v>
      </c>
      <c r="C38" s="175"/>
    </row>
    <row r="39" spans="1:3" x14ac:dyDescent="0.3">
      <c r="A39" s="176" t="s">
        <v>60</v>
      </c>
      <c r="B39" s="179">
        <v>38.706799744670938</v>
      </c>
      <c r="C39" s="175"/>
    </row>
    <row r="40" spans="1:3" x14ac:dyDescent="0.3">
      <c r="A40" s="176" t="s">
        <v>89</v>
      </c>
      <c r="B40" s="179">
        <v>38.834959749249073</v>
      </c>
      <c r="C40" s="175"/>
    </row>
    <row r="41" spans="1:3" x14ac:dyDescent="0.3">
      <c r="A41" s="176" t="s">
        <v>61</v>
      </c>
      <c r="B41" s="179">
        <v>38.87722390065489</v>
      </c>
      <c r="C41" s="175"/>
    </row>
    <row r="42" spans="1:3" x14ac:dyDescent="0.3">
      <c r="A42" s="176" t="s">
        <v>101</v>
      </c>
      <c r="B42" s="179">
        <v>38.990983171346997</v>
      </c>
      <c r="C42" s="175"/>
    </row>
    <row r="43" spans="1:3" x14ac:dyDescent="0.3">
      <c r="A43" s="176" t="s">
        <v>50</v>
      </c>
      <c r="B43" s="179">
        <v>38.999487748926974</v>
      </c>
      <c r="C43" s="175"/>
    </row>
    <row r="44" spans="1:3" x14ac:dyDescent="0.3">
      <c r="A44" s="176" t="s">
        <v>16</v>
      </c>
      <c r="B44" s="179">
        <v>39.686431619168765</v>
      </c>
      <c r="C44" s="175"/>
    </row>
    <row r="45" spans="1:3" x14ac:dyDescent="0.3">
      <c r="A45" s="176" t="s">
        <v>69</v>
      </c>
      <c r="B45" s="179">
        <v>39.728475126264698</v>
      </c>
      <c r="C45" s="175"/>
    </row>
    <row r="46" spans="1:3" x14ac:dyDescent="0.3">
      <c r="A46" s="176" t="s">
        <v>74</v>
      </c>
      <c r="B46" s="179">
        <v>40.034553049453443</v>
      </c>
      <c r="C46" s="175"/>
    </row>
    <row r="47" spans="1:3" x14ac:dyDescent="0.3">
      <c r="A47" s="176" t="s">
        <v>26</v>
      </c>
      <c r="B47" s="179">
        <v>40.086030668398145</v>
      </c>
      <c r="C47" s="175"/>
    </row>
    <row r="48" spans="1:3" x14ac:dyDescent="0.3">
      <c r="A48" s="176" t="s">
        <v>22</v>
      </c>
      <c r="B48" s="179">
        <v>40.088409741214512</v>
      </c>
      <c r="C48" s="175"/>
    </row>
    <row r="49" spans="1:3" x14ac:dyDescent="0.3">
      <c r="A49" s="176" t="s">
        <v>1</v>
      </c>
      <c r="B49" s="179">
        <v>40.34725028934028</v>
      </c>
      <c r="C49" s="175"/>
    </row>
    <row r="50" spans="1:3" x14ac:dyDescent="0.3">
      <c r="A50" s="176" t="s">
        <v>86</v>
      </c>
      <c r="B50" s="179">
        <v>40.418373652530157</v>
      </c>
      <c r="C50" s="175"/>
    </row>
    <row r="51" spans="1:3" x14ac:dyDescent="0.3">
      <c r="A51" s="176" t="s">
        <v>11</v>
      </c>
      <c r="B51" s="179">
        <v>40.457254561321747</v>
      </c>
      <c r="C51" s="175"/>
    </row>
    <row r="52" spans="1:3" x14ac:dyDescent="0.3">
      <c r="A52" s="176" t="s">
        <v>91</v>
      </c>
      <c r="B52" s="179">
        <v>40.654249787274274</v>
      </c>
      <c r="C52" s="175"/>
    </row>
    <row r="53" spans="1:3" x14ac:dyDescent="0.3">
      <c r="A53" s="176" t="s">
        <v>93</v>
      </c>
      <c r="B53" s="179">
        <v>41.438621683942905</v>
      </c>
      <c r="C53" s="175"/>
    </row>
    <row r="54" spans="1:3" x14ac:dyDescent="0.3">
      <c r="A54" s="176" t="s">
        <v>97</v>
      </c>
      <c r="B54" s="179">
        <v>41.48829343057978</v>
      </c>
      <c r="C54" s="175"/>
    </row>
    <row r="55" spans="1:3" x14ac:dyDescent="0.3">
      <c r="A55" s="176" t="s">
        <v>90</v>
      </c>
      <c r="B55" s="179">
        <v>42.159650897779372</v>
      </c>
      <c r="C55" s="175"/>
    </row>
    <row r="56" spans="1:3" x14ac:dyDescent="0.3">
      <c r="A56" s="176" t="s">
        <v>56</v>
      </c>
      <c r="B56" s="179">
        <v>42.504644795807963</v>
      </c>
      <c r="C56" s="175"/>
    </row>
    <row r="57" spans="1:3" x14ac:dyDescent="0.3">
      <c r="A57" s="176" t="s">
        <v>68</v>
      </c>
      <c r="B57" s="179">
        <v>42.885621910299768</v>
      </c>
      <c r="C57" s="175"/>
    </row>
    <row r="58" spans="1:3" x14ac:dyDescent="0.3">
      <c r="A58" s="176" t="s">
        <v>71</v>
      </c>
      <c r="B58" s="179">
        <v>42.997131494485288</v>
      </c>
      <c r="C58" s="175"/>
    </row>
    <row r="59" spans="1:3" x14ac:dyDescent="0.3">
      <c r="A59" s="176" t="s">
        <v>66</v>
      </c>
      <c r="B59" s="179">
        <v>43.06003706752076</v>
      </c>
      <c r="C59" s="175"/>
    </row>
    <row r="60" spans="1:3" x14ac:dyDescent="0.3">
      <c r="A60" s="176" t="s">
        <v>94</v>
      </c>
      <c r="B60" s="179">
        <v>43.188545072120931</v>
      </c>
      <c r="C60" s="175"/>
    </row>
    <row r="61" spans="1:3" ht="26.4" x14ac:dyDescent="0.3">
      <c r="A61" s="176" t="s">
        <v>34</v>
      </c>
      <c r="B61" s="179">
        <v>43.267369571653042</v>
      </c>
      <c r="C61" s="175"/>
    </row>
    <row r="62" spans="1:3" x14ac:dyDescent="0.3">
      <c r="A62" s="176" t="s">
        <v>32</v>
      </c>
      <c r="B62" s="179">
        <v>43.408325494222993</v>
      </c>
      <c r="C62" s="175"/>
    </row>
    <row r="63" spans="1:3" x14ac:dyDescent="0.3">
      <c r="A63" s="176" t="s">
        <v>24</v>
      </c>
      <c r="B63" s="179">
        <v>43.780448609513499</v>
      </c>
      <c r="C63" s="175"/>
    </row>
    <row r="64" spans="1:3" x14ac:dyDescent="0.3">
      <c r="A64" s="176" t="s">
        <v>23</v>
      </c>
      <c r="B64" s="179">
        <v>44.175862516270726</v>
      </c>
      <c r="C64" s="175"/>
    </row>
    <row r="65" spans="1:3" x14ac:dyDescent="0.3">
      <c r="A65" s="176" t="s">
        <v>31</v>
      </c>
      <c r="B65" s="179">
        <v>44.46450739194222</v>
      </c>
      <c r="C65" s="175"/>
    </row>
    <row r="66" spans="1:3" x14ac:dyDescent="0.3">
      <c r="A66" s="176" t="s">
        <v>28</v>
      </c>
      <c r="B66" s="179">
        <v>45.071944041411385</v>
      </c>
      <c r="C66" s="175"/>
    </row>
    <row r="67" spans="1:3" x14ac:dyDescent="0.3">
      <c r="A67" s="176" t="s">
        <v>67</v>
      </c>
      <c r="B67" s="179">
        <v>45.263579888792556</v>
      </c>
      <c r="C67" s="175"/>
    </row>
    <row r="68" spans="1:3" ht="26.4" x14ac:dyDescent="0.3">
      <c r="A68" s="176" t="s">
        <v>81</v>
      </c>
      <c r="B68" s="179">
        <v>45.332242001581442</v>
      </c>
      <c r="C68" s="175"/>
    </row>
    <row r="69" spans="1:3" x14ac:dyDescent="0.3">
      <c r="A69" s="176" t="s">
        <v>98</v>
      </c>
      <c r="B69" s="179">
        <v>45.394352920052071</v>
      </c>
      <c r="C69" s="175"/>
    </row>
    <row r="70" spans="1:3" x14ac:dyDescent="0.3">
      <c r="A70" s="176" t="s">
        <v>55</v>
      </c>
      <c r="B70" s="179">
        <v>45.644770436639213</v>
      </c>
      <c r="C70" s="175"/>
    </row>
    <row r="71" spans="1:3" x14ac:dyDescent="0.3">
      <c r="A71" s="176" t="s">
        <v>15</v>
      </c>
      <c r="B71" s="179">
        <v>45.769790994059967</v>
      </c>
      <c r="C71" s="175"/>
    </row>
    <row r="72" spans="1:3" x14ac:dyDescent="0.3">
      <c r="A72" s="176" t="s">
        <v>102</v>
      </c>
      <c r="B72" s="179">
        <v>45.777488948114069</v>
      </c>
      <c r="C72" s="175"/>
    </row>
    <row r="73" spans="1:3" x14ac:dyDescent="0.3">
      <c r="A73" s="176" t="s">
        <v>46</v>
      </c>
      <c r="B73" s="179">
        <v>45.870890048534832</v>
      </c>
      <c r="C73" s="175"/>
    </row>
    <row r="74" spans="1:3" x14ac:dyDescent="0.3">
      <c r="A74" s="176" t="s">
        <v>40</v>
      </c>
      <c r="B74" s="179">
        <v>46.376765267239122</v>
      </c>
      <c r="C74" s="175"/>
    </row>
    <row r="75" spans="1:3" x14ac:dyDescent="0.3">
      <c r="A75" s="176" t="s">
        <v>79</v>
      </c>
      <c r="B75" s="179">
        <v>46.691305854481371</v>
      </c>
      <c r="C75" s="175"/>
    </row>
    <row r="76" spans="1:3" x14ac:dyDescent="0.3">
      <c r="A76" s="176" t="s">
        <v>19</v>
      </c>
      <c r="B76" s="179">
        <v>46.76282625306105</v>
      </c>
      <c r="C76" s="175"/>
    </row>
    <row r="77" spans="1:3" x14ac:dyDescent="0.3">
      <c r="A77" s="176" t="s">
        <v>52</v>
      </c>
      <c r="B77" s="179">
        <v>46.778999911351747</v>
      </c>
      <c r="C77" s="175"/>
    </row>
    <row r="78" spans="1:3" ht="26.4" x14ac:dyDescent="0.3">
      <c r="A78" s="176" t="s">
        <v>29</v>
      </c>
      <c r="B78" s="179">
        <v>47.187802949683515</v>
      </c>
      <c r="C78" s="175"/>
    </row>
    <row r="79" spans="1:3" x14ac:dyDescent="0.3">
      <c r="A79" s="176" t="s">
        <v>103</v>
      </c>
      <c r="B79" s="179">
        <v>48.08942849352043</v>
      </c>
      <c r="C79" s="175"/>
    </row>
    <row r="80" spans="1:3" x14ac:dyDescent="0.3">
      <c r="A80" s="176" t="s">
        <v>87</v>
      </c>
      <c r="B80" s="179">
        <v>48.379158889786524</v>
      </c>
      <c r="C80" s="175"/>
    </row>
    <row r="81" spans="1:3" x14ac:dyDescent="0.3">
      <c r="A81" s="176" t="s">
        <v>30</v>
      </c>
      <c r="B81" s="179">
        <v>48.609669205145352</v>
      </c>
      <c r="C81" s="175"/>
    </row>
    <row r="82" spans="1:3" x14ac:dyDescent="0.3">
      <c r="A82" s="176" t="s">
        <v>64</v>
      </c>
      <c r="B82" s="179">
        <v>49.04533413305343</v>
      </c>
      <c r="C82" s="175"/>
    </row>
    <row r="83" spans="1:3" x14ac:dyDescent="0.3">
      <c r="A83" s="176" t="s">
        <v>105</v>
      </c>
      <c r="B83" s="179">
        <v>49.172296952501483</v>
      </c>
      <c r="C83" s="175"/>
    </row>
    <row r="84" spans="1:3" x14ac:dyDescent="0.3">
      <c r="A84" s="176" t="s">
        <v>100</v>
      </c>
      <c r="B84" s="179">
        <v>49.21622136193438</v>
      </c>
      <c r="C84" s="175"/>
    </row>
    <row r="85" spans="1:3" x14ac:dyDescent="0.3">
      <c r="A85" s="176" t="s">
        <v>33</v>
      </c>
      <c r="B85" s="179">
        <v>49.374811886838081</v>
      </c>
      <c r="C85" s="175"/>
    </row>
    <row r="86" spans="1:3" x14ac:dyDescent="0.3">
      <c r="A86" s="176" t="s">
        <v>95</v>
      </c>
      <c r="B86" s="179">
        <v>50.57238363759334</v>
      </c>
      <c r="C86" s="175"/>
    </row>
    <row r="87" spans="1:3" ht="26.4" x14ac:dyDescent="0.3">
      <c r="A87" s="176" t="s">
        <v>80</v>
      </c>
      <c r="B87" s="179">
        <v>51.511508435099898</v>
      </c>
      <c r="C87" s="175"/>
    </row>
    <row r="88" spans="1:3" x14ac:dyDescent="0.3">
      <c r="A88" s="176" t="s">
        <v>49</v>
      </c>
      <c r="B88" s="179">
        <v>51.861113025330042</v>
      </c>
      <c r="C88" s="175"/>
    </row>
    <row r="89" spans="1:3" x14ac:dyDescent="0.3">
      <c r="A89" s="176" t="s">
        <v>99</v>
      </c>
      <c r="B89" s="179">
        <v>53.103081904876305</v>
      </c>
      <c r="C89" s="175"/>
    </row>
    <row r="90" spans="1:3" x14ac:dyDescent="0.3">
      <c r="A90" s="176" t="s">
        <v>58</v>
      </c>
      <c r="B90" s="179">
        <v>58.200537038068035</v>
      </c>
      <c r="C90" s="175"/>
    </row>
    <row r="91" spans="1:3" x14ac:dyDescent="0.3">
      <c r="A91" s="176" t="s">
        <v>104</v>
      </c>
      <c r="B91" s="179">
        <v>59.651065798420056</v>
      </c>
      <c r="C91" s="175"/>
    </row>
    <row r="92" spans="1:3" ht="26.4" x14ac:dyDescent="0.3">
      <c r="A92" s="176" t="s">
        <v>43</v>
      </c>
      <c r="B92" s="179">
        <v>65.422085906028272</v>
      </c>
      <c r="C92" s="175"/>
    </row>
    <row r="93" spans="1:3" x14ac:dyDescent="0.3">
      <c r="A93" s="176" t="s">
        <v>2</v>
      </c>
      <c r="B93" s="179">
        <v>68.679931320068675</v>
      </c>
      <c r="C93" s="175"/>
    </row>
    <row r="94" spans="1:3" x14ac:dyDescent="0.3">
      <c r="A94" s="176" t="s">
        <v>35</v>
      </c>
      <c r="B94" s="174" t="e">
        <v>#VALUE!</v>
      </c>
      <c r="C94" s="175"/>
    </row>
    <row r="95" spans="1:3" ht="26.4" x14ac:dyDescent="0.3">
      <c r="A95" s="176" t="s">
        <v>36</v>
      </c>
      <c r="B95" s="174" t="e">
        <v>#VALUE!</v>
      </c>
      <c r="C95" s="175"/>
    </row>
    <row r="96" spans="1:3" x14ac:dyDescent="0.3">
      <c r="A96" s="176" t="s">
        <v>44</v>
      </c>
      <c r="B96" s="174" t="e">
        <v>#VALUE!</v>
      </c>
      <c r="C96" s="175"/>
    </row>
    <row r="97" spans="1:3" x14ac:dyDescent="0.3">
      <c r="A97" s="176" t="s">
        <v>82</v>
      </c>
      <c r="B97" s="174" t="e">
        <v>#VALUE!</v>
      </c>
      <c r="C97" s="175"/>
    </row>
    <row r="98" spans="1:3" ht="39.6" x14ac:dyDescent="0.3">
      <c r="A98" s="176" t="s">
        <v>83</v>
      </c>
      <c r="B98" s="174" t="e">
        <v>#VALUE!</v>
      </c>
      <c r="C98" s="175"/>
    </row>
    <row r="99" spans="1:3" x14ac:dyDescent="0.3">
      <c r="A99" s="176" t="s">
        <v>85</v>
      </c>
      <c r="B99" s="174" t="e">
        <v>#VALUE!</v>
      </c>
      <c r="C99" s="175"/>
    </row>
    <row r="100" spans="1:3" x14ac:dyDescent="0.3">
      <c r="A100" s="176" t="s">
        <v>85</v>
      </c>
      <c r="B100" s="174" t="e">
        <v>#DIV/0!</v>
      </c>
      <c r="C100" s="175"/>
    </row>
    <row r="101" spans="1:3" x14ac:dyDescent="0.3">
      <c r="A101" s="176" t="s">
        <v>96</v>
      </c>
      <c r="B101" s="174" t="e">
        <v>#VALUE!</v>
      </c>
      <c r="C101" s="175"/>
    </row>
    <row r="102" spans="1:3" x14ac:dyDescent="0.3">
      <c r="A102" s="176" t="s">
        <v>96</v>
      </c>
      <c r="B102" s="174" t="e">
        <v>#DIV/0!</v>
      </c>
      <c r="C102" s="175"/>
    </row>
    <row r="103" spans="1:3" x14ac:dyDescent="0.3">
      <c r="A103" s="176"/>
      <c r="B103" s="174" t="e">
        <v>#DIV/0!</v>
      </c>
      <c r="C103" s="175"/>
    </row>
    <row r="104" spans="1:3" x14ac:dyDescent="0.3">
      <c r="A104" s="176"/>
      <c r="B104" s="174" t="e">
        <v>#DIV/0!</v>
      </c>
      <c r="C104" s="175"/>
    </row>
    <row r="105" spans="1:3" x14ac:dyDescent="0.3">
      <c r="A105" s="176"/>
    </row>
    <row r="106" spans="1:3" x14ac:dyDescent="0.3">
      <c r="A106" s="176"/>
    </row>
    <row r="107" spans="1:3" x14ac:dyDescent="0.3">
      <c r="A107" s="176"/>
    </row>
    <row r="108" spans="1:3" x14ac:dyDescent="0.3">
      <c r="A108" s="176"/>
    </row>
    <row r="109" spans="1:3" x14ac:dyDescent="0.3">
      <c r="A109" s="176"/>
    </row>
    <row r="110" spans="1:3" x14ac:dyDescent="0.3">
      <c r="A110" s="176"/>
    </row>
    <row r="111" spans="1:3" x14ac:dyDescent="0.3">
      <c r="A111" s="176"/>
    </row>
    <row r="112" spans="1:3" x14ac:dyDescent="0.3">
      <c r="A112" s="176"/>
    </row>
    <row r="113" spans="1:1" x14ac:dyDescent="0.3">
      <c r="A113" s="176"/>
    </row>
    <row r="114" spans="1:1" x14ac:dyDescent="0.3">
      <c r="A114" s="176"/>
    </row>
    <row r="115" spans="1:1" x14ac:dyDescent="0.3">
      <c r="A115" s="176"/>
    </row>
    <row r="116" spans="1:1" x14ac:dyDescent="0.3">
      <c r="A116" s="176"/>
    </row>
    <row r="117" spans="1:1" x14ac:dyDescent="0.3">
      <c r="A117" s="176"/>
    </row>
    <row r="118" spans="1:1" x14ac:dyDescent="0.3">
      <c r="A118" s="176"/>
    </row>
    <row r="119" spans="1:1" x14ac:dyDescent="0.3">
      <c r="A119" s="176"/>
    </row>
    <row r="120" spans="1:1" x14ac:dyDescent="0.3">
      <c r="A120" s="176"/>
    </row>
    <row r="121" spans="1:1" x14ac:dyDescent="0.3">
      <c r="A121" s="176"/>
    </row>
    <row r="122" spans="1:1" x14ac:dyDescent="0.3">
      <c r="A122" s="176"/>
    </row>
    <row r="123" spans="1:1" x14ac:dyDescent="0.3">
      <c r="A123" s="176"/>
    </row>
    <row r="124" spans="1:1" x14ac:dyDescent="0.3">
      <c r="A124" s="176"/>
    </row>
    <row r="125" spans="1:1" x14ac:dyDescent="0.3">
      <c r="A125" s="176"/>
    </row>
    <row r="126" spans="1:1" x14ac:dyDescent="0.3">
      <c r="A126" s="176"/>
    </row>
    <row r="127" spans="1:1" x14ac:dyDescent="0.3">
      <c r="A127" s="176"/>
    </row>
    <row r="128" spans="1:1" x14ac:dyDescent="0.3">
      <c r="A128" s="176"/>
    </row>
    <row r="129" spans="1:1" x14ac:dyDescent="0.3">
      <c r="A129" s="176"/>
    </row>
    <row r="130" spans="1:1" x14ac:dyDescent="0.3">
      <c r="A130" s="176"/>
    </row>
    <row r="131" spans="1:1" x14ac:dyDescent="0.3">
      <c r="A131" s="176"/>
    </row>
    <row r="132" spans="1:1" x14ac:dyDescent="0.3">
      <c r="A132" s="176"/>
    </row>
    <row r="133" spans="1:1" x14ac:dyDescent="0.3">
      <c r="A133" s="176"/>
    </row>
    <row r="134" spans="1:1" x14ac:dyDescent="0.3">
      <c r="A134" s="176"/>
    </row>
    <row r="135" spans="1:1" x14ac:dyDescent="0.3">
      <c r="A135" s="176"/>
    </row>
    <row r="136" spans="1:1" x14ac:dyDescent="0.3">
      <c r="A136" s="176"/>
    </row>
    <row r="137" spans="1:1" x14ac:dyDescent="0.3">
      <c r="A137" s="176"/>
    </row>
    <row r="138" spans="1:1" x14ac:dyDescent="0.3">
      <c r="A138" s="176"/>
    </row>
    <row r="139" spans="1:1" x14ac:dyDescent="0.3">
      <c r="A139" s="176"/>
    </row>
    <row r="140" spans="1:1" x14ac:dyDescent="0.3">
      <c r="A140" s="176"/>
    </row>
    <row r="141" spans="1:1" x14ac:dyDescent="0.3">
      <c r="A141" s="176"/>
    </row>
    <row r="142" spans="1:1" x14ac:dyDescent="0.3">
      <c r="A142" s="176"/>
    </row>
    <row r="143" spans="1:1" x14ac:dyDescent="0.3">
      <c r="A143" s="176"/>
    </row>
    <row r="144" spans="1:1" x14ac:dyDescent="0.3">
      <c r="A144" s="176"/>
    </row>
    <row r="145" spans="1:1" x14ac:dyDescent="0.3">
      <c r="A145" s="176"/>
    </row>
    <row r="146" spans="1:1" x14ac:dyDescent="0.3">
      <c r="A146" s="176"/>
    </row>
    <row r="147" spans="1:1" x14ac:dyDescent="0.3">
      <c r="A147" s="176"/>
    </row>
    <row r="148" spans="1:1" x14ac:dyDescent="0.3">
      <c r="A148" s="176"/>
    </row>
    <row r="149" spans="1:1" x14ac:dyDescent="0.3">
      <c r="A149" s="176"/>
    </row>
    <row r="150" spans="1:1" x14ac:dyDescent="0.3">
      <c r="A150" s="176"/>
    </row>
    <row r="151" spans="1:1" x14ac:dyDescent="0.3">
      <c r="A151" s="176"/>
    </row>
    <row r="152" spans="1:1" x14ac:dyDescent="0.3">
      <c r="A152" s="176"/>
    </row>
    <row r="153" spans="1:1" x14ac:dyDescent="0.3">
      <c r="A153" s="176"/>
    </row>
    <row r="154" spans="1:1" x14ac:dyDescent="0.3">
      <c r="A154" s="176"/>
    </row>
    <row r="155" spans="1:1" x14ac:dyDescent="0.3">
      <c r="A155" s="176"/>
    </row>
    <row r="156" spans="1:1" x14ac:dyDescent="0.3">
      <c r="A156" s="176"/>
    </row>
    <row r="157" spans="1:1" x14ac:dyDescent="0.3">
      <c r="A157" s="176"/>
    </row>
    <row r="158" spans="1:1" x14ac:dyDescent="0.3">
      <c r="A158" s="176"/>
    </row>
    <row r="159" spans="1:1" x14ac:dyDescent="0.3">
      <c r="A159" s="176"/>
    </row>
    <row r="160" spans="1:1" x14ac:dyDescent="0.3">
      <c r="A160" s="176"/>
    </row>
    <row r="161" spans="1:1" x14ac:dyDescent="0.3">
      <c r="A161" s="176"/>
    </row>
    <row r="162" spans="1:1" x14ac:dyDescent="0.3">
      <c r="A162" s="176"/>
    </row>
    <row r="163" spans="1:1" x14ac:dyDescent="0.3">
      <c r="A163" s="176"/>
    </row>
    <row r="164" spans="1:1" x14ac:dyDescent="0.3">
      <c r="A164" s="176"/>
    </row>
    <row r="165" spans="1:1" x14ac:dyDescent="0.3">
      <c r="A165" s="176"/>
    </row>
    <row r="166" spans="1:1" x14ac:dyDescent="0.3">
      <c r="A166" s="176"/>
    </row>
    <row r="167" spans="1:1" x14ac:dyDescent="0.3">
      <c r="A167" s="176"/>
    </row>
    <row r="168" spans="1:1" x14ac:dyDescent="0.3">
      <c r="A168" s="176"/>
    </row>
    <row r="169" spans="1:1" x14ac:dyDescent="0.3">
      <c r="A169" s="176"/>
    </row>
    <row r="170" spans="1:1" x14ac:dyDescent="0.3">
      <c r="A170" s="176"/>
    </row>
    <row r="171" spans="1:1" x14ac:dyDescent="0.3">
      <c r="A171" s="176"/>
    </row>
    <row r="172" spans="1:1" x14ac:dyDescent="0.3">
      <c r="A172" s="176"/>
    </row>
    <row r="173" spans="1:1" x14ac:dyDescent="0.3">
      <c r="A173" s="176"/>
    </row>
    <row r="174" spans="1:1" x14ac:dyDescent="0.3">
      <c r="A174" s="176"/>
    </row>
    <row r="175" spans="1:1" x14ac:dyDescent="0.3">
      <c r="A175" s="176"/>
    </row>
    <row r="176" spans="1:1" x14ac:dyDescent="0.3">
      <c r="A176" s="176"/>
    </row>
    <row r="177" spans="1:1" x14ac:dyDescent="0.3">
      <c r="A177" s="176"/>
    </row>
    <row r="178" spans="1:1" x14ac:dyDescent="0.3">
      <c r="A178" s="176"/>
    </row>
    <row r="179" spans="1:1" x14ac:dyDescent="0.3">
      <c r="A179" s="176"/>
    </row>
    <row r="180" spans="1:1" x14ac:dyDescent="0.3">
      <c r="A180" s="176"/>
    </row>
    <row r="181" spans="1:1" x14ac:dyDescent="0.3">
      <c r="A181" s="176"/>
    </row>
    <row r="182" spans="1:1" x14ac:dyDescent="0.3">
      <c r="A182" s="176"/>
    </row>
    <row r="183" spans="1:1" x14ac:dyDescent="0.3">
      <c r="A183" s="176"/>
    </row>
    <row r="184" spans="1:1" x14ac:dyDescent="0.3">
      <c r="A184" s="176"/>
    </row>
    <row r="185" spans="1:1" x14ac:dyDescent="0.3">
      <c r="A185" s="176"/>
    </row>
    <row r="186" spans="1:1" x14ac:dyDescent="0.3">
      <c r="A186" s="176"/>
    </row>
    <row r="187" spans="1:1" x14ac:dyDescent="0.3">
      <c r="A187" s="176"/>
    </row>
    <row r="188" spans="1:1" x14ac:dyDescent="0.3">
      <c r="A188" s="176"/>
    </row>
    <row r="189" spans="1:1" x14ac:dyDescent="0.3">
      <c r="A189" s="176"/>
    </row>
    <row r="190" spans="1:1" x14ac:dyDescent="0.3">
      <c r="A190" s="176"/>
    </row>
    <row r="191" spans="1:1" x14ac:dyDescent="0.3">
      <c r="A191" s="176"/>
    </row>
    <row r="192" spans="1:1" x14ac:dyDescent="0.3">
      <c r="A192" s="176"/>
    </row>
    <row r="193" spans="1:1" x14ac:dyDescent="0.3">
      <c r="A193" s="176"/>
    </row>
    <row r="194" spans="1:1" x14ac:dyDescent="0.3">
      <c r="A194" s="176"/>
    </row>
    <row r="195" spans="1:1" x14ac:dyDescent="0.3">
      <c r="A195" s="176"/>
    </row>
    <row r="196" spans="1:1" x14ac:dyDescent="0.3">
      <c r="A196" s="176"/>
    </row>
    <row r="197" spans="1:1" x14ac:dyDescent="0.3">
      <c r="A197" s="176"/>
    </row>
    <row r="198" spans="1:1" x14ac:dyDescent="0.3">
      <c r="A198" s="176"/>
    </row>
    <row r="199" spans="1:1" x14ac:dyDescent="0.3">
      <c r="A199" s="176"/>
    </row>
    <row r="200" spans="1:1" x14ac:dyDescent="0.3">
      <c r="A200" s="176"/>
    </row>
    <row r="201" spans="1:1" x14ac:dyDescent="0.3">
      <c r="A201" s="176"/>
    </row>
    <row r="202" spans="1:1" x14ac:dyDescent="0.3">
      <c r="A202" s="176"/>
    </row>
    <row r="203" spans="1:1" x14ac:dyDescent="0.3">
      <c r="A203" s="176"/>
    </row>
    <row r="204" spans="1:1" x14ac:dyDescent="0.3">
      <c r="A204" s="176"/>
    </row>
    <row r="205" spans="1:1" x14ac:dyDescent="0.3">
      <c r="A205" s="176"/>
    </row>
    <row r="206" spans="1:1" x14ac:dyDescent="0.3">
      <c r="A206" s="176"/>
    </row>
    <row r="207" spans="1:1" x14ac:dyDescent="0.3">
      <c r="A207" s="176"/>
    </row>
    <row r="208" spans="1:1" x14ac:dyDescent="0.3">
      <c r="A208" s="176"/>
    </row>
    <row r="209" spans="1:1" x14ac:dyDescent="0.3">
      <c r="A209" s="176"/>
    </row>
    <row r="210" spans="1:1" x14ac:dyDescent="0.3">
      <c r="A210" s="176"/>
    </row>
    <row r="211" spans="1:1" x14ac:dyDescent="0.3">
      <c r="A211" s="176"/>
    </row>
    <row r="212" spans="1:1" x14ac:dyDescent="0.3">
      <c r="A212" s="176"/>
    </row>
    <row r="213" spans="1:1" x14ac:dyDescent="0.3">
      <c r="A213" s="176"/>
    </row>
    <row r="214" spans="1:1" x14ac:dyDescent="0.3">
      <c r="A214" s="176"/>
    </row>
    <row r="215" spans="1:1" x14ac:dyDescent="0.3">
      <c r="A215" s="176"/>
    </row>
    <row r="216" spans="1:1" x14ac:dyDescent="0.3">
      <c r="A216" s="176"/>
    </row>
    <row r="217" spans="1:1" x14ac:dyDescent="0.3">
      <c r="A217" s="176"/>
    </row>
    <row r="218" spans="1:1" x14ac:dyDescent="0.3">
      <c r="A218" s="176"/>
    </row>
    <row r="219" spans="1:1" x14ac:dyDescent="0.3">
      <c r="A219" s="176"/>
    </row>
    <row r="220" spans="1:1" x14ac:dyDescent="0.3">
      <c r="A220" s="176"/>
    </row>
    <row r="221" spans="1:1" x14ac:dyDescent="0.3">
      <c r="A221" s="176"/>
    </row>
    <row r="222" spans="1:1" x14ac:dyDescent="0.3">
      <c r="A222" s="176"/>
    </row>
    <row r="223" spans="1:1" x14ac:dyDescent="0.3">
      <c r="A223" s="176"/>
    </row>
    <row r="224" spans="1:1" x14ac:dyDescent="0.3">
      <c r="A224" s="176"/>
    </row>
    <row r="225" spans="1:1" x14ac:dyDescent="0.3">
      <c r="A225" s="176"/>
    </row>
    <row r="226" spans="1:1" x14ac:dyDescent="0.3">
      <c r="A226" s="176"/>
    </row>
    <row r="227" spans="1:1" x14ac:dyDescent="0.3">
      <c r="A227" s="176"/>
    </row>
    <row r="228" spans="1:1" x14ac:dyDescent="0.3">
      <c r="A228" s="176"/>
    </row>
    <row r="229" spans="1:1" x14ac:dyDescent="0.3">
      <c r="A229" s="176"/>
    </row>
    <row r="230" spans="1:1" x14ac:dyDescent="0.3">
      <c r="A230" s="176"/>
    </row>
    <row r="231" spans="1:1" x14ac:dyDescent="0.3">
      <c r="A231" s="176"/>
    </row>
    <row r="232" spans="1:1" x14ac:dyDescent="0.3">
      <c r="A232" s="176"/>
    </row>
    <row r="233" spans="1:1" x14ac:dyDescent="0.3">
      <c r="A233" s="176"/>
    </row>
    <row r="234" spans="1:1" x14ac:dyDescent="0.3">
      <c r="A234" s="176"/>
    </row>
    <row r="235" spans="1:1" x14ac:dyDescent="0.3">
      <c r="A235" s="176"/>
    </row>
    <row r="236" spans="1:1" x14ac:dyDescent="0.3">
      <c r="A236" s="176"/>
    </row>
    <row r="237" spans="1:1" x14ac:dyDescent="0.3">
      <c r="A237" s="176"/>
    </row>
    <row r="238" spans="1:1" x14ac:dyDescent="0.3">
      <c r="A238" s="176"/>
    </row>
    <row r="239" spans="1:1" x14ac:dyDescent="0.3">
      <c r="A239" s="176"/>
    </row>
    <row r="240" spans="1:1" x14ac:dyDescent="0.3">
      <c r="A240" s="176"/>
    </row>
    <row r="241" spans="1:1" x14ac:dyDescent="0.3">
      <c r="A241" s="176"/>
    </row>
    <row r="242" spans="1:1" x14ac:dyDescent="0.3">
      <c r="A242" s="176"/>
    </row>
    <row r="243" spans="1:1" x14ac:dyDescent="0.3">
      <c r="A243" s="176"/>
    </row>
    <row r="244" spans="1:1" x14ac:dyDescent="0.3">
      <c r="A244" s="176"/>
    </row>
    <row r="245" spans="1:1" x14ac:dyDescent="0.3">
      <c r="A245" s="176"/>
    </row>
    <row r="246" spans="1:1" x14ac:dyDescent="0.3">
      <c r="A246" s="176"/>
    </row>
    <row r="247" spans="1:1" x14ac:dyDescent="0.3">
      <c r="A247" s="176"/>
    </row>
    <row r="248" spans="1:1" x14ac:dyDescent="0.3">
      <c r="A248" s="176"/>
    </row>
    <row r="249" spans="1:1" x14ac:dyDescent="0.3">
      <c r="A249" s="176"/>
    </row>
    <row r="250" spans="1:1" x14ac:dyDescent="0.3">
      <c r="A250" s="176"/>
    </row>
    <row r="251" spans="1:1" x14ac:dyDescent="0.3">
      <c r="A251" s="176"/>
    </row>
    <row r="252" spans="1:1" x14ac:dyDescent="0.3">
      <c r="A252" s="176"/>
    </row>
    <row r="253" spans="1:1" x14ac:dyDescent="0.3">
      <c r="A253" s="176"/>
    </row>
    <row r="254" spans="1:1" x14ac:dyDescent="0.3">
      <c r="A254" s="176"/>
    </row>
    <row r="255" spans="1:1" x14ac:dyDescent="0.3">
      <c r="A255" s="176"/>
    </row>
    <row r="256" spans="1:1" x14ac:dyDescent="0.3">
      <c r="A256" s="176"/>
    </row>
    <row r="257" spans="1:1" x14ac:dyDescent="0.3">
      <c r="A257" s="176"/>
    </row>
    <row r="258" spans="1:1" x14ac:dyDescent="0.3">
      <c r="A258" s="176"/>
    </row>
    <row r="259" spans="1:1" x14ac:dyDescent="0.3">
      <c r="A259" s="176"/>
    </row>
    <row r="260" spans="1:1" x14ac:dyDescent="0.3">
      <c r="A260" s="176"/>
    </row>
    <row r="261" spans="1:1" x14ac:dyDescent="0.3">
      <c r="A261" s="176"/>
    </row>
    <row r="262" spans="1:1" x14ac:dyDescent="0.3">
      <c r="A262" s="176"/>
    </row>
    <row r="263" spans="1:1" x14ac:dyDescent="0.3">
      <c r="A263" s="176"/>
    </row>
    <row r="264" spans="1:1" x14ac:dyDescent="0.3">
      <c r="A264" s="176"/>
    </row>
    <row r="265" spans="1:1" x14ac:dyDescent="0.3">
      <c r="A265" s="176"/>
    </row>
    <row r="266" spans="1:1" x14ac:dyDescent="0.3">
      <c r="A266" s="176"/>
    </row>
    <row r="267" spans="1:1" x14ac:dyDescent="0.3">
      <c r="A267" s="176"/>
    </row>
    <row r="268" spans="1:1" x14ac:dyDescent="0.3">
      <c r="A268" s="176"/>
    </row>
    <row r="269" spans="1:1" x14ac:dyDescent="0.3">
      <c r="A269" s="176"/>
    </row>
    <row r="270" spans="1:1" x14ac:dyDescent="0.3">
      <c r="A270" s="176"/>
    </row>
    <row r="271" spans="1:1" x14ac:dyDescent="0.3">
      <c r="A271" s="176"/>
    </row>
    <row r="272" spans="1:1" x14ac:dyDescent="0.3">
      <c r="A272" s="176"/>
    </row>
    <row r="273" spans="1:1" x14ac:dyDescent="0.3">
      <c r="A273" s="176"/>
    </row>
    <row r="274" spans="1:1" x14ac:dyDescent="0.3">
      <c r="A274" s="176"/>
    </row>
    <row r="275" spans="1:1" x14ac:dyDescent="0.3">
      <c r="A275" s="176"/>
    </row>
    <row r="276" spans="1:1" x14ac:dyDescent="0.3">
      <c r="A276" s="176"/>
    </row>
    <row r="277" spans="1:1" x14ac:dyDescent="0.3">
      <c r="A277" s="176"/>
    </row>
    <row r="278" spans="1:1" x14ac:dyDescent="0.3">
      <c r="A278" s="176"/>
    </row>
    <row r="279" spans="1:1" x14ac:dyDescent="0.3">
      <c r="A279" s="176"/>
    </row>
    <row r="280" spans="1:1" x14ac:dyDescent="0.3">
      <c r="A280" s="176"/>
    </row>
    <row r="281" spans="1:1" x14ac:dyDescent="0.3">
      <c r="A281" s="176"/>
    </row>
    <row r="282" spans="1:1" x14ac:dyDescent="0.3">
      <c r="A282" s="176"/>
    </row>
    <row r="283" spans="1:1" x14ac:dyDescent="0.3">
      <c r="A283" s="176"/>
    </row>
    <row r="284" spans="1:1" x14ac:dyDescent="0.3">
      <c r="A284" s="176"/>
    </row>
    <row r="285" spans="1:1" x14ac:dyDescent="0.3">
      <c r="A285" s="176"/>
    </row>
    <row r="286" spans="1:1" x14ac:dyDescent="0.3">
      <c r="A286" s="176"/>
    </row>
    <row r="287" spans="1:1" x14ac:dyDescent="0.3">
      <c r="A287" s="176"/>
    </row>
    <row r="288" spans="1:1" x14ac:dyDescent="0.3">
      <c r="A288" s="176"/>
    </row>
    <row r="289" spans="1:1" x14ac:dyDescent="0.3">
      <c r="A289" s="176"/>
    </row>
    <row r="290" spans="1:1" x14ac:dyDescent="0.3">
      <c r="A290" s="176"/>
    </row>
    <row r="291" spans="1:1" x14ac:dyDescent="0.3">
      <c r="A291" s="176"/>
    </row>
    <row r="292" spans="1:1" x14ac:dyDescent="0.3">
      <c r="A292" s="176"/>
    </row>
    <row r="293" spans="1:1" x14ac:dyDescent="0.3">
      <c r="A293" s="176"/>
    </row>
    <row r="294" spans="1:1" x14ac:dyDescent="0.3">
      <c r="A294" s="176"/>
    </row>
    <row r="295" spans="1:1" x14ac:dyDescent="0.3">
      <c r="A295" s="176"/>
    </row>
    <row r="296" spans="1:1" x14ac:dyDescent="0.3">
      <c r="A296" s="176"/>
    </row>
    <row r="297" spans="1:1" x14ac:dyDescent="0.3">
      <c r="A297" s="176"/>
    </row>
    <row r="298" spans="1:1" x14ac:dyDescent="0.3">
      <c r="A298" s="176"/>
    </row>
    <row r="299" spans="1:1" x14ac:dyDescent="0.3">
      <c r="A299" s="176"/>
    </row>
    <row r="300" spans="1:1" x14ac:dyDescent="0.3">
      <c r="A300" s="176"/>
    </row>
    <row r="301" spans="1:1" x14ac:dyDescent="0.3">
      <c r="A301" s="176"/>
    </row>
    <row r="302" spans="1:1" x14ac:dyDescent="0.3">
      <c r="A302" s="176"/>
    </row>
    <row r="303" spans="1:1" x14ac:dyDescent="0.3">
      <c r="A303" s="176"/>
    </row>
    <row r="304" spans="1:1" x14ac:dyDescent="0.3">
      <c r="A304" s="176"/>
    </row>
    <row r="305" spans="1:1" x14ac:dyDescent="0.3">
      <c r="A305" s="176"/>
    </row>
    <row r="306" spans="1:1" x14ac:dyDescent="0.3">
      <c r="A306" s="176"/>
    </row>
    <row r="307" spans="1:1" x14ac:dyDescent="0.3">
      <c r="A307" s="176"/>
    </row>
    <row r="308" spans="1:1" x14ac:dyDescent="0.3">
      <c r="A308" s="176"/>
    </row>
    <row r="309" spans="1:1" x14ac:dyDescent="0.3">
      <c r="A309" s="176"/>
    </row>
    <row r="310" spans="1:1" x14ac:dyDescent="0.3">
      <c r="A310" s="176"/>
    </row>
    <row r="311" spans="1:1" x14ac:dyDescent="0.3">
      <c r="A311" s="176"/>
    </row>
    <row r="312" spans="1:1" x14ac:dyDescent="0.3">
      <c r="A312" s="176"/>
    </row>
    <row r="313" spans="1:1" x14ac:dyDescent="0.3">
      <c r="A313" s="176"/>
    </row>
    <row r="314" spans="1:1" x14ac:dyDescent="0.3">
      <c r="A314" s="176"/>
    </row>
    <row r="315" spans="1:1" x14ac:dyDescent="0.3">
      <c r="A315" s="176"/>
    </row>
    <row r="316" spans="1:1" x14ac:dyDescent="0.3">
      <c r="A316" s="176"/>
    </row>
    <row r="317" spans="1:1" x14ac:dyDescent="0.3">
      <c r="A317" s="176"/>
    </row>
    <row r="318" spans="1:1" x14ac:dyDescent="0.3">
      <c r="A318" s="176"/>
    </row>
    <row r="319" spans="1:1" x14ac:dyDescent="0.3">
      <c r="A319" s="176"/>
    </row>
    <row r="320" spans="1:1" x14ac:dyDescent="0.3">
      <c r="A320" s="176"/>
    </row>
    <row r="321" spans="1:1" x14ac:dyDescent="0.3">
      <c r="A321" s="176"/>
    </row>
    <row r="322" spans="1:1" x14ac:dyDescent="0.3">
      <c r="A322" s="176"/>
    </row>
    <row r="323" spans="1:1" x14ac:dyDescent="0.3">
      <c r="A323" s="176"/>
    </row>
    <row r="324" spans="1:1" x14ac:dyDescent="0.3">
      <c r="A324" s="176"/>
    </row>
    <row r="325" spans="1:1" x14ac:dyDescent="0.3">
      <c r="A325" s="176"/>
    </row>
    <row r="326" spans="1:1" x14ac:dyDescent="0.3">
      <c r="A326" s="176"/>
    </row>
    <row r="327" spans="1:1" x14ac:dyDescent="0.3">
      <c r="A327" s="176"/>
    </row>
    <row r="328" spans="1:1" x14ac:dyDescent="0.3">
      <c r="A328" s="176"/>
    </row>
    <row r="329" spans="1:1" x14ac:dyDescent="0.3">
      <c r="A329" s="176"/>
    </row>
    <row r="330" spans="1:1" x14ac:dyDescent="0.3">
      <c r="A330" s="176"/>
    </row>
    <row r="331" spans="1:1" x14ac:dyDescent="0.3">
      <c r="A331" s="176"/>
    </row>
    <row r="332" spans="1:1" x14ac:dyDescent="0.3">
      <c r="A332" s="176"/>
    </row>
    <row r="333" spans="1:1" x14ac:dyDescent="0.3">
      <c r="A333" s="176"/>
    </row>
    <row r="334" spans="1:1" x14ac:dyDescent="0.3">
      <c r="A334" s="176"/>
    </row>
    <row r="335" spans="1:1" x14ac:dyDescent="0.3">
      <c r="A335" s="176"/>
    </row>
    <row r="336" spans="1:1" x14ac:dyDescent="0.3">
      <c r="A336" s="176"/>
    </row>
    <row r="337" spans="1:1" x14ac:dyDescent="0.3">
      <c r="A337" s="176"/>
    </row>
    <row r="338" spans="1:1" x14ac:dyDescent="0.3">
      <c r="A338" s="176"/>
    </row>
    <row r="339" spans="1:1" x14ac:dyDescent="0.3">
      <c r="A339" s="176"/>
    </row>
    <row r="340" spans="1:1" x14ac:dyDescent="0.3">
      <c r="A340" s="176"/>
    </row>
    <row r="341" spans="1:1" x14ac:dyDescent="0.3">
      <c r="A341" s="176"/>
    </row>
    <row r="342" spans="1:1" x14ac:dyDescent="0.3">
      <c r="A342" s="176"/>
    </row>
    <row r="343" spans="1:1" x14ac:dyDescent="0.3">
      <c r="A343" s="176"/>
    </row>
    <row r="344" spans="1:1" x14ac:dyDescent="0.3">
      <c r="A344" s="176"/>
    </row>
    <row r="345" spans="1:1" x14ac:dyDescent="0.3">
      <c r="A345" s="176"/>
    </row>
    <row r="346" spans="1:1" x14ac:dyDescent="0.3">
      <c r="A346" s="176"/>
    </row>
    <row r="347" spans="1:1" x14ac:dyDescent="0.3">
      <c r="A347" s="176"/>
    </row>
    <row r="348" spans="1:1" x14ac:dyDescent="0.3">
      <c r="A348" s="176"/>
    </row>
    <row r="349" spans="1:1" x14ac:dyDescent="0.3">
      <c r="A349" s="176"/>
    </row>
    <row r="350" spans="1:1" x14ac:dyDescent="0.3">
      <c r="A350" s="176"/>
    </row>
    <row r="351" spans="1:1" x14ac:dyDescent="0.3">
      <c r="A351" s="176"/>
    </row>
    <row r="352" spans="1:1" x14ac:dyDescent="0.3">
      <c r="A352" s="176"/>
    </row>
    <row r="353" spans="1:1" x14ac:dyDescent="0.3">
      <c r="A353" s="176"/>
    </row>
    <row r="354" spans="1:1" x14ac:dyDescent="0.3">
      <c r="A354" s="176"/>
    </row>
    <row r="355" spans="1:1" x14ac:dyDescent="0.3">
      <c r="A355" s="176"/>
    </row>
    <row r="356" spans="1:1" x14ac:dyDescent="0.3">
      <c r="A356" s="176"/>
    </row>
    <row r="357" spans="1:1" x14ac:dyDescent="0.3">
      <c r="A357" s="176"/>
    </row>
    <row r="358" spans="1:1" x14ac:dyDescent="0.3">
      <c r="A358" s="176"/>
    </row>
    <row r="359" spans="1:1" x14ac:dyDescent="0.3">
      <c r="A359" s="176"/>
    </row>
    <row r="360" spans="1:1" x14ac:dyDescent="0.3">
      <c r="A360" s="176"/>
    </row>
    <row r="361" spans="1:1" x14ac:dyDescent="0.3">
      <c r="A361" s="176"/>
    </row>
    <row r="362" spans="1:1" x14ac:dyDescent="0.3">
      <c r="A362" s="176"/>
    </row>
    <row r="363" spans="1:1" x14ac:dyDescent="0.3">
      <c r="A363" s="176"/>
    </row>
    <row r="364" spans="1:1" x14ac:dyDescent="0.3">
      <c r="A364" s="176"/>
    </row>
    <row r="365" spans="1:1" x14ac:dyDescent="0.3">
      <c r="A365" s="176"/>
    </row>
    <row r="366" spans="1:1" x14ac:dyDescent="0.3">
      <c r="A366" s="176"/>
    </row>
    <row r="367" spans="1:1" x14ac:dyDescent="0.3">
      <c r="A367" s="176"/>
    </row>
    <row r="368" spans="1:1" x14ac:dyDescent="0.3">
      <c r="A368" s="176"/>
    </row>
    <row r="369" spans="1:1" x14ac:dyDescent="0.3">
      <c r="A369" s="176"/>
    </row>
    <row r="370" spans="1:1" x14ac:dyDescent="0.3">
      <c r="A370" s="176"/>
    </row>
    <row r="371" spans="1:1" x14ac:dyDescent="0.3">
      <c r="A371" s="176"/>
    </row>
    <row r="372" spans="1:1" x14ac:dyDescent="0.3">
      <c r="A372" s="176"/>
    </row>
    <row r="373" spans="1:1" x14ac:dyDescent="0.3">
      <c r="A373" s="176"/>
    </row>
    <row r="374" spans="1:1" x14ac:dyDescent="0.3">
      <c r="A374" s="176"/>
    </row>
    <row r="375" spans="1:1" x14ac:dyDescent="0.3">
      <c r="A375" s="176"/>
    </row>
    <row r="376" spans="1:1" x14ac:dyDescent="0.3">
      <c r="A376" s="176"/>
    </row>
    <row r="377" spans="1:1" x14ac:dyDescent="0.3">
      <c r="A377" s="176"/>
    </row>
    <row r="378" spans="1:1" x14ac:dyDescent="0.3">
      <c r="A378" s="176"/>
    </row>
    <row r="379" spans="1:1" x14ac:dyDescent="0.3">
      <c r="A379" s="176"/>
    </row>
    <row r="380" spans="1:1" x14ac:dyDescent="0.3">
      <c r="A380" s="176"/>
    </row>
    <row r="381" spans="1:1" x14ac:dyDescent="0.3">
      <c r="A381" s="176"/>
    </row>
    <row r="382" spans="1:1" x14ac:dyDescent="0.3">
      <c r="A382" s="176"/>
    </row>
    <row r="383" spans="1:1" x14ac:dyDescent="0.3">
      <c r="A383" s="176"/>
    </row>
    <row r="384" spans="1:1" x14ac:dyDescent="0.3">
      <c r="A384" s="176"/>
    </row>
    <row r="385" spans="1:1" x14ac:dyDescent="0.3">
      <c r="A385" s="176"/>
    </row>
    <row r="386" spans="1:1" x14ac:dyDescent="0.3">
      <c r="A386" s="176"/>
    </row>
    <row r="387" spans="1:1" x14ac:dyDescent="0.3">
      <c r="A387" s="176"/>
    </row>
    <row r="388" spans="1:1" x14ac:dyDescent="0.3">
      <c r="A388" s="176"/>
    </row>
    <row r="389" spans="1:1" x14ac:dyDescent="0.3">
      <c r="A389" s="176"/>
    </row>
    <row r="390" spans="1:1" x14ac:dyDescent="0.3">
      <c r="A390" s="176"/>
    </row>
    <row r="391" spans="1:1" x14ac:dyDescent="0.3">
      <c r="A391" s="176"/>
    </row>
    <row r="392" spans="1:1" x14ac:dyDescent="0.3">
      <c r="A392" s="176"/>
    </row>
    <row r="393" spans="1:1" x14ac:dyDescent="0.3">
      <c r="A393" s="176"/>
    </row>
    <row r="394" spans="1:1" x14ac:dyDescent="0.3">
      <c r="A394" s="176"/>
    </row>
    <row r="395" spans="1:1" x14ac:dyDescent="0.3">
      <c r="A395" s="176"/>
    </row>
    <row r="396" spans="1:1" x14ac:dyDescent="0.3">
      <c r="A396" s="176"/>
    </row>
    <row r="397" spans="1:1" x14ac:dyDescent="0.3">
      <c r="A397" s="176"/>
    </row>
    <row r="398" spans="1:1" x14ac:dyDescent="0.3">
      <c r="A398" s="176"/>
    </row>
    <row r="399" spans="1:1" x14ac:dyDescent="0.3">
      <c r="A399" s="176"/>
    </row>
    <row r="400" spans="1:1" x14ac:dyDescent="0.3">
      <c r="A400" s="176"/>
    </row>
    <row r="401" spans="1:1" x14ac:dyDescent="0.3">
      <c r="A401" s="176"/>
    </row>
  </sheetData>
  <sortState xmlns:xlrd2="http://schemas.microsoft.com/office/spreadsheetml/2017/richdata2" ref="A2:B403">
    <sortCondition ref="B2:B403"/>
  </sortState>
  <conditionalFormatting sqref="B2:B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A533-C29A-4E8B-866E-D0ECB0B7F0B7}">
  <dimension ref="A1:AC65"/>
  <sheetViews>
    <sheetView topLeftCell="A16" zoomScaleNormal="100" workbookViewId="0">
      <selection activeCell="AC3" sqref="AC3"/>
    </sheetView>
  </sheetViews>
  <sheetFormatPr defaultRowHeight="14.4" x14ac:dyDescent="0.3"/>
  <sheetData>
    <row r="1" spans="1:29" ht="26.4" x14ac:dyDescent="0.3">
      <c r="J1" s="8" t="s">
        <v>145</v>
      </c>
      <c r="K1" s="8" t="s">
        <v>146</v>
      </c>
      <c r="L1" s="8" t="s">
        <v>147</v>
      </c>
      <c r="M1" s="8" t="s">
        <v>148</v>
      </c>
      <c r="N1" s="8" t="s">
        <v>149</v>
      </c>
      <c r="O1" s="8" t="s">
        <v>150</v>
      </c>
      <c r="P1" s="8" t="s">
        <v>151</v>
      </c>
      <c r="Q1" s="8" t="s">
        <v>152</v>
      </c>
      <c r="R1" s="8" t="s">
        <v>153</v>
      </c>
      <c r="S1" s="8" t="s">
        <v>154</v>
      </c>
      <c r="T1" s="8" t="s">
        <v>155</v>
      </c>
      <c r="U1" s="8" t="s">
        <v>156</v>
      </c>
      <c r="V1" s="132" t="s">
        <v>157</v>
      </c>
      <c r="W1" s="132">
        <v>2017</v>
      </c>
      <c r="X1" s="135" t="s">
        <v>4</v>
      </c>
      <c r="Y1" s="156" t="s">
        <v>162</v>
      </c>
      <c r="Z1" s="156" t="s">
        <v>163</v>
      </c>
      <c r="AB1" t="s">
        <v>162</v>
      </c>
      <c r="AC1" t="s">
        <v>163</v>
      </c>
    </row>
    <row r="2" spans="1:29" x14ac:dyDescent="0.3">
      <c r="I2" t="s">
        <v>159</v>
      </c>
      <c r="V2" s="12">
        <v>67628</v>
      </c>
      <c r="W2" s="155">
        <v>76382</v>
      </c>
      <c r="X2" s="12">
        <v>80929</v>
      </c>
      <c r="Y2" s="134">
        <f>W2/V2-1</f>
        <v>0.1294434257999646</v>
      </c>
      <c r="Z2" s="134">
        <f>X2/W2-1</f>
        <v>5.9529732135843449E-2</v>
      </c>
      <c r="AA2" t="s">
        <v>164</v>
      </c>
      <c r="AB2" s="134">
        <v>0.1294434257999646</v>
      </c>
      <c r="AC2" s="134">
        <v>5.9529732135843449E-2</v>
      </c>
    </row>
    <row r="3" spans="1:29" x14ac:dyDescent="0.3">
      <c r="I3" t="s">
        <v>158</v>
      </c>
      <c r="V3" s="12">
        <v>588361</v>
      </c>
      <c r="W3" s="12">
        <v>593468</v>
      </c>
      <c r="X3" s="12">
        <v>592421</v>
      </c>
      <c r="Y3" s="134">
        <f>W3/V3-1</f>
        <v>8.6800450743675928E-3</v>
      </c>
      <c r="Z3" s="134">
        <f>X3/W3-1</f>
        <v>-1.7642063262046648E-3</v>
      </c>
      <c r="AA3" t="s">
        <v>165</v>
      </c>
      <c r="AB3" s="134">
        <v>8.6800450743675928E-3</v>
      </c>
      <c r="AC3" s="134">
        <v>-1.7642063262046648E-3</v>
      </c>
    </row>
    <row r="4" spans="1:29" x14ac:dyDescent="0.3">
      <c r="I4" t="s">
        <v>160</v>
      </c>
      <c r="J4" s="12">
        <v>688221</v>
      </c>
      <c r="K4" s="12">
        <v>690286</v>
      </c>
      <c r="L4" s="12">
        <v>702167</v>
      </c>
      <c r="M4" s="12">
        <v>707318</v>
      </c>
      <c r="N4" s="12">
        <v>703849</v>
      </c>
      <c r="O4" s="12">
        <v>711271</v>
      </c>
      <c r="P4" s="12">
        <v>715801</v>
      </c>
      <c r="Q4" s="12">
        <v>732825</v>
      </c>
      <c r="R4" s="12">
        <v>703220</v>
      </c>
      <c r="S4" s="12">
        <v>702577</v>
      </c>
      <c r="T4" s="12">
        <v>709397</v>
      </c>
      <c r="U4" s="12">
        <v>673040</v>
      </c>
      <c r="V4" s="12">
        <v>680916</v>
      </c>
      <c r="W4" s="12">
        <v>697088</v>
      </c>
      <c r="X4" s="12">
        <v>703748</v>
      </c>
    </row>
    <row r="5" spans="1:29" x14ac:dyDescent="0.3">
      <c r="N5" s="134"/>
      <c r="O5" s="134"/>
    </row>
    <row r="6" spans="1:29" x14ac:dyDescent="0.3">
      <c r="A6" s="136"/>
      <c r="B6" s="137">
        <v>1970</v>
      </c>
      <c r="C6" s="137">
        <v>1980</v>
      </c>
      <c r="D6" s="137">
        <v>1990</v>
      </c>
      <c r="E6" s="137">
        <v>1995</v>
      </c>
      <c r="F6" s="137">
        <v>2000</v>
      </c>
      <c r="G6" s="137">
        <v>2001</v>
      </c>
      <c r="H6" s="137">
        <v>2002</v>
      </c>
      <c r="I6" s="137">
        <v>2003</v>
      </c>
      <c r="J6" s="137">
        <v>2004</v>
      </c>
      <c r="K6" s="137">
        <v>2005</v>
      </c>
      <c r="L6" s="137">
        <v>2006</v>
      </c>
      <c r="M6" s="138">
        <v>2007</v>
      </c>
      <c r="N6" s="139">
        <v>2008</v>
      </c>
      <c r="O6" s="137">
        <v>2009</v>
      </c>
      <c r="P6" s="138">
        <v>2010</v>
      </c>
      <c r="Q6" s="139">
        <v>2011</v>
      </c>
      <c r="R6" s="137">
        <v>2012</v>
      </c>
      <c r="S6" s="138">
        <v>2013</v>
      </c>
      <c r="T6" s="140">
        <v>2014</v>
      </c>
      <c r="U6" s="140">
        <v>2015</v>
      </c>
      <c r="V6" s="140">
        <v>2016</v>
      </c>
      <c r="W6" s="140">
        <v>2017</v>
      </c>
      <c r="X6" s="154">
        <v>2018</v>
      </c>
    </row>
    <row r="7" spans="1:29" x14ac:dyDescent="0.3">
      <c r="A7" s="141" t="s">
        <v>161</v>
      </c>
      <c r="B7" s="152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2">
        <f>V3/1000</f>
        <v>588.36099999999999</v>
      </c>
      <c r="W7" s="12">
        <f>W3/1000</f>
        <v>593.46799999999996</v>
      </c>
      <c r="X7" s="12">
        <f>X3/1000</f>
        <v>592.42100000000005</v>
      </c>
    </row>
    <row r="8" spans="1:29" x14ac:dyDescent="0.3">
      <c r="A8" s="142" t="s">
        <v>160</v>
      </c>
      <c r="B8" s="143">
        <v>347.4</v>
      </c>
      <c r="C8" s="143">
        <v>531.5</v>
      </c>
      <c r="D8" s="143">
        <v>667.3</v>
      </c>
      <c r="E8" s="143">
        <v>653.70000000000005</v>
      </c>
      <c r="F8" s="143">
        <v>680.2</v>
      </c>
      <c r="G8" s="143">
        <v>677.8</v>
      </c>
      <c r="H8" s="143">
        <v>682.4</v>
      </c>
      <c r="I8" s="143">
        <v>686</v>
      </c>
      <c r="J8" s="143">
        <v>688.2</v>
      </c>
      <c r="K8" s="143">
        <v>690.3</v>
      </c>
      <c r="L8" s="143">
        <v>702.2</v>
      </c>
      <c r="M8" s="144">
        <v>707.3</v>
      </c>
      <c r="N8" s="145">
        <v>703.8</v>
      </c>
      <c r="O8" s="144">
        <v>711.3</v>
      </c>
      <c r="P8" s="146">
        <v>715.8</v>
      </c>
      <c r="Q8" s="146">
        <v>732.8</v>
      </c>
      <c r="R8" s="146">
        <v>703.2</v>
      </c>
      <c r="S8" s="147">
        <v>702.6</v>
      </c>
      <c r="T8" s="148">
        <v>709.4</v>
      </c>
      <c r="U8" s="149">
        <v>673</v>
      </c>
      <c r="V8" s="149">
        <v>680.9</v>
      </c>
      <c r="W8" s="150">
        <v>697.1</v>
      </c>
      <c r="X8" s="151">
        <v>703.7</v>
      </c>
    </row>
    <row r="9" spans="1:29" x14ac:dyDescent="0.3">
      <c r="E9">
        <f>E8/D8</f>
        <v>0.979619361606474</v>
      </c>
      <c r="R9">
        <f>R8/Q8</f>
        <v>0.95960698689956347</v>
      </c>
      <c r="U9">
        <f>U8/T8</f>
        <v>0.94868903298562168</v>
      </c>
    </row>
    <row r="10" spans="1:29" x14ac:dyDescent="0.3">
      <c r="B10" s="133" t="e">
        <f>B8/A8</f>
        <v>#VALUE!</v>
      </c>
      <c r="C10" s="133">
        <f>C8/B8-1</f>
        <v>0.52993667242371911</v>
      </c>
      <c r="D10" s="133">
        <f t="shared" ref="D10:X10" si="0">D8/C8-1</f>
        <v>0.25550329256820303</v>
      </c>
      <c r="E10" s="133">
        <f t="shared" si="0"/>
        <v>-2.0380638393525996E-2</v>
      </c>
      <c r="F10" s="133">
        <f t="shared" si="0"/>
        <v>4.0538473305797851E-2</v>
      </c>
      <c r="G10" s="133">
        <f t="shared" si="0"/>
        <v>-3.528374007644941E-3</v>
      </c>
      <c r="H10" s="133">
        <f t="shared" si="0"/>
        <v>6.7866627323693862E-3</v>
      </c>
      <c r="I10" s="133">
        <f t="shared" si="0"/>
        <v>5.2754982415006424E-3</v>
      </c>
      <c r="J10" s="133">
        <f t="shared" si="0"/>
        <v>3.20699708454808E-3</v>
      </c>
      <c r="K10" s="133">
        <f t="shared" si="0"/>
        <v>3.0514385353093143E-3</v>
      </c>
      <c r="L10" s="133">
        <f t="shared" si="0"/>
        <v>1.7238881645661452E-2</v>
      </c>
      <c r="M10" s="133">
        <f t="shared" si="0"/>
        <v>7.2628880660778883E-3</v>
      </c>
      <c r="N10" s="133">
        <f t="shared" si="0"/>
        <v>-4.9483953060935892E-3</v>
      </c>
      <c r="O10" s="133">
        <f t="shared" si="0"/>
        <v>1.0656436487638477E-2</v>
      </c>
      <c r="P10" s="133">
        <f t="shared" si="0"/>
        <v>6.3264445381694401E-3</v>
      </c>
      <c r="Q10" s="133">
        <f t="shared" si="0"/>
        <v>2.3749650740430228E-2</v>
      </c>
      <c r="R10" s="133">
        <f t="shared" si="0"/>
        <v>-4.0393013100436526E-2</v>
      </c>
      <c r="S10" s="133">
        <f t="shared" si="0"/>
        <v>-8.5324232081918083E-4</v>
      </c>
      <c r="T10" s="133">
        <f t="shared" si="0"/>
        <v>9.6783376031881474E-3</v>
      </c>
      <c r="U10" s="133">
        <f t="shared" si="0"/>
        <v>-5.1310967014378317E-2</v>
      </c>
      <c r="V10" s="133">
        <f t="shared" si="0"/>
        <v>1.1738484398216897E-2</v>
      </c>
      <c r="W10" s="133">
        <f t="shared" si="0"/>
        <v>2.3792039947128973E-2</v>
      </c>
      <c r="X10" s="133">
        <f t="shared" si="0"/>
        <v>9.4677951513413294E-3</v>
      </c>
      <c r="AB10" t="s">
        <v>158</v>
      </c>
      <c r="AC10" t="s">
        <v>232</v>
      </c>
    </row>
    <row r="11" spans="1:29" x14ac:dyDescent="0.3">
      <c r="AA11" t="s">
        <v>231</v>
      </c>
      <c r="AB11">
        <v>598</v>
      </c>
      <c r="AC11" s="133">
        <f>AB11/X7</f>
        <v>1.00941728939386</v>
      </c>
    </row>
    <row r="40" spans="8:12" x14ac:dyDescent="0.3">
      <c r="H40" t="s">
        <v>225</v>
      </c>
    </row>
    <row r="41" spans="8:12" x14ac:dyDescent="0.3">
      <c r="H41" s="157">
        <v>2000</v>
      </c>
      <c r="I41" s="157">
        <v>2005</v>
      </c>
      <c r="J41" s="157">
        <v>2009</v>
      </c>
      <c r="K41" s="157">
        <v>2010</v>
      </c>
    </row>
    <row r="42" spans="8:12" x14ac:dyDescent="0.3">
      <c r="H42" s="158"/>
      <c r="I42" s="217" t="s">
        <v>166</v>
      </c>
      <c r="J42" s="217"/>
      <c r="K42" s="217"/>
      <c r="L42" s="217"/>
    </row>
    <row r="43" spans="8:12" x14ac:dyDescent="0.3">
      <c r="H43" s="159" t="s">
        <v>167</v>
      </c>
      <c r="I43" s="160" t="s">
        <v>168</v>
      </c>
      <c r="J43" s="160" t="s">
        <v>169</v>
      </c>
      <c r="K43" s="160" t="s">
        <v>170</v>
      </c>
      <c r="L43" s="160" t="s">
        <v>171</v>
      </c>
    </row>
    <row r="44" spans="8:12" ht="30.6" x14ac:dyDescent="0.3">
      <c r="H44" s="161" t="s">
        <v>172</v>
      </c>
      <c r="I44" s="218"/>
      <c r="J44" s="218"/>
      <c r="K44" s="218"/>
      <c r="L44" s="218"/>
    </row>
    <row r="45" spans="8:12" ht="20.399999999999999" x14ac:dyDescent="0.3">
      <c r="H45" s="161" t="s">
        <v>173</v>
      </c>
      <c r="I45" s="218"/>
      <c r="J45" s="218"/>
      <c r="K45" s="218"/>
      <c r="L45" s="218"/>
    </row>
    <row r="46" spans="8:12" ht="20.399999999999999" x14ac:dyDescent="0.3">
      <c r="H46" s="161" t="s">
        <v>174</v>
      </c>
      <c r="I46" s="162" t="s">
        <v>175</v>
      </c>
      <c r="J46" s="162" t="s">
        <v>176</v>
      </c>
      <c r="K46" s="162" t="s">
        <v>177</v>
      </c>
      <c r="L46" s="162" t="s">
        <v>178</v>
      </c>
    </row>
    <row r="47" spans="8:12" ht="20.399999999999999" x14ac:dyDescent="0.3">
      <c r="H47" s="161" t="s">
        <v>179</v>
      </c>
      <c r="I47" s="162" t="s">
        <v>180</v>
      </c>
      <c r="J47" s="162" t="s">
        <v>181</v>
      </c>
      <c r="K47" s="162" t="s">
        <v>182</v>
      </c>
      <c r="L47" s="162" t="s">
        <v>183</v>
      </c>
    </row>
    <row r="48" spans="8:12" x14ac:dyDescent="0.3">
      <c r="H48" s="161" t="s">
        <v>184</v>
      </c>
      <c r="I48" s="162" t="s">
        <v>185</v>
      </c>
      <c r="J48" s="162" t="s">
        <v>186</v>
      </c>
      <c r="K48" s="162" t="s">
        <v>187</v>
      </c>
      <c r="L48" s="162" t="s">
        <v>188</v>
      </c>
    </row>
    <row r="49" spans="8:12" ht="40.799999999999997" x14ac:dyDescent="0.3">
      <c r="H49" s="161" t="s">
        <v>189</v>
      </c>
      <c r="I49" s="216" t="s">
        <v>192</v>
      </c>
      <c r="J49" s="216" t="s">
        <v>193</v>
      </c>
      <c r="K49" s="216" t="s">
        <v>194</v>
      </c>
      <c r="L49" s="216" t="s">
        <v>195</v>
      </c>
    </row>
    <row r="50" spans="8:12" ht="51" x14ac:dyDescent="0.3">
      <c r="H50" s="161" t="s">
        <v>190</v>
      </c>
      <c r="I50" s="216"/>
      <c r="J50" s="216"/>
      <c r="K50" s="216"/>
      <c r="L50" s="216"/>
    </row>
    <row r="51" spans="8:12" ht="20.399999999999999" x14ac:dyDescent="0.3">
      <c r="H51" s="161" t="s">
        <v>191</v>
      </c>
      <c r="I51" s="216"/>
      <c r="J51" s="216"/>
      <c r="K51" s="216"/>
      <c r="L51" s="216"/>
    </row>
    <row r="52" spans="8:12" ht="20.399999999999999" x14ac:dyDescent="0.3">
      <c r="H52" s="161" t="s">
        <v>196</v>
      </c>
      <c r="I52" s="162" t="s">
        <v>197</v>
      </c>
      <c r="J52" s="162" t="s">
        <v>198</v>
      </c>
      <c r="K52" s="162" t="s">
        <v>199</v>
      </c>
      <c r="L52" s="162" t="s">
        <v>200</v>
      </c>
    </row>
    <row r="53" spans="8:12" ht="71.400000000000006" x14ac:dyDescent="0.3">
      <c r="H53" s="161" t="s">
        <v>201</v>
      </c>
      <c r="I53" s="162" t="s">
        <v>202</v>
      </c>
      <c r="J53" s="162" t="s">
        <v>203</v>
      </c>
      <c r="K53" s="162" t="s">
        <v>204</v>
      </c>
      <c r="L53" s="162" t="s">
        <v>205</v>
      </c>
    </row>
    <row r="54" spans="8:12" x14ac:dyDescent="0.3">
      <c r="H54" s="158"/>
      <c r="I54" s="217" t="s">
        <v>206</v>
      </c>
      <c r="J54" s="217"/>
      <c r="K54" s="217"/>
      <c r="L54" s="217"/>
    </row>
    <row r="55" spans="8:12" x14ac:dyDescent="0.3">
      <c r="H55" s="159" t="s">
        <v>167</v>
      </c>
      <c r="I55" s="160">
        <v>100</v>
      </c>
      <c r="J55" s="160">
        <v>100</v>
      </c>
      <c r="K55" s="160">
        <v>100</v>
      </c>
      <c r="L55" s="160">
        <v>100</v>
      </c>
    </row>
    <row r="56" spans="8:12" ht="30.6" x14ac:dyDescent="0.3">
      <c r="H56" s="161" t="s">
        <v>172</v>
      </c>
      <c r="I56" s="219"/>
      <c r="J56" s="219"/>
      <c r="K56" s="219"/>
      <c r="L56" s="219"/>
    </row>
    <row r="57" spans="8:12" ht="20.399999999999999" x14ac:dyDescent="0.3">
      <c r="H57" s="161" t="s">
        <v>173</v>
      </c>
      <c r="I57" s="219"/>
      <c r="J57" s="219"/>
      <c r="K57" s="219"/>
      <c r="L57" s="219"/>
    </row>
    <row r="58" spans="8:12" ht="20.399999999999999" x14ac:dyDescent="0.3">
      <c r="H58" s="161" t="s">
        <v>174</v>
      </c>
      <c r="I58" s="162" t="s">
        <v>207</v>
      </c>
      <c r="J58" s="162" t="s">
        <v>208</v>
      </c>
      <c r="K58" s="162" t="s">
        <v>209</v>
      </c>
      <c r="L58" s="162" t="s">
        <v>210</v>
      </c>
    </row>
    <row r="59" spans="8:12" ht="20.399999999999999" x14ac:dyDescent="0.3">
      <c r="H59" s="161" t="s">
        <v>179</v>
      </c>
      <c r="I59" s="162" t="s">
        <v>211</v>
      </c>
      <c r="J59" s="162" t="s">
        <v>212</v>
      </c>
      <c r="K59" s="162" t="s">
        <v>213</v>
      </c>
      <c r="L59" s="162" t="s">
        <v>214</v>
      </c>
    </row>
    <row r="60" spans="8:12" x14ac:dyDescent="0.3">
      <c r="H60" s="161" t="s">
        <v>184</v>
      </c>
      <c r="I60" s="162" t="s">
        <v>215</v>
      </c>
      <c r="J60" s="162" t="s">
        <v>216</v>
      </c>
      <c r="K60" s="162" t="s">
        <v>217</v>
      </c>
      <c r="L60" s="162" t="s">
        <v>218</v>
      </c>
    </row>
    <row r="61" spans="8:12" ht="40.799999999999997" x14ac:dyDescent="0.3">
      <c r="H61" s="161" t="s">
        <v>189</v>
      </c>
      <c r="I61" s="216" t="s">
        <v>219</v>
      </c>
      <c r="J61" s="216" t="s">
        <v>220</v>
      </c>
      <c r="K61" s="216" t="s">
        <v>221</v>
      </c>
      <c r="L61" s="216" t="s">
        <v>221</v>
      </c>
    </row>
    <row r="62" spans="8:12" ht="51" x14ac:dyDescent="0.3">
      <c r="H62" s="161" t="s">
        <v>190</v>
      </c>
      <c r="I62" s="216"/>
      <c r="J62" s="216"/>
      <c r="K62" s="216"/>
      <c r="L62" s="216"/>
    </row>
    <row r="63" spans="8:12" ht="20.399999999999999" x14ac:dyDescent="0.3">
      <c r="H63" s="161" t="s">
        <v>191</v>
      </c>
      <c r="I63" s="216"/>
      <c r="J63" s="216"/>
      <c r="K63" s="216"/>
      <c r="L63" s="216"/>
    </row>
    <row r="64" spans="8:12" ht="20.399999999999999" x14ac:dyDescent="0.3">
      <c r="H64" s="161" t="s">
        <v>196</v>
      </c>
      <c r="I64" s="162" t="s">
        <v>222</v>
      </c>
      <c r="J64" s="162" t="s">
        <v>219</v>
      </c>
      <c r="K64" s="162" t="s">
        <v>223</v>
      </c>
      <c r="L64" s="162" t="s">
        <v>223</v>
      </c>
    </row>
    <row r="65" spans="8:12" ht="71.400000000000006" x14ac:dyDescent="0.3">
      <c r="H65" s="161" t="s">
        <v>201</v>
      </c>
      <c r="I65" s="162" t="s">
        <v>220</v>
      </c>
      <c r="J65" s="162" t="s">
        <v>224</v>
      </c>
      <c r="K65" s="162" t="s">
        <v>224</v>
      </c>
      <c r="L65" s="162" t="s">
        <v>224</v>
      </c>
    </row>
  </sheetData>
  <mergeCells count="18">
    <mergeCell ref="K56:K57"/>
    <mergeCell ref="L56:L57"/>
    <mergeCell ref="I61:I63"/>
    <mergeCell ref="J61:J63"/>
    <mergeCell ref="K61:K63"/>
    <mergeCell ref="L61:L63"/>
    <mergeCell ref="I56:I57"/>
    <mergeCell ref="J56:J57"/>
    <mergeCell ref="I42:L42"/>
    <mergeCell ref="I44:I45"/>
    <mergeCell ref="J44:J45"/>
    <mergeCell ref="K44:K45"/>
    <mergeCell ref="L44:L45"/>
    <mergeCell ref="I49:I51"/>
    <mergeCell ref="J49:J51"/>
    <mergeCell ref="K49:K51"/>
    <mergeCell ref="L49:L51"/>
    <mergeCell ref="I54:L5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914D-33F8-4B8A-AA12-ED2E1FCAAC52}">
  <dimension ref="A1:AE401"/>
  <sheetViews>
    <sheetView workbookViewId="0"/>
  </sheetViews>
  <sheetFormatPr defaultRowHeight="14.4" x14ac:dyDescent="0.3"/>
  <cols>
    <col min="1" max="1" width="30" style="15" customWidth="1"/>
    <col min="2" max="2" width="50.5546875" customWidth="1"/>
    <col min="4" max="4" width="11.88671875" style="15" customWidth="1"/>
    <col min="5" max="7" width="8.88671875" customWidth="1"/>
    <col min="8" max="14" width="11.88671875" style="15" customWidth="1"/>
    <col min="15" max="15" width="9.5546875" style="15" customWidth="1"/>
    <col min="16" max="17" width="11.88671875" style="15" customWidth="1"/>
    <col min="23" max="23" width="9.21875" bestFit="1" customWidth="1"/>
    <col min="29" max="29" width="50.5546875" customWidth="1"/>
  </cols>
  <sheetData>
    <row r="1" spans="1:31" ht="55.2" customHeight="1" x14ac:dyDescent="0.3">
      <c r="A1" s="183" t="s">
        <v>244</v>
      </c>
      <c r="C1" s="186" t="s">
        <v>245</v>
      </c>
      <c r="D1" s="78" t="s">
        <v>115</v>
      </c>
      <c r="F1" s="22" t="s">
        <v>240</v>
      </c>
      <c r="G1" s="22"/>
      <c r="H1" s="183" t="s">
        <v>0</v>
      </c>
      <c r="I1" s="78" t="s">
        <v>117</v>
      </c>
      <c r="J1" s="78" t="s">
        <v>242</v>
      </c>
      <c r="K1" s="78" t="s">
        <v>241</v>
      </c>
      <c r="L1" s="78" t="s">
        <v>243</v>
      </c>
      <c r="M1" s="183" t="s">
        <v>0</v>
      </c>
      <c r="N1" s="78" t="s">
        <v>118</v>
      </c>
      <c r="O1" s="184" t="s">
        <v>242</v>
      </c>
      <c r="P1" s="78" t="s">
        <v>241</v>
      </c>
      <c r="Q1" s="78" t="s">
        <v>243</v>
      </c>
      <c r="R1" s="184" t="s">
        <v>239</v>
      </c>
      <c r="S1" s="184" t="s">
        <v>238</v>
      </c>
      <c r="U1" t="s">
        <v>235</v>
      </c>
      <c r="V1" t="s">
        <v>236</v>
      </c>
      <c r="W1" t="s">
        <v>237</v>
      </c>
      <c r="AD1" s="186" t="s">
        <v>245</v>
      </c>
    </row>
    <row r="2" spans="1:31" x14ac:dyDescent="0.3">
      <c r="A2" s="183" t="s">
        <v>1</v>
      </c>
      <c r="B2" s="176" t="s">
        <v>1</v>
      </c>
      <c r="C2" s="134">
        <v>0.11499712965436491</v>
      </c>
      <c r="D2" s="10">
        <v>482.2</v>
      </c>
      <c r="E2" cm="1">
        <f t="array" ref="E2">_xlfn.IFS(D2&lt;$U$2,1,D2&lt;$U$3,2,D2&lt;$U$4,3,D2&lt;$U$5,4,D2&lt;$U$6,5)</f>
        <v>2</v>
      </c>
      <c r="F2" s="92">
        <f>D2/$D$21-1</f>
        <v>0.51921865154379332</v>
      </c>
      <c r="G2" cm="1">
        <f t="array" ref="G2">_xlfn.IFS(F2&lt;0.25,1,F2&lt;0.5,2,F2&lt;0.75,3,F2&lt;1,4,F2&gt;1,5)</f>
        <v>3</v>
      </c>
      <c r="H2" s="183" t="s">
        <v>1</v>
      </c>
      <c r="I2" s="10">
        <v>147.04</v>
      </c>
      <c r="J2" cm="1">
        <f t="array" ref="J2">_xlfn.IFS(I2&lt;$V$2,1,I2&lt;$V$3,2,I2&lt;$V$4,3,I2&lt;$V$5,4,I2&lt;$V$6,5)</f>
        <v>2</v>
      </c>
      <c r="K2" s="92">
        <f>I2/$I$21-1</f>
        <v>0.31332618792425859</v>
      </c>
      <c r="L2" cm="1">
        <f t="array" ref="L2">_xlfn.IFS(K2&lt;0.25,1,K2&lt;0.5,2,K2&lt;0.75,3,K2&lt;1,4,K2&gt;1,5)</f>
        <v>2</v>
      </c>
      <c r="M2" s="183" t="s">
        <v>1</v>
      </c>
      <c r="N2" s="177">
        <v>74</v>
      </c>
      <c r="O2" cm="1">
        <f t="array" ref="O2">_xlfn.IFS(N2&lt;$W$2,1,N2&lt;$W$3,2,N2&lt;$W$4,3,N2&lt;$W$5,4,N2&lt;$W$6,5)</f>
        <v>2</v>
      </c>
      <c r="P2" s="92">
        <f>N2/$N$21-1</f>
        <v>0.2701682114658428</v>
      </c>
      <c r="Q2" cm="1">
        <f t="array" ref="Q2">_xlfn.IFS(P2&lt;0.25,1,P2&lt;0.5,2,P2&lt;0.75,3,P2&lt;1,4,P2&gt;1,5)</f>
        <v>2</v>
      </c>
      <c r="R2">
        <f>AVERAGE(O2,J2)</f>
        <v>2</v>
      </c>
      <c r="T2">
        <v>21</v>
      </c>
      <c r="U2">
        <f>PERCENTILE(D:D,0.21)</f>
        <v>444.4</v>
      </c>
      <c r="V2">
        <f>PERCENTILE(I:I,0.21)</f>
        <v>132.19650000000001</v>
      </c>
      <c r="W2">
        <f>PERCENTILE(N:N,0.21)</f>
        <v>68.9345</v>
      </c>
      <c r="X2" cm="1">
        <f t="array" ref="X2">_xlfn.IFS(W2&lt;$AA$2,1,W2&lt;$AA$3,2,W2&lt;$AA$4,3,W2&lt;$AA$5,4,W2&lt;$AA$6,5)</f>
        <v>1</v>
      </c>
      <c r="Y2">
        <v>1</v>
      </c>
      <c r="Z2">
        <v>21</v>
      </c>
      <c r="AA2" s="92">
        <f>PERCENTILE(W:W,0.21)</f>
        <v>73.924940000000007</v>
      </c>
      <c r="AC2" s="176" t="s">
        <v>1</v>
      </c>
      <c r="AD2" s="134">
        <v>0.11499712965436491</v>
      </c>
      <c r="AE2" s="10">
        <v>482.2</v>
      </c>
    </row>
    <row r="3" spans="1:31" x14ac:dyDescent="0.3">
      <c r="A3" s="183" t="s">
        <v>11</v>
      </c>
      <c r="B3" s="176" t="s">
        <v>11</v>
      </c>
      <c r="C3" s="134">
        <v>0.11710138135963277</v>
      </c>
      <c r="D3" s="10">
        <v>446.7</v>
      </c>
      <c r="E3" cm="1">
        <f t="array" ref="E3">_xlfn.IFS(D3&lt;$U$2,1,D3&lt;$U$3,2,D3&lt;$U$4,3,D3&lt;$U$5,4,D3&lt;$U$6,5)</f>
        <v>2</v>
      </c>
      <c r="F3" s="92">
        <f t="shared" ref="F3:F66" si="0">D3/$D$21-1</f>
        <v>0.40737240075614367</v>
      </c>
      <c r="G3" cm="1">
        <f t="array" ref="G3">_xlfn.IFS(F3&lt;0.25,1,F3&lt;0.5,2,F3&lt;0.75,3,F3&lt;1,4,F3&gt;1,5)</f>
        <v>2</v>
      </c>
      <c r="H3" s="183" t="s">
        <v>11</v>
      </c>
      <c r="I3" s="10">
        <v>141.59</v>
      </c>
      <c r="J3" cm="1">
        <f t="array" ref="J3">_xlfn.IFS(I3&lt;$V$2,1,I3&lt;$V$3,2,I3&lt;$V$4,3,I3&lt;$V$5,4,I3&lt;$V$6,5)</f>
        <v>2</v>
      </c>
      <c r="K3" s="92">
        <f t="shared" ref="K3:K66" si="1">I3/$I$21-1</f>
        <v>0.26464808860307265</v>
      </c>
      <c r="L3" cm="1">
        <f t="array" ref="L3">_xlfn.IFS(K3&lt;0.25,1,K3&lt;0.5,2,K3&lt;0.75,3,K3&lt;1,4,K3&gt;1,5)</f>
        <v>2</v>
      </c>
      <c r="M3" s="183" t="s">
        <v>11</v>
      </c>
      <c r="N3" s="10">
        <v>72.03</v>
      </c>
      <c r="O3" cm="1">
        <f t="array" ref="O3">_xlfn.IFS(N3&lt;$W$2,1,N3&lt;$W$3,2,N3&lt;$W$4,3,N3&lt;$W$5,4,N3&lt;$W$6,5)</f>
        <v>2</v>
      </c>
      <c r="P3" s="92">
        <f t="shared" ref="P3:P66" si="2">N3/$N$21-1</f>
        <v>0.23635427394438735</v>
      </c>
      <c r="Q3" cm="1">
        <f t="array" ref="Q3">_xlfn.IFS(P3&lt;0.25,1,P3&lt;0.5,2,P3&lt;0.75,3,P3&lt;1,4,P3&gt;1,5)</f>
        <v>1</v>
      </c>
      <c r="R3">
        <f t="shared" ref="R3:R66" si="3">AVERAGE(O3,J3)</f>
        <v>2</v>
      </c>
      <c r="S3">
        <f t="shared" ref="S3:S66" si="4">AVERAGE(O3,J3)</f>
        <v>2</v>
      </c>
      <c r="T3">
        <v>41</v>
      </c>
      <c r="U3">
        <f>PERCENTILE(D:D,0.41)</f>
        <v>518.72499999999991</v>
      </c>
      <c r="V3">
        <f>PERCENTILE(I:I,0.41)</f>
        <v>150.93599999999998</v>
      </c>
      <c r="W3">
        <f>PERCENTILE(N:N,0.41)</f>
        <v>74.875500000000002</v>
      </c>
      <c r="X3" cm="1">
        <f t="array" ref="X3">_xlfn.IFS(W3&lt;$AA$2,1,W3&lt;$AA$3,2,W3&lt;$AA$4,3,W3&lt;$AA$5,4,W3&lt;$AA$6,5)</f>
        <v>2</v>
      </c>
      <c r="Y3">
        <v>1</v>
      </c>
      <c r="Z3">
        <v>41</v>
      </c>
      <c r="AA3" s="92">
        <f>PERCENTILE(W:W,0.41)</f>
        <v>78.429419999999993</v>
      </c>
      <c r="AC3" s="176" t="s">
        <v>11</v>
      </c>
      <c r="AD3" s="134">
        <v>0.11710138135963277</v>
      </c>
      <c r="AE3" s="10">
        <v>446.7</v>
      </c>
    </row>
    <row r="4" spans="1:31" x14ac:dyDescent="0.3">
      <c r="A4" s="183" t="s">
        <v>12</v>
      </c>
      <c r="B4" s="176" t="s">
        <v>12</v>
      </c>
      <c r="C4" s="134">
        <v>7.9195273830432705E-2</v>
      </c>
      <c r="D4" s="10">
        <v>422.5</v>
      </c>
      <c r="E4" cm="1">
        <f t="array" ref="E4">_xlfn.IFS(D4&lt;$U$2,1,D4&lt;$U$3,2,D4&lt;$U$4,3,D4&lt;$U$5,4,D4&lt;$U$6,5)</f>
        <v>1</v>
      </c>
      <c r="F4" s="92">
        <f t="shared" si="0"/>
        <v>0.3311279143037178</v>
      </c>
      <c r="G4" cm="1">
        <f t="array" ref="G4">_xlfn.IFS(F4&lt;0.25,1,F4&lt;0.5,2,F4&lt;0.75,3,F4&lt;1,4,F4&gt;1,5)</f>
        <v>2</v>
      </c>
      <c r="H4" s="183" t="s">
        <v>12</v>
      </c>
      <c r="I4" s="10">
        <v>162.04</v>
      </c>
      <c r="J4" cm="1">
        <f t="array" ref="J4">_xlfn.IFS(I4&lt;$V$2,1,I4&lt;$V$3,2,I4&lt;$V$4,3,I4&lt;$V$5,4,I4&lt;$V$6,5)</f>
        <v>3</v>
      </c>
      <c r="K4" s="92">
        <f t="shared" si="1"/>
        <v>0.44730260807431232</v>
      </c>
      <c r="L4" cm="1">
        <f t="array" ref="L4">_xlfn.IFS(K4&lt;0.25,1,K4&lt;0.5,2,K4&lt;0.75,3,K4&lt;1,4,K4&gt;1,5)</f>
        <v>2</v>
      </c>
      <c r="M4" s="183" t="s">
        <v>12</v>
      </c>
      <c r="N4" s="10">
        <v>81.55</v>
      </c>
      <c r="O4" cm="1">
        <f t="array" ref="O4">_xlfn.IFS(N4&lt;$W$2,1,N4&lt;$W$3,2,N4&lt;$W$4,3,N4&lt;$W$5,4,N4&lt;$W$6,5)</f>
        <v>4</v>
      </c>
      <c r="P4" s="92">
        <f t="shared" si="2"/>
        <v>0.39975969790593879</v>
      </c>
      <c r="Q4" cm="1">
        <f t="array" ref="Q4">_xlfn.IFS(P4&lt;0.25,1,P4&lt;0.5,2,P4&lt;0.75,3,P4&lt;1,4,P4&gt;1,5)</f>
        <v>2</v>
      </c>
      <c r="R4">
        <f t="shared" si="3"/>
        <v>3.5</v>
      </c>
      <c r="S4">
        <f t="shared" si="4"/>
        <v>3.5</v>
      </c>
      <c r="T4">
        <v>61</v>
      </c>
      <c r="U4">
        <f>PERCENTILE(D:D,0.61)</f>
        <v>548.27499999999998</v>
      </c>
      <c r="V4">
        <f>PERCENTILE(I:I,0.61)</f>
        <v>162.2585</v>
      </c>
      <c r="W4">
        <f>PERCENTILE(N:N,0.61)</f>
        <v>80.4285</v>
      </c>
      <c r="X4" cm="1">
        <f t="array" ref="X4">_xlfn.IFS(W4&lt;$AA$2,1,W4&lt;$AA$3,2,W4&lt;$AA$4,3,W4&lt;$AA$5,4,W4&lt;$AA$6,5)</f>
        <v>3</v>
      </c>
      <c r="Y4">
        <v>1</v>
      </c>
      <c r="Z4">
        <v>61</v>
      </c>
      <c r="AA4" s="92">
        <f>PERCENTILE(W:W,0.61)</f>
        <v>83.111840000000001</v>
      </c>
      <c r="AC4" s="176" t="s">
        <v>12</v>
      </c>
      <c r="AD4" s="134">
        <v>7.9195273830432705E-2</v>
      </c>
      <c r="AE4" s="10">
        <v>422.5</v>
      </c>
    </row>
    <row r="5" spans="1:31" x14ac:dyDescent="0.3">
      <c r="A5" s="183" t="s">
        <v>13</v>
      </c>
      <c r="B5" s="176" t="s">
        <v>13</v>
      </c>
      <c r="C5" s="134">
        <v>8.1464719193581572E-2</v>
      </c>
      <c r="D5" s="10">
        <v>577.9</v>
      </c>
      <c r="E5" cm="1">
        <f t="array" ref="E5">_xlfn.IFS(D5&lt;$U$2,1,D5&lt;$U$3,2,D5&lt;$U$4,3,D5&lt;$U$5,4,D5&lt;$U$6,5)</f>
        <v>4</v>
      </c>
      <c r="F5" s="92">
        <f t="shared" si="0"/>
        <v>0.820730938878387</v>
      </c>
      <c r="G5" cm="1">
        <f t="array" ref="G5">_xlfn.IFS(F5&lt;0.25,1,F5&lt;0.5,2,F5&lt;0.75,3,F5&lt;1,4,F5&gt;1,5)</f>
        <v>4</v>
      </c>
      <c r="H5" s="183" t="s">
        <v>13</v>
      </c>
      <c r="I5" s="10">
        <v>184.39</v>
      </c>
      <c r="J5" cm="1">
        <f t="array" ref="J5">_xlfn.IFS(I5&lt;$V$2,1,I5&lt;$V$3,2,I5&lt;$V$4,3,I5&lt;$V$5,4,I5&lt;$V$6,5)</f>
        <v>4</v>
      </c>
      <c r="K5" s="92">
        <f t="shared" si="1"/>
        <v>0.64692747409789209</v>
      </c>
      <c r="L5" cm="1">
        <f t="array" ref="L5">_xlfn.IFS(K5&lt;0.25,1,K5&lt;0.5,2,K5&lt;0.75,3,K5&lt;1,4,K5&gt;1,5)</f>
        <v>3</v>
      </c>
      <c r="M5" s="183" t="s">
        <v>13</v>
      </c>
      <c r="N5" s="10">
        <v>96.82</v>
      </c>
      <c r="O5" cm="1">
        <f t="array" ref="O5">_xlfn.IFS(N5&lt;$W$2,1,N5&lt;$W$3,2,N5&lt;$W$4,3,N5&lt;$W$5,4,N5&lt;$W$6,5)</f>
        <v>5</v>
      </c>
      <c r="P5" s="92">
        <f t="shared" si="2"/>
        <v>0.66186062478544461</v>
      </c>
      <c r="Q5" cm="1">
        <f t="array" ref="Q5">_xlfn.IFS(P5&lt;0.25,1,P5&lt;0.5,2,P5&lt;0.75,3,P5&lt;1,4,P5&gt;1,5)</f>
        <v>3</v>
      </c>
      <c r="R5">
        <f t="shared" si="3"/>
        <v>4.5</v>
      </c>
      <c r="S5">
        <f t="shared" si="4"/>
        <v>4.5</v>
      </c>
      <c r="T5">
        <v>81</v>
      </c>
      <c r="U5">
        <f>PERCENTILE(D:D,0.81)</f>
        <v>595.79999999999995</v>
      </c>
      <c r="V5">
        <f>PERCENTILE(I:I,0.81)</f>
        <v>185.85950000000003</v>
      </c>
      <c r="W5">
        <f>PERCENTILE(N:N,0.81)</f>
        <v>86.527000000000001</v>
      </c>
      <c r="X5" cm="1">
        <f t="array" ref="X5">_xlfn.IFS(W5&lt;$AA$2,1,W5&lt;$AA$3,2,W5&lt;$AA$4,3,W5&lt;$AA$5,4,W5&lt;$AA$6,5)</f>
        <v>4</v>
      </c>
      <c r="Y5">
        <v>1</v>
      </c>
      <c r="Z5">
        <v>81</v>
      </c>
      <c r="AA5" s="92">
        <f>PERCENTILE(W:W,0.81)</f>
        <v>91.690120000000007</v>
      </c>
      <c r="AC5" s="176" t="s">
        <v>13</v>
      </c>
      <c r="AD5" s="134">
        <v>8.1464719193581572E-2</v>
      </c>
      <c r="AE5" s="10">
        <v>577.9</v>
      </c>
    </row>
    <row r="6" spans="1:31" x14ac:dyDescent="0.3">
      <c r="A6" s="183" t="s">
        <v>14</v>
      </c>
      <c r="B6" s="176" t="s">
        <v>14</v>
      </c>
      <c r="C6" s="134">
        <v>0.10631159572237367</v>
      </c>
      <c r="D6" s="10">
        <v>593.9</v>
      </c>
      <c r="E6" cm="1">
        <f t="array" ref="E6">_xlfn.IFS(D6&lt;$U$2,1,D6&lt;$U$3,2,D6&lt;$U$4,3,D6&lt;$U$5,4,D6&lt;$U$6,5)</f>
        <v>4</v>
      </c>
      <c r="F6" s="92">
        <f t="shared" si="0"/>
        <v>0.87114051669817272</v>
      </c>
      <c r="G6" cm="1">
        <f t="array" ref="G6">_xlfn.IFS(F6&lt;0.25,1,F6&lt;0.5,2,F6&lt;0.75,3,F6&lt;1,4,F6&gt;1,5)</f>
        <v>4</v>
      </c>
      <c r="H6" s="183" t="s">
        <v>14</v>
      </c>
      <c r="I6" s="10">
        <v>166.97</v>
      </c>
      <c r="J6" cm="1">
        <f t="array" ref="J6">_xlfn.IFS(I6&lt;$V$2,1,I6&lt;$V$3,2,I6&lt;$V$4,3,I6&lt;$V$5,4,I6&lt;$V$6,5)</f>
        <v>4</v>
      </c>
      <c r="K6" s="92">
        <f t="shared" si="1"/>
        <v>0.49133619149696317</v>
      </c>
      <c r="L6" cm="1">
        <f t="array" ref="L6">_xlfn.IFS(K6&lt;0.25,1,K6&lt;0.5,2,K6&lt;0.75,3,K6&lt;1,4,K6&gt;1,5)</f>
        <v>2</v>
      </c>
      <c r="M6" s="183" t="s">
        <v>14</v>
      </c>
      <c r="N6" s="10">
        <v>91.91</v>
      </c>
      <c r="O6" cm="1">
        <f t="array" ref="O6">_xlfn.IFS(N6&lt;$W$2,1,N6&lt;$W$3,2,N6&lt;$W$4,3,N6&lt;$W$5,4,N6&lt;$W$6,5)</f>
        <v>5</v>
      </c>
      <c r="P6" s="92">
        <f t="shared" si="2"/>
        <v>0.57758324751115686</v>
      </c>
      <c r="Q6" cm="1">
        <f t="array" ref="Q6">_xlfn.IFS(P6&lt;0.25,1,P6&lt;0.5,2,P6&lt;0.75,3,P6&lt;1,4,P6&gt;1,5)</f>
        <v>3</v>
      </c>
      <c r="R6">
        <f t="shared" si="3"/>
        <v>4.5</v>
      </c>
      <c r="S6">
        <f t="shared" si="4"/>
        <v>4.5</v>
      </c>
      <c r="T6">
        <v>100</v>
      </c>
      <c r="U6">
        <f>PERCENTILE(D:D,1)</f>
        <v>954.6</v>
      </c>
      <c r="V6">
        <f>PERCENTILE(I:I,1)</f>
        <v>270.42</v>
      </c>
      <c r="W6">
        <f>PERCENTILE(N:N,1)</f>
        <v>108.04</v>
      </c>
      <c r="X6" t="e" cm="1">
        <f t="array" ref="X6">_xlfn.IFS(W6&lt;$AA$2,1,W6&lt;$AA$3,2,W6&lt;$AA$4,3,W6&lt;$AA$5,4,W6&lt;$AA$6,5)</f>
        <v>#N/A</v>
      </c>
      <c r="Y6">
        <v>1</v>
      </c>
      <c r="Z6">
        <v>100</v>
      </c>
      <c r="AA6" s="92">
        <f>PERCENTILE(W:W,1)</f>
        <v>108.04</v>
      </c>
      <c r="AC6" s="176" t="s">
        <v>14</v>
      </c>
      <c r="AD6" s="134">
        <v>0.10631159572237367</v>
      </c>
      <c r="AE6" s="10">
        <v>593.9</v>
      </c>
    </row>
    <row r="7" spans="1:31" x14ac:dyDescent="0.3">
      <c r="A7" s="183" t="s">
        <v>15</v>
      </c>
      <c r="B7" s="176" t="s">
        <v>15</v>
      </c>
      <c r="C7" s="134">
        <v>8.5580401183821111E-2</v>
      </c>
      <c r="D7" s="10">
        <v>474.5</v>
      </c>
      <c r="E7" cm="1">
        <f t="array" ref="E7">_xlfn.IFS(D7&lt;$U$2,1,D7&lt;$U$3,2,D7&lt;$U$4,3,D7&lt;$U$5,4,D7&lt;$U$6,5)</f>
        <v>2</v>
      </c>
      <c r="F7" s="92">
        <f t="shared" si="0"/>
        <v>0.49495904221802145</v>
      </c>
      <c r="G7" cm="1">
        <f t="array" ref="G7">_xlfn.IFS(F7&lt;0.25,1,F7&lt;0.5,2,F7&lt;0.75,3,F7&lt;1,4,F7&gt;1,5)</f>
        <v>2</v>
      </c>
      <c r="H7" s="183" t="s">
        <v>15</v>
      </c>
      <c r="I7" s="10">
        <v>160.35</v>
      </c>
      <c r="J7" cm="1">
        <f t="array" ref="J7">_xlfn.IFS(I7&lt;$V$2,1,I7&lt;$V$3,2,I7&lt;$V$4,3,I7&lt;$V$5,4,I7&lt;$V$6,5)</f>
        <v>3</v>
      </c>
      <c r="K7" s="92">
        <f t="shared" si="1"/>
        <v>0.43220793140407299</v>
      </c>
      <c r="L7" cm="1">
        <f t="array" ref="L7">_xlfn.IFS(K7&lt;0.25,1,K7&lt;0.5,2,K7&lt;0.75,3,K7&lt;1,4,K7&gt;1,5)</f>
        <v>2</v>
      </c>
      <c r="M7" s="183" t="s">
        <v>15</v>
      </c>
      <c r="N7" s="10">
        <v>74.099999999999994</v>
      </c>
      <c r="O7" cm="1">
        <f t="array" ref="O7">_xlfn.IFS(N7&lt;$W$2,1,N7&lt;$W$3,2,N7&lt;$W$4,3,N7&lt;$W$5,4,N7&lt;$W$6,5)</f>
        <v>2</v>
      </c>
      <c r="P7" s="92">
        <f t="shared" si="2"/>
        <v>0.27188465499485059</v>
      </c>
      <c r="Q7" cm="1">
        <f t="array" ref="Q7">_xlfn.IFS(P7&lt;0.25,1,P7&lt;0.5,2,P7&lt;0.75,3,P7&lt;1,4,P7&gt;1,5)</f>
        <v>2</v>
      </c>
      <c r="R7">
        <f t="shared" si="3"/>
        <v>2.5</v>
      </c>
      <c r="S7">
        <f t="shared" si="4"/>
        <v>2.5</v>
      </c>
      <c r="X7" cm="1">
        <f t="array" ref="X7">_xlfn.IFS(W7&lt;$AA$2,1,W7&lt;$AA$3,2,W7&lt;$AA$4,3,W7&lt;$AA$5,4,W7&lt;$AA$6,5)</f>
        <v>1</v>
      </c>
      <c r="Y7">
        <v>1</v>
      </c>
      <c r="AC7" s="176" t="s">
        <v>15</v>
      </c>
      <c r="AD7" s="134">
        <v>8.5580401183821111E-2</v>
      </c>
      <c r="AE7" s="10">
        <v>474.5</v>
      </c>
    </row>
    <row r="8" spans="1:31" x14ac:dyDescent="0.3">
      <c r="A8" s="183" t="s">
        <v>16</v>
      </c>
      <c r="B8" s="176" t="s">
        <v>16</v>
      </c>
      <c r="C8" s="134">
        <v>6.3006300630063003E-2</v>
      </c>
      <c r="D8" s="10">
        <v>584.4</v>
      </c>
      <c r="E8" cm="1">
        <f t="array" ref="E8">_xlfn.IFS(D8&lt;$U$2,1,D8&lt;$U$3,2,D8&lt;$U$4,3,D8&lt;$U$5,4,D8&lt;$U$6,5)</f>
        <v>4</v>
      </c>
      <c r="F8" s="92">
        <f t="shared" si="0"/>
        <v>0.8412098298676749</v>
      </c>
      <c r="G8" cm="1">
        <f t="array" ref="G8">_xlfn.IFS(F8&lt;0.25,1,F8&lt;0.5,2,F8&lt;0.75,3,F8&lt;1,4,F8&gt;1,5)</f>
        <v>4</v>
      </c>
      <c r="H8" s="183" t="s">
        <v>16</v>
      </c>
      <c r="I8" s="10">
        <v>145.91999999999999</v>
      </c>
      <c r="J8" cm="1">
        <f t="array" ref="J8">_xlfn.IFS(I8&lt;$V$2,1,I8&lt;$V$3,2,I8&lt;$V$4,3,I8&lt;$V$5,4,I8&lt;$V$6,5)</f>
        <v>2</v>
      </c>
      <c r="K8" s="92">
        <f t="shared" si="1"/>
        <v>0.30332261521972126</v>
      </c>
      <c r="L8" cm="1">
        <f t="array" ref="L8">_xlfn.IFS(K8&lt;0.25,1,K8&lt;0.5,2,K8&lt;0.75,3,K8&lt;1,4,K8&gt;1,5)</f>
        <v>2</v>
      </c>
      <c r="M8" s="183" t="s">
        <v>16</v>
      </c>
      <c r="N8" s="177">
        <v>85</v>
      </c>
      <c r="O8" cm="1">
        <f t="array" ref="O8">_xlfn.IFS(N8&lt;$W$2,1,N8&lt;$W$3,2,N8&lt;$W$4,3,N8&lt;$W$5,4,N8&lt;$W$6,5)</f>
        <v>4</v>
      </c>
      <c r="P8" s="92">
        <f t="shared" si="2"/>
        <v>0.45897699965671124</v>
      </c>
      <c r="Q8" cm="1">
        <f t="array" ref="Q8">_xlfn.IFS(P8&lt;0.25,1,P8&lt;0.5,2,P8&lt;0.75,3,P8&lt;1,4,P8&gt;1,5)</f>
        <v>2</v>
      </c>
      <c r="R8">
        <f t="shared" si="3"/>
        <v>3</v>
      </c>
      <c r="S8">
        <f t="shared" si="4"/>
        <v>3</v>
      </c>
      <c r="X8" cm="1">
        <f t="array" ref="X8">_xlfn.IFS(W8&lt;$AA$2,1,W8&lt;$AA$3,2,W8&lt;$AA$4,3,W8&lt;$AA$5,4,W8&lt;$AA$6,5)</f>
        <v>1</v>
      </c>
      <c r="Y8">
        <v>1</v>
      </c>
      <c r="AC8" s="176" t="s">
        <v>16</v>
      </c>
      <c r="AD8" s="134">
        <v>6.3006300630063003E-2</v>
      </c>
      <c r="AE8" s="10">
        <v>584.4</v>
      </c>
    </row>
    <row r="9" spans="1:31" x14ac:dyDescent="0.3">
      <c r="A9" s="183" t="s">
        <v>17</v>
      </c>
      <c r="B9" s="176" t="s">
        <v>17</v>
      </c>
      <c r="C9" s="134">
        <v>7.5527219225110354E-2</v>
      </c>
      <c r="D9" s="10">
        <v>563.9</v>
      </c>
      <c r="E9" cm="1">
        <f t="array" ref="E9">_xlfn.IFS(D9&lt;$U$2,1,D9&lt;$U$3,2,D9&lt;$U$4,3,D9&lt;$U$5,4,D9&lt;$U$6,5)</f>
        <v>4</v>
      </c>
      <c r="F9" s="92">
        <f t="shared" si="0"/>
        <v>0.7766225582860744</v>
      </c>
      <c r="G9" cm="1">
        <f t="array" ref="G9">_xlfn.IFS(F9&lt;0.25,1,F9&lt;0.5,2,F9&lt;0.75,3,F9&lt;1,4,F9&gt;1,5)</f>
        <v>4</v>
      </c>
      <c r="H9" s="183" t="s">
        <v>17</v>
      </c>
      <c r="I9" s="10">
        <v>179.52</v>
      </c>
      <c r="J9" cm="1">
        <f t="array" ref="J9">_xlfn.IFS(I9&lt;$V$2,1,I9&lt;$V$3,2,I9&lt;$V$4,3,I9&lt;$V$5,4,I9&lt;$V$6,5)</f>
        <v>4</v>
      </c>
      <c r="K9" s="92">
        <f t="shared" si="1"/>
        <v>0.60342979635584149</v>
      </c>
      <c r="L9" cm="1">
        <f t="array" ref="L9">_xlfn.IFS(K9&lt;0.25,1,K9&lt;0.5,2,K9&lt;0.75,3,K9&lt;1,4,K9&gt;1,5)</f>
        <v>3</v>
      </c>
      <c r="M9" s="183" t="s">
        <v>17</v>
      </c>
      <c r="N9" s="10">
        <v>81.25</v>
      </c>
      <c r="O9" cm="1">
        <f t="array" ref="O9">_xlfn.IFS(N9&lt;$W$2,1,N9&lt;$W$3,2,N9&lt;$W$4,3,N9&lt;$W$5,4,N9&lt;$W$6,5)</f>
        <v>4</v>
      </c>
      <c r="P9" s="92">
        <f t="shared" si="2"/>
        <v>0.39461036731891519</v>
      </c>
      <c r="Q9" cm="1">
        <f t="array" ref="Q9">_xlfn.IFS(P9&lt;0.25,1,P9&lt;0.5,2,P9&lt;0.75,3,P9&lt;1,4,P9&gt;1,5)</f>
        <v>2</v>
      </c>
      <c r="R9">
        <f t="shared" si="3"/>
        <v>4</v>
      </c>
      <c r="S9">
        <f t="shared" si="4"/>
        <v>4</v>
      </c>
      <c r="X9" cm="1">
        <f t="array" ref="X9">_xlfn.IFS(W9&lt;$AA$2,1,W9&lt;$AA$3,2,W9&lt;$AA$4,3,W9&lt;$AA$5,4,W9&lt;$AA$6,5)</f>
        <v>1</v>
      </c>
      <c r="Y9">
        <v>1</v>
      </c>
      <c r="AC9" s="176" t="s">
        <v>17</v>
      </c>
      <c r="AD9" s="134">
        <v>7.5527219225110354E-2</v>
      </c>
      <c r="AE9" s="10">
        <v>563.9</v>
      </c>
    </row>
    <row r="10" spans="1:31" x14ac:dyDescent="0.3">
      <c r="A10" s="183" t="s">
        <v>18</v>
      </c>
      <c r="B10" s="176" t="s">
        <v>18</v>
      </c>
      <c r="C10" s="134">
        <v>0.11585110832287746</v>
      </c>
      <c r="D10" s="10">
        <v>531.9</v>
      </c>
      <c r="E10" cm="1">
        <f t="array" ref="E10">_xlfn.IFS(D10&lt;$U$2,1,D10&lt;$U$3,2,D10&lt;$U$4,3,D10&lt;$U$5,4,D10&lt;$U$6,5)</f>
        <v>3</v>
      </c>
      <c r="F10" s="92">
        <f t="shared" si="0"/>
        <v>0.67580340264650296</v>
      </c>
      <c r="G10" cm="1">
        <f t="array" ref="G10">_xlfn.IFS(F10&lt;0.25,1,F10&lt;0.5,2,F10&lt;0.75,3,F10&lt;1,4,F10&gt;1,5)</f>
        <v>3</v>
      </c>
      <c r="H10" s="183" t="s">
        <v>18</v>
      </c>
      <c r="I10" s="10">
        <v>199.28</v>
      </c>
      <c r="J10" cm="1">
        <f t="array" ref="J10">_xlfn.IFS(I10&lt;$V$2,1,I10&lt;$V$3,2,I10&lt;$V$4,3,I10&lt;$V$5,4,I10&lt;$V$6,5)</f>
        <v>5</v>
      </c>
      <c r="K10" s="92">
        <f t="shared" si="1"/>
        <v>0.77992140050017866</v>
      </c>
      <c r="L10" cm="1">
        <f t="array" ref="L10">_xlfn.IFS(K10&lt;0.25,1,K10&lt;0.5,2,K10&lt;0.75,3,K10&lt;1,4,K10&gt;1,5)</f>
        <v>4</v>
      </c>
      <c r="M10" s="183" t="s">
        <v>18</v>
      </c>
      <c r="N10" s="10">
        <v>93.31</v>
      </c>
      <c r="O10" cm="1">
        <f t="array" ref="O10">_xlfn.IFS(N10&lt;$W$2,1,N10&lt;$W$3,2,N10&lt;$W$4,3,N10&lt;$W$5,4,N10&lt;$W$6,5)</f>
        <v>5</v>
      </c>
      <c r="P10" s="92">
        <f t="shared" si="2"/>
        <v>0.60161345691726753</v>
      </c>
      <c r="Q10" cm="1">
        <f t="array" ref="Q10">_xlfn.IFS(P10&lt;0.25,1,P10&lt;0.5,2,P10&lt;0.75,3,P10&lt;1,4,P10&gt;1,5)</f>
        <v>3</v>
      </c>
      <c r="R10">
        <f t="shared" si="3"/>
        <v>5</v>
      </c>
      <c r="S10">
        <f t="shared" si="4"/>
        <v>5</v>
      </c>
      <c r="X10" cm="1">
        <f t="array" ref="X10">_xlfn.IFS(W10&lt;$AA$2,1,W10&lt;$AA$3,2,W10&lt;$AA$4,3,W10&lt;$AA$5,4,W10&lt;$AA$6,5)</f>
        <v>1</v>
      </c>
      <c r="Y10">
        <v>1</v>
      </c>
      <c r="AC10" s="176" t="s">
        <v>18</v>
      </c>
      <c r="AD10" s="134">
        <v>0.11585110832287746</v>
      </c>
      <c r="AE10" s="10">
        <v>531.9</v>
      </c>
    </row>
    <row r="11" spans="1:31" x14ac:dyDescent="0.3">
      <c r="A11" s="183" t="s">
        <v>19</v>
      </c>
      <c r="B11" s="176" t="s">
        <v>19</v>
      </c>
      <c r="C11" s="134">
        <v>5.0739957716701901E-2</v>
      </c>
      <c r="D11" s="10">
        <v>535.6</v>
      </c>
      <c r="E11" cm="1">
        <f t="array" ref="E11">_xlfn.IFS(D11&lt;$U$2,1,D11&lt;$U$3,2,D11&lt;$U$4,3,D11&lt;$U$5,4,D11&lt;$U$6,5)</f>
        <v>3</v>
      </c>
      <c r="F11" s="92">
        <f t="shared" si="0"/>
        <v>0.68746061751732856</v>
      </c>
      <c r="G11" cm="1">
        <f t="array" ref="G11">_xlfn.IFS(F11&lt;0.25,1,F11&lt;0.5,2,F11&lt;0.75,3,F11&lt;1,4,F11&gt;1,5)</f>
        <v>3</v>
      </c>
      <c r="H11" s="183" t="s">
        <v>19</v>
      </c>
      <c r="I11" s="10">
        <v>204.64</v>
      </c>
      <c r="J11" cm="1">
        <f t="array" ref="J11">_xlfn.IFS(I11&lt;$V$2,1,I11&lt;$V$3,2,I11&lt;$V$4,3,I11&lt;$V$5,4,I11&lt;$V$6,5)</f>
        <v>5</v>
      </c>
      <c r="K11" s="92">
        <f t="shared" si="1"/>
        <v>0.82779564130046435</v>
      </c>
      <c r="L11" cm="1">
        <f t="array" ref="L11">_xlfn.IFS(K11&lt;0.25,1,K11&lt;0.5,2,K11&lt;0.75,3,K11&lt;1,4,K11&gt;1,5)</f>
        <v>4</v>
      </c>
      <c r="M11" s="183" t="s">
        <v>19</v>
      </c>
      <c r="N11" s="10">
        <v>98.82</v>
      </c>
      <c r="O11" cm="1">
        <f t="array" ref="O11">_xlfn.IFS(N11&lt;$W$2,1,N11&lt;$W$3,2,N11&lt;$W$4,3,N11&lt;$W$5,4,N11&lt;$W$6,5)</f>
        <v>5</v>
      </c>
      <c r="P11" s="92">
        <f t="shared" si="2"/>
        <v>0.69618949536560248</v>
      </c>
      <c r="Q11" cm="1">
        <f t="array" ref="Q11">_xlfn.IFS(P11&lt;0.25,1,P11&lt;0.5,2,P11&lt;0.75,3,P11&lt;1,4,P11&gt;1,5)</f>
        <v>3</v>
      </c>
      <c r="R11">
        <f t="shared" si="3"/>
        <v>5</v>
      </c>
      <c r="S11">
        <f t="shared" si="4"/>
        <v>5</v>
      </c>
      <c r="X11" cm="1">
        <f t="array" ref="X11">_xlfn.IFS(W11&lt;$AA$2,1,W11&lt;$AA$3,2,W11&lt;$AA$4,3,W11&lt;$AA$5,4,W11&lt;$AA$6,5)</f>
        <v>1</v>
      </c>
      <c r="Y11">
        <v>1</v>
      </c>
      <c r="AC11" s="176" t="s">
        <v>19</v>
      </c>
      <c r="AD11" s="134">
        <v>5.0739957716701901E-2</v>
      </c>
      <c r="AE11" s="10">
        <v>535.6</v>
      </c>
    </row>
    <row r="12" spans="1:31" x14ac:dyDescent="0.3">
      <c r="A12" s="183" t="s">
        <v>20</v>
      </c>
      <c r="B12" s="176" t="s">
        <v>20</v>
      </c>
      <c r="C12" s="134">
        <v>0.11475063398140321</v>
      </c>
      <c r="D12" s="10">
        <v>527.29999999999995</v>
      </c>
      <c r="E12" cm="1">
        <f t="array" ref="E12">_xlfn.IFS(D12&lt;$U$2,1,D12&lt;$U$3,2,D12&lt;$U$4,3,D12&lt;$U$5,4,D12&lt;$U$6,5)</f>
        <v>3</v>
      </c>
      <c r="F12" s="92">
        <f t="shared" si="0"/>
        <v>0.66131064902331449</v>
      </c>
      <c r="G12" cm="1">
        <f t="array" ref="G12">_xlfn.IFS(F12&lt;0.25,1,F12&lt;0.5,2,F12&lt;0.75,3,F12&lt;1,4,F12&gt;1,5)</f>
        <v>3</v>
      </c>
      <c r="H12" s="183" t="s">
        <v>20</v>
      </c>
      <c r="I12" s="10">
        <v>159.59</v>
      </c>
      <c r="J12" cm="1">
        <f t="array" ref="J12">_xlfn.IFS(I12&lt;$V$2,1,I12&lt;$V$3,2,I12&lt;$V$4,3,I12&lt;$V$5,4,I12&lt;$V$6,5)</f>
        <v>3</v>
      </c>
      <c r="K12" s="92">
        <f t="shared" si="1"/>
        <v>0.42541979278313691</v>
      </c>
      <c r="L12" cm="1">
        <f t="array" ref="L12">_xlfn.IFS(K12&lt;0.25,1,K12&lt;0.5,2,K12&lt;0.75,3,K12&lt;1,4,K12&gt;1,5)</f>
        <v>2</v>
      </c>
      <c r="M12" s="183" t="s">
        <v>20</v>
      </c>
      <c r="N12" s="10">
        <v>81.41</v>
      </c>
      <c r="O12" cm="1">
        <f t="array" ref="O12">_xlfn.IFS(N12&lt;$W$2,1,N12&lt;$W$3,2,N12&lt;$W$4,3,N12&lt;$W$5,4,N12&lt;$W$6,5)</f>
        <v>4</v>
      </c>
      <c r="P12" s="92">
        <f t="shared" si="2"/>
        <v>0.39735667696532784</v>
      </c>
      <c r="Q12" cm="1">
        <f t="array" ref="Q12">_xlfn.IFS(P12&lt;0.25,1,P12&lt;0.5,2,P12&lt;0.75,3,P12&lt;1,4,P12&gt;1,5)</f>
        <v>2</v>
      </c>
      <c r="R12">
        <f t="shared" si="3"/>
        <v>3.5</v>
      </c>
      <c r="S12">
        <f t="shared" si="4"/>
        <v>3.5</v>
      </c>
      <c r="X12" cm="1">
        <f t="array" ref="X12">_xlfn.IFS(W12&lt;$AA$2,1,W12&lt;$AA$3,2,W12&lt;$AA$4,3,W12&lt;$AA$5,4,W12&lt;$AA$6,5)</f>
        <v>1</v>
      </c>
      <c r="Y12">
        <v>1</v>
      </c>
      <c r="AC12" s="176" t="s">
        <v>20</v>
      </c>
      <c r="AD12" s="134">
        <v>0.11475063398140321</v>
      </c>
      <c r="AE12" s="10">
        <v>527.29999999999995</v>
      </c>
    </row>
    <row r="13" spans="1:31" x14ac:dyDescent="0.3">
      <c r="A13" s="183" t="s">
        <v>21</v>
      </c>
      <c r="B13" s="176" t="s">
        <v>21</v>
      </c>
      <c r="C13" s="134">
        <v>0.10184420589044867</v>
      </c>
      <c r="D13" s="10">
        <v>439.7</v>
      </c>
      <c r="E13" cm="1">
        <f t="array" ref="E13">_xlfn.IFS(D13&lt;$U$2,1,D13&lt;$U$3,2,D13&lt;$U$4,3,D13&lt;$U$5,4,D13&lt;$U$6,5)</f>
        <v>1</v>
      </c>
      <c r="F13" s="92">
        <f t="shared" si="0"/>
        <v>0.38531821045998749</v>
      </c>
      <c r="G13" cm="1">
        <f t="array" ref="G13">_xlfn.IFS(F13&lt;0.25,1,F13&lt;0.5,2,F13&lt;0.75,3,F13&lt;1,4,F13&gt;1,5)</f>
        <v>2</v>
      </c>
      <c r="H13" s="183" t="s">
        <v>21</v>
      </c>
      <c r="I13" s="10">
        <v>116.41</v>
      </c>
      <c r="J13" cm="1">
        <f t="array" ref="J13">_xlfn.IFS(I13&lt;$V$2,1,I13&lt;$V$3,2,I13&lt;$V$4,3,I13&lt;$V$5,4,I13&lt;$V$6,5)</f>
        <v>1</v>
      </c>
      <c r="K13" s="92">
        <f t="shared" si="1"/>
        <v>3.9746337977849322E-2</v>
      </c>
      <c r="L13" cm="1">
        <f t="array" ref="L13">_xlfn.IFS(K13&lt;0.25,1,K13&lt;0.5,2,K13&lt;0.75,3,K13&lt;1,4,K13&gt;1,5)</f>
        <v>1</v>
      </c>
      <c r="M13" s="183" t="s">
        <v>21</v>
      </c>
      <c r="N13" s="10">
        <v>60.94</v>
      </c>
      <c r="O13" cm="1">
        <f t="array" ref="O13">_xlfn.IFS(N13&lt;$W$2,1,N13&lt;$W$3,2,N13&lt;$W$4,3,N13&lt;$W$5,4,N13&lt;$W$6,5)</f>
        <v>1</v>
      </c>
      <c r="P13" s="92">
        <f t="shared" si="2"/>
        <v>4.6000686577411631E-2</v>
      </c>
      <c r="Q13" cm="1">
        <f t="array" ref="Q13">_xlfn.IFS(P13&lt;0.25,1,P13&lt;0.5,2,P13&lt;0.75,3,P13&lt;1,4,P13&gt;1,5)</f>
        <v>1</v>
      </c>
      <c r="R13">
        <f t="shared" si="3"/>
        <v>1</v>
      </c>
      <c r="S13">
        <f t="shared" si="4"/>
        <v>1</v>
      </c>
      <c r="X13" cm="1">
        <f t="array" ref="X13">_xlfn.IFS(W13&lt;$AA$2,1,W13&lt;$AA$3,2,W13&lt;$AA$4,3,W13&lt;$AA$5,4,W13&lt;$AA$6,5)</f>
        <v>1</v>
      </c>
      <c r="Y13">
        <v>2</v>
      </c>
      <c r="AC13" s="176" t="s">
        <v>21</v>
      </c>
      <c r="AD13" s="134">
        <v>0.10184420589044867</v>
      </c>
      <c r="AE13" s="10">
        <v>439.7</v>
      </c>
    </row>
    <row r="14" spans="1:31" x14ac:dyDescent="0.3">
      <c r="A14" s="183" t="s">
        <v>22</v>
      </c>
      <c r="B14" s="176" t="s">
        <v>22</v>
      </c>
      <c r="C14" s="134">
        <v>4.6841946207313391E-2</v>
      </c>
      <c r="D14" s="10">
        <v>562.4</v>
      </c>
      <c r="E14" cm="1">
        <f t="array" ref="E14">_xlfn.IFS(D14&lt;$U$2,1,D14&lt;$U$3,2,D14&lt;$U$4,3,D14&lt;$U$5,4,D14&lt;$U$6,5)</f>
        <v>4</v>
      </c>
      <c r="F14" s="92">
        <f t="shared" si="0"/>
        <v>0.77189666036546956</v>
      </c>
      <c r="G14" cm="1">
        <f t="array" ref="G14">_xlfn.IFS(F14&lt;0.25,1,F14&lt;0.5,2,F14&lt;0.75,3,F14&lt;1,4,F14&gt;1,5)</f>
        <v>4</v>
      </c>
      <c r="H14" s="183" t="s">
        <v>22</v>
      </c>
      <c r="I14" s="10">
        <v>209.84</v>
      </c>
      <c r="J14" cm="1">
        <f t="array" ref="J14">_xlfn.IFS(I14&lt;$V$2,1,I14&lt;$V$3,2,I14&lt;$V$4,3,I14&lt;$V$5,4,I14&lt;$V$6,5)</f>
        <v>5</v>
      </c>
      <c r="K14" s="92">
        <f t="shared" si="1"/>
        <v>0.87424080028581641</v>
      </c>
      <c r="L14" cm="1">
        <f t="array" ref="L14">_xlfn.IFS(K14&lt;0.25,1,K14&lt;0.5,2,K14&lt;0.75,3,K14&lt;1,4,K14&gt;1,5)</f>
        <v>4</v>
      </c>
      <c r="M14" s="183" t="s">
        <v>22</v>
      </c>
      <c r="N14" s="10">
        <v>108.04</v>
      </c>
      <c r="O14">
        <v>5</v>
      </c>
      <c r="P14" s="92">
        <f t="shared" si="2"/>
        <v>0.85444558874013055</v>
      </c>
      <c r="Q14" cm="1">
        <f t="array" ref="Q14">_xlfn.IFS(P14&lt;0.25,1,P14&lt;0.5,2,P14&lt;0.75,3,P14&lt;1,4,P14&gt;1,5)</f>
        <v>4</v>
      </c>
      <c r="R14">
        <f t="shared" si="3"/>
        <v>5</v>
      </c>
      <c r="S14">
        <f t="shared" si="4"/>
        <v>5</v>
      </c>
      <c r="X14" cm="1">
        <f t="array" ref="X14">_xlfn.IFS(W14&lt;$AA$2,1,W14&lt;$AA$3,2,W14&lt;$AA$4,3,W14&lt;$AA$5,4,W14&lt;$AA$6,5)</f>
        <v>1</v>
      </c>
      <c r="Y14">
        <v>2</v>
      </c>
      <c r="AC14" s="176" t="s">
        <v>22</v>
      </c>
      <c r="AD14" s="134">
        <v>4.6841946207313391E-2</v>
      </c>
      <c r="AE14" s="10">
        <v>562.4</v>
      </c>
    </row>
    <row r="15" spans="1:31" x14ac:dyDescent="0.3">
      <c r="A15" s="183" t="s">
        <v>23</v>
      </c>
      <c r="B15" s="176" t="s">
        <v>23</v>
      </c>
      <c r="C15" s="134">
        <v>8.2084349947716975E-2</v>
      </c>
      <c r="D15" s="10">
        <v>500.9</v>
      </c>
      <c r="E15" cm="1">
        <f t="array" ref="E15">_xlfn.IFS(D15&lt;$U$2,1,D15&lt;$U$3,2,D15&lt;$U$4,3,D15&lt;$U$5,4,D15&lt;$U$6,5)</f>
        <v>2</v>
      </c>
      <c r="F15" s="92">
        <f t="shared" si="0"/>
        <v>0.57813484562066786</v>
      </c>
      <c r="G15" cm="1">
        <f t="array" ref="G15">_xlfn.IFS(F15&lt;0.25,1,F15&lt;0.5,2,F15&lt;0.75,3,F15&lt;1,4,F15&gt;1,5)</f>
        <v>3</v>
      </c>
      <c r="H15" s="183" t="s">
        <v>23</v>
      </c>
      <c r="I15" s="10">
        <v>156.33000000000001</v>
      </c>
      <c r="J15" cm="1">
        <f t="array" ref="J15">_xlfn.IFS(I15&lt;$V$2,1,I15&lt;$V$3,2,I15&lt;$V$4,3,I15&lt;$V$5,4,I15&lt;$V$6,5)</f>
        <v>3</v>
      </c>
      <c r="K15" s="92">
        <f t="shared" si="1"/>
        <v>0.39630225080385872</v>
      </c>
      <c r="L15" cm="1">
        <f t="array" ref="L15">_xlfn.IFS(K15&lt;0.25,1,K15&lt;0.5,2,K15&lt;0.75,3,K15&lt;1,4,K15&gt;1,5)</f>
        <v>2</v>
      </c>
      <c r="M15" s="183" t="s">
        <v>23</v>
      </c>
      <c r="N15" s="10">
        <v>74.989999999999995</v>
      </c>
      <c r="O15" cm="1">
        <f t="array" ref="O15">_xlfn.IFS(N15&lt;$W$2,1,N15&lt;$W$3,2,N15&lt;$W$4,3,N15&lt;$W$5,4,N15&lt;$W$6,5)</f>
        <v>3</v>
      </c>
      <c r="P15" s="92">
        <f t="shared" si="2"/>
        <v>0.28716100240302089</v>
      </c>
      <c r="Q15" cm="1">
        <f t="array" ref="Q15">_xlfn.IFS(P15&lt;0.25,1,P15&lt;0.5,2,P15&lt;0.75,3,P15&lt;1,4,P15&gt;1,5)</f>
        <v>2</v>
      </c>
      <c r="R15">
        <f t="shared" si="3"/>
        <v>3</v>
      </c>
      <c r="S15">
        <f t="shared" si="4"/>
        <v>3</v>
      </c>
      <c r="X15" cm="1">
        <f t="array" ref="X15">_xlfn.IFS(W15&lt;$AA$2,1,W15&lt;$AA$3,2,W15&lt;$AA$4,3,W15&lt;$AA$5,4,W15&lt;$AA$6,5)</f>
        <v>1</v>
      </c>
      <c r="Y15">
        <v>2</v>
      </c>
      <c r="AC15" s="176" t="s">
        <v>23</v>
      </c>
      <c r="AD15" s="134">
        <v>8.2084349947716975E-2</v>
      </c>
      <c r="AE15" s="10">
        <v>500.9</v>
      </c>
    </row>
    <row r="16" spans="1:31" x14ac:dyDescent="0.3">
      <c r="A16" s="183" t="s">
        <v>24</v>
      </c>
      <c r="B16" s="176" t="s">
        <v>24</v>
      </c>
      <c r="C16" s="134">
        <v>9.0197693574958812E-2</v>
      </c>
      <c r="D16" s="10">
        <v>589.70000000000005</v>
      </c>
      <c r="E16" cm="1">
        <f t="array" ref="E16">_xlfn.IFS(D16&lt;$U$2,1,D16&lt;$U$3,2,D16&lt;$U$4,3,D16&lt;$U$5,4,D16&lt;$U$6,5)</f>
        <v>4</v>
      </c>
      <c r="F16" s="92">
        <f t="shared" si="0"/>
        <v>0.85790800252047927</v>
      </c>
      <c r="G16" cm="1">
        <f t="array" ref="G16">_xlfn.IFS(F16&lt;0.25,1,F16&lt;0.5,2,F16&lt;0.75,3,F16&lt;1,4,F16&gt;1,5)</f>
        <v>4</v>
      </c>
      <c r="H16" s="183" t="s">
        <v>24</v>
      </c>
      <c r="I16" s="10">
        <v>189.41</v>
      </c>
      <c r="J16" cm="1">
        <f t="array" ref="J16">_xlfn.IFS(I16&lt;$V$2,1,I16&lt;$V$3,2,I16&lt;$V$4,3,I16&lt;$V$5,4,I16&lt;$V$6,5)</f>
        <v>5</v>
      </c>
      <c r="K16" s="92">
        <f t="shared" si="1"/>
        <v>0.69176491604144341</v>
      </c>
      <c r="L16" cm="1">
        <f t="array" ref="L16">_xlfn.IFS(K16&lt;0.25,1,K16&lt;0.5,2,K16&lt;0.75,3,K16&lt;1,4,K16&gt;1,5)</f>
        <v>3</v>
      </c>
      <c r="M16" s="183" t="s">
        <v>24</v>
      </c>
      <c r="N16" s="10">
        <v>89.29</v>
      </c>
      <c r="O16" cm="1">
        <f t="array" ref="O16">_xlfn.IFS(N16&lt;$W$2,1,N16&lt;$W$3,2,N16&lt;$W$4,3,N16&lt;$W$5,4,N16&lt;$W$6,5)</f>
        <v>5</v>
      </c>
      <c r="P16" s="92">
        <f t="shared" si="2"/>
        <v>0.53261242705115008</v>
      </c>
      <c r="Q16" cm="1">
        <f t="array" ref="Q16">_xlfn.IFS(P16&lt;0.25,1,P16&lt;0.5,2,P16&lt;0.75,3,P16&lt;1,4,P16&gt;1,5)</f>
        <v>3</v>
      </c>
      <c r="R16">
        <f t="shared" si="3"/>
        <v>5</v>
      </c>
      <c r="S16">
        <f t="shared" si="4"/>
        <v>5</v>
      </c>
      <c r="X16" cm="1">
        <f t="array" ref="X16">_xlfn.IFS(W16&lt;$AA$2,1,W16&lt;$AA$3,2,W16&lt;$AA$4,3,W16&lt;$AA$5,4,W16&lt;$AA$6,5)</f>
        <v>1</v>
      </c>
      <c r="Y16">
        <v>2</v>
      </c>
      <c r="AC16" s="176" t="s">
        <v>24</v>
      </c>
      <c r="AD16" s="134">
        <v>9.0197693574958812E-2</v>
      </c>
      <c r="AE16" s="10">
        <v>589.70000000000005</v>
      </c>
    </row>
    <row r="17" spans="1:31" x14ac:dyDescent="0.3">
      <c r="A17" s="183" t="s">
        <v>25</v>
      </c>
      <c r="B17" s="176" t="s">
        <v>25</v>
      </c>
      <c r="C17" s="134">
        <v>5.858170606372045E-2</v>
      </c>
      <c r="D17" s="10">
        <v>509.8</v>
      </c>
      <c r="E17" cm="1">
        <f t="array" ref="E17">_xlfn.IFS(D17&lt;$U$2,1,D17&lt;$U$3,2,D17&lt;$U$4,3,D17&lt;$U$5,4,D17&lt;$U$6,5)</f>
        <v>2</v>
      </c>
      <c r="F17" s="92">
        <f t="shared" si="0"/>
        <v>0.60617517328292392</v>
      </c>
      <c r="G17" cm="1">
        <f t="array" ref="G17">_xlfn.IFS(F17&lt;0.25,1,F17&lt;0.5,2,F17&lt;0.75,3,F17&lt;1,4,F17&gt;1,5)</f>
        <v>3</v>
      </c>
      <c r="H17" s="183" t="s">
        <v>25</v>
      </c>
      <c r="I17" s="10">
        <v>185.86</v>
      </c>
      <c r="J17" cm="1">
        <f t="array" ref="J17">_xlfn.IFS(I17&lt;$V$2,1,I17&lt;$V$3,2,I17&lt;$V$4,3,I17&lt;$V$5,4,I17&lt;$V$6,5)</f>
        <v>5</v>
      </c>
      <c r="K17" s="92">
        <f t="shared" si="1"/>
        <v>0.66005716327259756</v>
      </c>
      <c r="L17" cm="1">
        <f t="array" ref="L17">_xlfn.IFS(K17&lt;0.25,1,K17&lt;0.5,2,K17&lt;0.75,3,K17&lt;1,4,K17&gt;1,5)</f>
        <v>3</v>
      </c>
      <c r="M17" s="183" t="s">
        <v>25</v>
      </c>
      <c r="N17" s="10">
        <v>84.88</v>
      </c>
      <c r="O17" cm="1">
        <f t="array" ref="O17">_xlfn.IFS(N17&lt;$W$2,1,N17&lt;$W$3,2,N17&lt;$W$4,3,N17&lt;$W$5,4,N17&lt;$W$6,5)</f>
        <v>4</v>
      </c>
      <c r="P17" s="92">
        <f t="shared" si="2"/>
        <v>0.45691726742190175</v>
      </c>
      <c r="Q17" cm="1">
        <f t="array" ref="Q17">_xlfn.IFS(P17&lt;0.25,1,P17&lt;0.5,2,P17&lt;0.75,3,P17&lt;1,4,P17&gt;1,5)</f>
        <v>2</v>
      </c>
      <c r="R17">
        <f t="shared" si="3"/>
        <v>4.5</v>
      </c>
      <c r="S17">
        <f t="shared" si="4"/>
        <v>4.5</v>
      </c>
      <c r="X17" cm="1">
        <f t="array" ref="X17">_xlfn.IFS(W17&lt;$AA$2,1,W17&lt;$AA$3,2,W17&lt;$AA$4,3,W17&lt;$AA$5,4,W17&lt;$AA$6,5)</f>
        <v>1</v>
      </c>
      <c r="Y17">
        <v>2</v>
      </c>
      <c r="AC17" s="176" t="s">
        <v>25</v>
      </c>
      <c r="AD17" s="134">
        <v>5.858170606372045E-2</v>
      </c>
      <c r="AE17" s="10">
        <v>509.8</v>
      </c>
    </row>
    <row r="18" spans="1:31" x14ac:dyDescent="0.3">
      <c r="A18" s="183" t="s">
        <v>26</v>
      </c>
      <c r="B18" s="176" t="s">
        <v>26</v>
      </c>
      <c r="C18" s="134">
        <v>7.1071243746765572E-2</v>
      </c>
      <c r="D18" s="10">
        <v>634.20000000000005</v>
      </c>
      <c r="E18" cm="1">
        <f t="array" ref="E18">_xlfn.IFS(D18&lt;$U$2,1,D18&lt;$U$3,2,D18&lt;$U$4,3,D18&lt;$U$5,4,D18&lt;$U$6,5)</f>
        <v>5</v>
      </c>
      <c r="F18" s="92">
        <f t="shared" si="0"/>
        <v>0.99810964083175824</v>
      </c>
      <c r="G18" cm="1">
        <f t="array" ref="G18">_xlfn.IFS(F18&lt;0.25,1,F18&lt;0.5,2,F18&lt;0.75,3,F18&lt;1,4,F18&gt;1,5)</f>
        <v>4</v>
      </c>
      <c r="H18" s="183" t="s">
        <v>26</v>
      </c>
      <c r="I18" s="10">
        <v>197.95</v>
      </c>
      <c r="J18" cm="1">
        <f t="array" ref="J18">_xlfn.IFS(I18&lt;$V$2,1,I18&lt;$V$3,2,I18&lt;$V$4,3,I18&lt;$V$5,4,I18&lt;$V$6,5)</f>
        <v>5</v>
      </c>
      <c r="K18" s="92">
        <f t="shared" si="1"/>
        <v>0.76804215791354058</v>
      </c>
      <c r="L18" cm="1">
        <f t="array" ref="L18">_xlfn.IFS(K18&lt;0.25,1,K18&lt;0.5,2,K18&lt;0.75,3,K18&lt;1,4,K18&gt;1,5)</f>
        <v>4</v>
      </c>
      <c r="M18" s="183" t="s">
        <v>26</v>
      </c>
      <c r="N18" s="10">
        <v>88.78</v>
      </c>
      <c r="O18" cm="1">
        <f t="array" ref="O18">_xlfn.IFS(N18&lt;$W$2,1,N18&lt;$W$3,2,N18&lt;$W$4,3,N18&lt;$W$5,4,N18&lt;$W$6,5)</f>
        <v>5</v>
      </c>
      <c r="P18" s="92">
        <f t="shared" si="2"/>
        <v>0.52385856505320971</v>
      </c>
      <c r="Q18" cm="1">
        <f t="array" ref="Q18">_xlfn.IFS(P18&lt;0.25,1,P18&lt;0.5,2,P18&lt;0.75,3,P18&lt;1,4,P18&gt;1,5)</f>
        <v>3</v>
      </c>
      <c r="R18">
        <f t="shared" si="3"/>
        <v>5</v>
      </c>
      <c r="S18">
        <f t="shared" si="4"/>
        <v>5</v>
      </c>
      <c r="X18" cm="1">
        <f t="array" ref="X18">_xlfn.IFS(W18&lt;$AA$2,1,W18&lt;$AA$3,2,W18&lt;$AA$4,3,W18&lt;$AA$5,4,W18&lt;$AA$6,5)</f>
        <v>1</v>
      </c>
      <c r="Y18">
        <v>2</v>
      </c>
      <c r="AC18" s="176" t="s">
        <v>26</v>
      </c>
      <c r="AD18" s="134">
        <v>7.1071243746765572E-2</v>
      </c>
      <c r="AE18" s="10">
        <v>634.20000000000005</v>
      </c>
    </row>
    <row r="19" spans="1:31" x14ac:dyDescent="0.3">
      <c r="A19" s="183" t="s">
        <v>27</v>
      </c>
      <c r="B19" s="176" t="s">
        <v>27</v>
      </c>
      <c r="C19" s="134">
        <v>0.10561056105610561</v>
      </c>
      <c r="D19" s="10">
        <v>571.1</v>
      </c>
      <c r="E19" cm="1">
        <f t="array" ref="E19">_xlfn.IFS(D19&lt;$U$2,1,D19&lt;$U$3,2,D19&lt;$U$4,3,D19&lt;$U$5,4,D19&lt;$U$6,5)</f>
        <v>4</v>
      </c>
      <c r="F19" s="92">
        <f t="shared" si="0"/>
        <v>0.79930686830497821</v>
      </c>
      <c r="G19" cm="1">
        <f t="array" ref="G19">_xlfn.IFS(F19&lt;0.25,1,F19&lt;0.5,2,F19&lt;0.75,3,F19&lt;1,4,F19&gt;1,5)</f>
        <v>4</v>
      </c>
      <c r="H19" s="183" t="s">
        <v>27</v>
      </c>
      <c r="I19" s="10">
        <v>151.07</v>
      </c>
      <c r="J19" cm="1">
        <f t="array" ref="J19">_xlfn.IFS(I19&lt;$V$2,1,I19&lt;$V$3,2,I19&lt;$V$4,3,I19&lt;$V$5,4,I19&lt;$V$6,5)</f>
        <v>3</v>
      </c>
      <c r="K19" s="92">
        <f t="shared" si="1"/>
        <v>0.34932118613790641</v>
      </c>
      <c r="L19" cm="1">
        <f t="array" ref="L19">_xlfn.IFS(K19&lt;0.25,1,K19&lt;0.5,2,K19&lt;0.75,3,K19&lt;1,4,K19&gt;1,5)</f>
        <v>2</v>
      </c>
      <c r="M19" s="183" t="s">
        <v>27</v>
      </c>
      <c r="N19" s="10">
        <v>83.61</v>
      </c>
      <c r="O19" cm="1">
        <f t="array" ref="O19">_xlfn.IFS(N19&lt;$W$2,1,N19&lt;$W$3,2,N19&lt;$W$4,3,N19&lt;$W$5,4,N19&lt;$W$6,5)</f>
        <v>4</v>
      </c>
      <c r="P19" s="92">
        <f t="shared" si="2"/>
        <v>0.43511843460350152</v>
      </c>
      <c r="Q19" cm="1">
        <f t="array" ref="Q19">_xlfn.IFS(P19&lt;0.25,1,P19&lt;0.5,2,P19&lt;0.75,3,P19&lt;1,4,P19&gt;1,5)</f>
        <v>2</v>
      </c>
      <c r="R19">
        <f t="shared" si="3"/>
        <v>3.5</v>
      </c>
      <c r="S19">
        <f t="shared" si="4"/>
        <v>3.5</v>
      </c>
      <c r="X19" cm="1">
        <f t="array" ref="X19">_xlfn.IFS(W19&lt;$AA$2,1,W19&lt;$AA$3,2,W19&lt;$AA$4,3,W19&lt;$AA$5,4,W19&lt;$AA$6,5)</f>
        <v>1</v>
      </c>
      <c r="Y19">
        <v>2</v>
      </c>
      <c r="AC19" s="176" t="s">
        <v>27</v>
      </c>
      <c r="AD19" s="134">
        <v>0.10561056105610561</v>
      </c>
      <c r="AE19" s="10">
        <v>571.1</v>
      </c>
    </row>
    <row r="20" spans="1:31" x14ac:dyDescent="0.3">
      <c r="A20" s="183" t="s">
        <v>28</v>
      </c>
      <c r="B20" s="176" t="s">
        <v>28</v>
      </c>
      <c r="C20" s="134">
        <v>0.11290322580645161</v>
      </c>
      <c r="D20" s="10">
        <v>536.70000000000005</v>
      </c>
      <c r="E20" cm="1">
        <f t="array" ref="E20">_xlfn.IFS(D20&lt;$U$2,1,D20&lt;$U$3,2,D20&lt;$U$4,3,D20&lt;$U$5,4,D20&lt;$U$6,5)</f>
        <v>3</v>
      </c>
      <c r="F20" s="92">
        <f t="shared" si="0"/>
        <v>0.69092627599243883</v>
      </c>
      <c r="G20" cm="1">
        <f t="array" ref="G20">_xlfn.IFS(F20&lt;0.25,1,F20&lt;0.5,2,F20&lt;0.75,3,F20&lt;1,4,F20&gt;1,5)</f>
        <v>3</v>
      </c>
      <c r="H20" s="183" t="s">
        <v>28</v>
      </c>
      <c r="I20" s="10">
        <v>155.78</v>
      </c>
      <c r="J20" cm="1">
        <f t="array" ref="J20">_xlfn.IFS(I20&lt;$V$2,1,I20&lt;$V$3,2,I20&lt;$V$4,3,I20&lt;$V$5,4,I20&lt;$V$6,5)</f>
        <v>3</v>
      </c>
      <c r="K20" s="92">
        <f t="shared" si="1"/>
        <v>0.39138978206502339</v>
      </c>
      <c r="L20" cm="1">
        <f t="array" ref="L20">_xlfn.IFS(K20&lt;0.25,1,K20&lt;0.5,2,K20&lt;0.75,3,K20&lt;1,4,K20&gt;1,5)</f>
        <v>2</v>
      </c>
      <c r="M20" s="183" t="s">
        <v>28</v>
      </c>
      <c r="N20" s="10">
        <v>88.03</v>
      </c>
      <c r="O20" cm="1">
        <f t="array" ref="O20">_xlfn.IFS(N20&lt;$W$2,1,N20&lt;$W$3,2,N20&lt;$W$4,3,N20&lt;$W$5,4,N20&lt;$W$6,5)</f>
        <v>5</v>
      </c>
      <c r="P20" s="92">
        <f t="shared" si="2"/>
        <v>0.51098523858565059</v>
      </c>
      <c r="Q20" cm="1">
        <f t="array" ref="Q20">_xlfn.IFS(P20&lt;0.25,1,P20&lt;0.5,2,P20&lt;0.75,3,P20&lt;1,4,P20&gt;1,5)</f>
        <v>3</v>
      </c>
      <c r="R20">
        <f t="shared" si="3"/>
        <v>4</v>
      </c>
      <c r="S20">
        <f t="shared" si="4"/>
        <v>4</v>
      </c>
      <c r="X20" cm="1">
        <f t="array" ref="X20">_xlfn.IFS(W20&lt;$AA$2,1,W20&lt;$AA$3,2,W20&lt;$AA$4,3,W20&lt;$AA$5,4,W20&lt;$AA$6,5)</f>
        <v>1</v>
      </c>
      <c r="Y20">
        <v>2</v>
      </c>
      <c r="AC20" s="176" t="s">
        <v>28</v>
      </c>
      <c r="AD20" s="134">
        <v>0.11290322580645161</v>
      </c>
      <c r="AE20" s="10">
        <v>536.70000000000005</v>
      </c>
    </row>
    <row r="21" spans="1:31" s="181" customFormat="1" ht="26.4" x14ac:dyDescent="0.3">
      <c r="A21" s="185" t="s">
        <v>29</v>
      </c>
      <c r="B21" s="176" t="s">
        <v>29</v>
      </c>
      <c r="C21" s="134">
        <v>0.16115039434321457</v>
      </c>
      <c r="D21" s="180">
        <v>317.39999999999998</v>
      </c>
      <c r="E21" s="181" cm="1">
        <f t="array" ref="E21">_xlfn.IFS(D21&lt;$U$2,1,D21&lt;$U$3,2,D21&lt;$U$4,3,D21&lt;$U$5,4,D21&lt;$U$6,5)</f>
        <v>1</v>
      </c>
      <c r="F21" s="182">
        <f t="shared" si="0"/>
        <v>0</v>
      </c>
      <c r="G21" cm="1">
        <f t="array" ref="G21">_xlfn.IFS(F21&lt;0.25,1,F21&lt;0.5,2,F21&lt;0.75,3,F21&lt;1,4,F21&gt;1,5)</f>
        <v>1</v>
      </c>
      <c r="H21" s="185" t="s">
        <v>29</v>
      </c>
      <c r="I21" s="180">
        <v>111.96</v>
      </c>
      <c r="J21" s="181" cm="1">
        <f t="array" ref="J21">_xlfn.IFS(I21&lt;$V$2,1,I21&lt;$V$3,2,I21&lt;$V$4,3,I21&lt;$V$5,4,I21&lt;$V$6,5)</f>
        <v>1</v>
      </c>
      <c r="K21" s="182">
        <f t="shared" si="1"/>
        <v>0</v>
      </c>
      <c r="L21" cm="1">
        <f t="array" ref="L21">_xlfn.IFS(K21&lt;0.25,1,K21&lt;0.5,2,K21&lt;0.75,3,K21&lt;1,4,K21&gt;1,5)</f>
        <v>1</v>
      </c>
      <c r="M21" s="185" t="s">
        <v>29</v>
      </c>
      <c r="N21" s="180">
        <v>58.26</v>
      </c>
      <c r="O21" s="181" cm="1">
        <f t="array" ref="O21">_xlfn.IFS(N21&lt;$W$2,1,N21&lt;$W$3,2,N21&lt;$W$4,3,N21&lt;$W$5,4,N21&lt;$W$6,5)</f>
        <v>1</v>
      </c>
      <c r="P21" s="182">
        <f t="shared" si="2"/>
        <v>0</v>
      </c>
      <c r="Q21" cm="1">
        <f t="array" ref="Q21">_xlfn.IFS(P21&lt;0.25,1,P21&lt;0.5,2,P21&lt;0.75,3,P21&lt;1,4,P21&gt;1,5)</f>
        <v>1</v>
      </c>
      <c r="R21" s="181">
        <f t="shared" si="3"/>
        <v>1</v>
      </c>
      <c r="S21" s="181">
        <f t="shared" si="4"/>
        <v>1</v>
      </c>
      <c r="X21" s="181" cm="1">
        <f t="array" ref="X21">_xlfn.IFS(W21&lt;$AA$2,1,W21&lt;$AA$3,2,W21&lt;$AA$4,3,W21&lt;$AA$5,4,W21&lt;$AA$6,5)</f>
        <v>1</v>
      </c>
      <c r="Y21" s="181">
        <v>2</v>
      </c>
      <c r="AC21" s="176" t="s">
        <v>29</v>
      </c>
      <c r="AD21" s="134">
        <v>0.16115039434321457</v>
      </c>
      <c r="AE21" s="180">
        <v>317.39999999999998</v>
      </c>
    </row>
    <row r="22" spans="1:31" x14ac:dyDescent="0.3">
      <c r="A22" s="183" t="s">
        <v>30</v>
      </c>
      <c r="B22" s="176" t="s">
        <v>30</v>
      </c>
      <c r="C22" s="134">
        <v>0.13971798028055721</v>
      </c>
      <c r="D22" s="177">
        <v>489</v>
      </c>
      <c r="E22" cm="1">
        <f t="array" ref="E22">_xlfn.IFS(D22&lt;$U$2,1,D22&lt;$U$3,2,D22&lt;$U$4,3,D22&lt;$U$5,4,D22&lt;$U$6,5)</f>
        <v>2</v>
      </c>
      <c r="F22" s="92">
        <f t="shared" si="0"/>
        <v>0.54064272211720232</v>
      </c>
      <c r="G22" cm="1">
        <f t="array" ref="G22">_xlfn.IFS(F22&lt;0.25,1,F22&lt;0.5,2,F22&lt;0.75,3,F22&lt;1,4,F22&gt;1,5)</f>
        <v>3</v>
      </c>
      <c r="H22" s="183" t="s">
        <v>30</v>
      </c>
      <c r="I22" s="10">
        <v>162.96</v>
      </c>
      <c r="J22" cm="1">
        <f t="array" ref="J22">_xlfn.IFS(I22&lt;$V$2,1,I22&lt;$V$3,2,I22&lt;$V$4,3,I22&lt;$V$5,4,I22&lt;$V$6,5)</f>
        <v>4</v>
      </c>
      <c r="K22" s="92">
        <f t="shared" si="1"/>
        <v>0.45551982851018247</v>
      </c>
      <c r="L22" cm="1">
        <f t="array" ref="L22">_xlfn.IFS(K22&lt;0.25,1,K22&lt;0.5,2,K22&lt;0.75,3,K22&lt;1,4,K22&gt;1,5)</f>
        <v>2</v>
      </c>
      <c r="M22" s="183" t="s">
        <v>30</v>
      </c>
      <c r="N22" s="10">
        <v>75.16</v>
      </c>
      <c r="O22" cm="1">
        <f t="array" ref="O22">_xlfn.IFS(N22&lt;$W$2,1,N22&lt;$W$3,2,N22&lt;$W$4,3,N22&lt;$W$5,4,N22&lt;$W$6,5)</f>
        <v>3</v>
      </c>
      <c r="P22" s="92">
        <f t="shared" si="2"/>
        <v>0.29007895640233428</v>
      </c>
      <c r="Q22" cm="1">
        <f t="array" ref="Q22">_xlfn.IFS(P22&lt;0.25,1,P22&lt;0.5,2,P22&lt;0.75,3,P22&lt;1,4,P22&gt;1,5)</f>
        <v>2</v>
      </c>
      <c r="R22">
        <f t="shared" si="3"/>
        <v>3.5</v>
      </c>
      <c r="S22">
        <f t="shared" si="4"/>
        <v>3.5</v>
      </c>
      <c r="X22" cm="1">
        <f t="array" ref="X22">_xlfn.IFS(W22&lt;$AA$2,1,W22&lt;$AA$3,2,W22&lt;$AA$4,3,W22&lt;$AA$5,4,W22&lt;$AA$6,5)</f>
        <v>1</v>
      </c>
      <c r="Y22">
        <v>2</v>
      </c>
      <c r="AC22" s="176" t="s">
        <v>30</v>
      </c>
      <c r="AD22" s="134">
        <v>0.13971798028055721</v>
      </c>
      <c r="AE22" s="177">
        <v>489</v>
      </c>
    </row>
    <row r="23" spans="1:31" x14ac:dyDescent="0.3">
      <c r="A23" s="183" t="s">
        <v>31</v>
      </c>
      <c r="B23" s="176" t="s">
        <v>31</v>
      </c>
      <c r="C23" s="134">
        <v>9.6214511041009462E-2</v>
      </c>
      <c r="D23" s="10">
        <v>677.8</v>
      </c>
      <c r="E23" cm="1">
        <f t="array" ref="E23">_xlfn.IFS(D23&lt;$U$2,1,D23&lt;$U$3,2,D23&lt;$U$4,3,D23&lt;$U$5,4,D23&lt;$U$6,5)</f>
        <v>5</v>
      </c>
      <c r="F23" s="92">
        <f t="shared" si="0"/>
        <v>1.1354757403906741</v>
      </c>
      <c r="G23" cm="1">
        <f t="array" ref="G23">_xlfn.IFS(F23&lt;0.25,1,F23&lt;0.5,2,F23&lt;0.75,3,F23&lt;1,4,F23&gt;1,5)</f>
        <v>5</v>
      </c>
      <c r="H23" s="183" t="s">
        <v>31</v>
      </c>
      <c r="I23" s="10">
        <v>261.83999999999997</v>
      </c>
      <c r="J23" cm="1">
        <f t="array" ref="J23">_xlfn.IFS(I23&lt;$V$2,1,I23&lt;$V$3,2,I23&lt;$V$4,3,I23&lt;$V$5,4,I23&lt;$V$6,5)</f>
        <v>5</v>
      </c>
      <c r="K23" s="92">
        <f t="shared" si="1"/>
        <v>1.3386923901393355</v>
      </c>
      <c r="L23" cm="1">
        <f t="array" ref="L23">_xlfn.IFS(K23&lt;0.25,1,K23&lt;0.5,2,K23&lt;0.75,3,K23&lt;1,4,K23&gt;1,5)</f>
        <v>5</v>
      </c>
      <c r="M23" s="183" t="s">
        <v>31</v>
      </c>
      <c r="N23" s="10">
        <v>98.19</v>
      </c>
      <c r="O23" cm="1">
        <f t="array" ref="O23">_xlfn.IFS(N23&lt;$W$2,1,N23&lt;$W$3,2,N23&lt;$W$4,3,N23&lt;$W$5,4,N23&lt;$W$6,5)</f>
        <v>5</v>
      </c>
      <c r="P23" s="92">
        <f t="shared" si="2"/>
        <v>0.68537590113285285</v>
      </c>
      <c r="Q23" cm="1">
        <f t="array" ref="Q23">_xlfn.IFS(P23&lt;0.25,1,P23&lt;0.5,2,P23&lt;0.75,3,P23&lt;1,4,P23&gt;1,5)</f>
        <v>3</v>
      </c>
      <c r="R23">
        <f t="shared" si="3"/>
        <v>5</v>
      </c>
      <c r="S23">
        <f t="shared" si="4"/>
        <v>5</v>
      </c>
      <c r="X23" cm="1">
        <f t="array" ref="X23">_xlfn.IFS(W23&lt;$AA$2,1,W23&lt;$AA$3,2,W23&lt;$AA$4,3,W23&lt;$AA$5,4,W23&lt;$AA$6,5)</f>
        <v>1</v>
      </c>
      <c r="Y23">
        <v>2</v>
      </c>
      <c r="AC23" s="176" t="s">
        <v>31</v>
      </c>
      <c r="AD23" s="134">
        <v>9.6214511041009462E-2</v>
      </c>
      <c r="AE23" s="10">
        <v>677.8</v>
      </c>
    </row>
    <row r="24" spans="1:31" x14ac:dyDescent="0.3">
      <c r="A24" s="183" t="s">
        <v>32</v>
      </c>
      <c r="B24" s="176" t="s">
        <v>32</v>
      </c>
      <c r="C24" s="134">
        <v>0.12436194895591647</v>
      </c>
      <c r="D24" s="10">
        <v>607.70000000000005</v>
      </c>
      <c r="E24" cm="1">
        <f t="array" ref="E24">_xlfn.IFS(D24&lt;$U$2,1,D24&lt;$U$3,2,D24&lt;$U$4,3,D24&lt;$U$5,4,D24&lt;$U$6,5)</f>
        <v>5</v>
      </c>
      <c r="F24" s="92">
        <f t="shared" si="0"/>
        <v>0.91461877756773813</v>
      </c>
      <c r="G24" cm="1">
        <f t="array" ref="G24">_xlfn.IFS(F24&lt;0.25,1,F24&lt;0.5,2,F24&lt;0.75,3,F24&lt;1,4,F24&gt;1,5)</f>
        <v>4</v>
      </c>
      <c r="H24" s="183" t="s">
        <v>32</v>
      </c>
      <c r="I24" s="10">
        <v>191.74</v>
      </c>
      <c r="J24" cm="1">
        <f t="array" ref="J24">_xlfn.IFS(I24&lt;$V$2,1,I24&lt;$V$3,2,I24&lt;$V$4,3,I24&lt;$V$5,4,I24&lt;$V$6,5)</f>
        <v>5</v>
      </c>
      <c r="K24" s="92">
        <f t="shared" si="1"/>
        <v>0.71257591997141856</v>
      </c>
      <c r="L24" cm="1">
        <f t="array" ref="L24">_xlfn.IFS(K24&lt;0.25,1,K24&lt;0.5,2,K24&lt;0.75,3,K24&lt;1,4,K24&gt;1,5)</f>
        <v>3</v>
      </c>
      <c r="M24" s="183" t="s">
        <v>32</v>
      </c>
      <c r="N24" s="10">
        <v>90.28</v>
      </c>
      <c r="O24" cm="1">
        <f t="array" ref="O24">_xlfn.IFS(N24&lt;$W$2,1,N24&lt;$W$3,2,N24&lt;$W$4,3,N24&lt;$W$5,4,N24&lt;$W$6,5)</f>
        <v>5</v>
      </c>
      <c r="P24" s="92">
        <f t="shared" si="2"/>
        <v>0.54960521798832818</v>
      </c>
      <c r="Q24" cm="1">
        <f t="array" ref="Q24">_xlfn.IFS(P24&lt;0.25,1,P24&lt;0.5,2,P24&lt;0.75,3,P24&lt;1,4,P24&gt;1,5)</f>
        <v>3</v>
      </c>
      <c r="R24">
        <f t="shared" si="3"/>
        <v>5</v>
      </c>
      <c r="S24">
        <f t="shared" si="4"/>
        <v>5</v>
      </c>
      <c r="X24" cm="1">
        <f t="array" ref="X24">_xlfn.IFS(W24&lt;$AA$2,1,W24&lt;$AA$3,2,W24&lt;$AA$4,3,W24&lt;$AA$5,4,W24&lt;$AA$6,5)</f>
        <v>1</v>
      </c>
      <c r="Y24">
        <v>2</v>
      </c>
      <c r="AC24" s="176" t="s">
        <v>32</v>
      </c>
      <c r="AD24" s="134">
        <v>0.12436194895591647</v>
      </c>
      <c r="AE24" s="10">
        <v>607.70000000000005</v>
      </c>
    </row>
    <row r="25" spans="1:31" x14ac:dyDescent="0.3">
      <c r="A25" s="183" t="s">
        <v>33</v>
      </c>
      <c r="B25" s="176" t="s">
        <v>33</v>
      </c>
      <c r="C25" s="134">
        <v>7.9337810401374359E-2</v>
      </c>
      <c r="D25" s="10">
        <v>569.29999999999995</v>
      </c>
      <c r="E25" cm="1">
        <f t="array" ref="E25">_xlfn.IFS(D25&lt;$U$2,1,D25&lt;$U$3,2,D25&lt;$U$4,3,D25&lt;$U$5,4,D25&lt;$U$6,5)</f>
        <v>4</v>
      </c>
      <c r="F25" s="92">
        <f t="shared" si="0"/>
        <v>0.79363579080025204</v>
      </c>
      <c r="G25" cm="1">
        <f t="array" ref="G25">_xlfn.IFS(F25&lt;0.25,1,F25&lt;0.5,2,F25&lt;0.75,3,F25&lt;1,4,F25&gt;1,5)</f>
        <v>4</v>
      </c>
      <c r="H25" s="183" t="s">
        <v>33</v>
      </c>
      <c r="I25" s="10">
        <v>209.18</v>
      </c>
      <c r="J25" cm="1">
        <f t="array" ref="J25">_xlfn.IFS(I25&lt;$V$2,1,I25&lt;$V$3,2,I25&lt;$V$4,3,I25&lt;$V$5,4,I25&lt;$V$6,5)</f>
        <v>5</v>
      </c>
      <c r="K25" s="92">
        <f t="shared" si="1"/>
        <v>0.86834583779921415</v>
      </c>
      <c r="L25" cm="1">
        <f t="array" ref="L25">_xlfn.IFS(K25&lt;0.25,1,K25&lt;0.5,2,K25&lt;0.75,3,K25&lt;1,4,K25&gt;1,5)</f>
        <v>4</v>
      </c>
      <c r="M25" s="183" t="s">
        <v>33</v>
      </c>
      <c r="N25" s="10">
        <v>85.5</v>
      </c>
      <c r="O25" cm="1">
        <f t="array" ref="O25">_xlfn.IFS(N25&lt;$W$2,1,N25&lt;$W$3,2,N25&lt;$W$4,3,N25&lt;$W$5,4,N25&lt;$W$6,5)</f>
        <v>4</v>
      </c>
      <c r="P25" s="92">
        <f t="shared" si="2"/>
        <v>0.46755921730175087</v>
      </c>
      <c r="Q25" cm="1">
        <f t="array" ref="Q25">_xlfn.IFS(P25&lt;0.25,1,P25&lt;0.5,2,P25&lt;0.75,3,P25&lt;1,4,P25&gt;1,5)</f>
        <v>2</v>
      </c>
      <c r="R25">
        <f t="shared" si="3"/>
        <v>4.5</v>
      </c>
      <c r="S25">
        <f t="shared" si="4"/>
        <v>4.5</v>
      </c>
      <c r="X25" cm="1">
        <f t="array" ref="X25">_xlfn.IFS(W25&lt;$AA$2,1,W25&lt;$AA$3,2,W25&lt;$AA$4,3,W25&lt;$AA$5,4,W25&lt;$AA$6,5)</f>
        <v>1</v>
      </c>
      <c r="Y25">
        <v>2</v>
      </c>
      <c r="AC25" s="176" t="s">
        <v>33</v>
      </c>
      <c r="AD25" s="134">
        <v>7.9337810401374359E-2</v>
      </c>
      <c r="AE25" s="10">
        <v>569.29999999999995</v>
      </c>
    </row>
    <row r="26" spans="1:31" ht="26.4" x14ac:dyDescent="0.3">
      <c r="A26" s="183" t="s">
        <v>34</v>
      </c>
      <c r="B26" s="176" t="s">
        <v>34</v>
      </c>
      <c r="C26" s="134">
        <v>6.6985645933014357E-2</v>
      </c>
      <c r="D26" s="10">
        <v>528.9</v>
      </c>
      <c r="E26" cm="1">
        <f t="array" ref="E26">_xlfn.IFS(D26&lt;$U$2,1,D26&lt;$U$3,2,D26&lt;$U$4,3,D26&lt;$U$5,4,D26&lt;$U$6,5)</f>
        <v>3</v>
      </c>
      <c r="F26" s="92">
        <f t="shared" si="0"/>
        <v>0.66635160680529304</v>
      </c>
      <c r="G26" cm="1">
        <f t="array" ref="G26">_xlfn.IFS(F26&lt;0.25,1,F26&lt;0.5,2,F26&lt;0.75,3,F26&lt;1,4,F26&gt;1,5)</f>
        <v>3</v>
      </c>
      <c r="H26" s="183" t="s">
        <v>34</v>
      </c>
      <c r="I26" s="10">
        <v>133.22999999999999</v>
      </c>
      <c r="J26" cm="1">
        <f t="array" ref="J26">_xlfn.IFS(I26&lt;$V$2,1,I26&lt;$V$3,2,I26&lt;$V$4,3,I26&lt;$V$5,4,I26&lt;$V$6,5)</f>
        <v>2</v>
      </c>
      <c r="K26" s="92">
        <f t="shared" si="1"/>
        <v>0.189978563772776</v>
      </c>
      <c r="L26" cm="1">
        <f t="array" ref="L26">_xlfn.IFS(K26&lt;0.25,1,K26&lt;0.5,2,K26&lt;0.75,3,K26&lt;1,4,K26&gt;1,5)</f>
        <v>1</v>
      </c>
      <c r="M26" s="183" t="s">
        <v>34</v>
      </c>
      <c r="N26" s="10">
        <v>68.64</v>
      </c>
      <c r="O26" cm="1">
        <f t="array" ref="O26">_xlfn.IFS(N26&lt;$W$2,1,N26&lt;$W$3,2,N26&lt;$W$4,3,N26&lt;$W$5,4,N26&lt;$W$6,5)</f>
        <v>1</v>
      </c>
      <c r="P26" s="92">
        <f t="shared" si="2"/>
        <v>0.17816683831101954</v>
      </c>
      <c r="Q26" cm="1">
        <f t="array" ref="Q26">_xlfn.IFS(P26&lt;0.25,1,P26&lt;0.5,2,P26&lt;0.75,3,P26&lt;1,4,P26&gt;1,5)</f>
        <v>1</v>
      </c>
      <c r="R26">
        <f t="shared" si="3"/>
        <v>1.5</v>
      </c>
      <c r="S26">
        <f t="shared" si="4"/>
        <v>1.5</v>
      </c>
      <c r="X26" cm="1">
        <f t="array" ref="X26">_xlfn.IFS(W26&lt;$AA$2,1,W26&lt;$AA$3,2,W26&lt;$AA$4,3,W26&lt;$AA$5,4,W26&lt;$AA$6,5)</f>
        <v>1</v>
      </c>
      <c r="Y26">
        <v>2</v>
      </c>
      <c r="AC26" s="176" t="s">
        <v>34</v>
      </c>
      <c r="AD26" s="134">
        <v>6.6985645933014357E-2</v>
      </c>
      <c r="AE26" s="10">
        <v>528.9</v>
      </c>
    </row>
    <row r="27" spans="1:31" x14ac:dyDescent="0.3">
      <c r="A27" s="183" t="s">
        <v>35</v>
      </c>
      <c r="B27" s="176" t="s">
        <v>35</v>
      </c>
      <c r="C27" s="134">
        <v>7.9754601226993863E-2</v>
      </c>
      <c r="D27" t="s">
        <v>0</v>
      </c>
      <c r="E27" t="e" cm="1">
        <f t="array" ref="E27">_xlfn.IFS(D27&lt;$U$2,1,D27&lt;$U$3,2,D27&lt;$U$4,3,D27&lt;$U$5,4,D27&lt;$U$6,5)</f>
        <v>#N/A</v>
      </c>
      <c r="F27" s="92" t="e">
        <f t="shared" si="0"/>
        <v>#VALUE!</v>
      </c>
      <c r="G27" t="e" cm="1">
        <f t="array" ref="G27">_xlfn.IFS(F27&lt;0.25,1,F27&lt;0.5,2,F27&lt;0.75,3,F27&lt;1,4,F27&gt;1,5)</f>
        <v>#VALUE!</v>
      </c>
      <c r="H27" s="183" t="s">
        <v>35</v>
      </c>
      <c r="I27" t="s">
        <v>0</v>
      </c>
      <c r="J27" t="e" cm="1">
        <f t="array" ref="J27">_xlfn.IFS(I27&lt;$V$2,1,I27&lt;$V$3,2,I27&lt;$V$4,3,I27&lt;$V$5,4,I27&lt;$V$6,5)</f>
        <v>#N/A</v>
      </c>
      <c r="K27" s="92" t="e">
        <f t="shared" si="1"/>
        <v>#VALUE!</v>
      </c>
      <c r="L27" t="e" cm="1">
        <f t="array" ref="L27">_xlfn.IFS(K27&lt;0.25,1,K27&lt;0.5,2,K27&lt;0.75,3,K27&lt;1,4,K27&gt;1,5)</f>
        <v>#VALUE!</v>
      </c>
      <c r="M27" s="183" t="s">
        <v>35</v>
      </c>
      <c r="N27" t="s">
        <v>0</v>
      </c>
      <c r="O27" t="e" cm="1">
        <f t="array" ref="O27">_xlfn.IFS(N27&lt;$W$2,1,N27&lt;$W$3,2,N27&lt;$W$4,3,N27&lt;$W$5,4,N27&lt;$W$6,5)</f>
        <v>#N/A</v>
      </c>
      <c r="P27" s="92" t="e">
        <f t="shared" si="2"/>
        <v>#VALUE!</v>
      </c>
      <c r="Q27" t="e" cm="1">
        <f t="array" ref="Q27">_xlfn.IFS(P27&lt;0.25,1,P27&lt;0.5,2,P27&lt;0.75,3,P27&lt;1,4,P27&gt;1,5)</f>
        <v>#VALUE!</v>
      </c>
      <c r="R27" t="e">
        <f t="shared" si="3"/>
        <v>#N/A</v>
      </c>
      <c r="S27" t="e">
        <f t="shared" si="4"/>
        <v>#N/A</v>
      </c>
      <c r="X27" cm="1">
        <f t="array" ref="X27">_xlfn.IFS(W27&lt;$AA$2,1,W27&lt;$AA$3,2,W27&lt;$AA$4,3,W27&lt;$AA$5,4,W27&lt;$AA$6,5)</f>
        <v>1</v>
      </c>
      <c r="Y27">
        <v>2</v>
      </c>
      <c r="AC27" s="176" t="s">
        <v>35</v>
      </c>
      <c r="AD27" s="134">
        <v>7.9754601226993863E-2</v>
      </c>
      <c r="AE27" t="s">
        <v>0</v>
      </c>
    </row>
    <row r="28" spans="1:31" ht="26.4" x14ac:dyDescent="0.3">
      <c r="A28" s="183" t="s">
        <v>36</v>
      </c>
      <c r="B28" s="176" t="s">
        <v>36</v>
      </c>
      <c r="C28" s="134"/>
      <c r="D28" s="10">
        <v>570.9</v>
      </c>
      <c r="F28" s="92">
        <f t="shared" si="0"/>
        <v>0.79867674858223059</v>
      </c>
      <c r="G28" cm="1">
        <f t="array" ref="G28">_xlfn.IFS(F28&lt;0.25,1,F28&lt;0.5,2,F28&lt;0.75,3,F28&lt;1,4,F28&gt;1,5)</f>
        <v>4</v>
      </c>
      <c r="H28" s="183" t="s">
        <v>36</v>
      </c>
      <c r="I28" s="10">
        <v>212.29</v>
      </c>
      <c r="J28" cm="1">
        <f t="array" ref="J28">_xlfn.IFS(I28&lt;$V$2,1,I28&lt;$V$3,2,I28&lt;$V$4,3,I28&lt;$V$5,4,I28&lt;$V$6,5)</f>
        <v>5</v>
      </c>
      <c r="K28" s="92">
        <f t="shared" si="1"/>
        <v>0.89612361557699183</v>
      </c>
      <c r="L28" cm="1">
        <f t="array" ref="L28">_xlfn.IFS(K28&lt;0.25,1,K28&lt;0.5,2,K28&lt;0.75,3,K28&lt;1,4,K28&gt;1,5)</f>
        <v>4</v>
      </c>
      <c r="M28" s="183" t="s">
        <v>36</v>
      </c>
      <c r="N28" s="10">
        <v>86.19</v>
      </c>
      <c r="O28" cm="1">
        <f t="array" ref="O28">_xlfn.IFS(N28&lt;$W$2,1,N28&lt;$W$3,2,N28&lt;$W$4,3,N28&lt;$W$5,4,N28&lt;$W$6,5)</f>
        <v>4</v>
      </c>
      <c r="P28" s="92">
        <f t="shared" si="2"/>
        <v>0.47940267765190536</v>
      </c>
      <c r="Q28" cm="1">
        <f t="array" ref="Q28">_xlfn.IFS(P28&lt;0.25,1,P28&lt;0.5,2,P28&lt;0.75,3,P28&lt;1,4,P28&gt;1,5)</f>
        <v>2</v>
      </c>
      <c r="R28">
        <f t="shared" si="3"/>
        <v>4.5</v>
      </c>
      <c r="S28">
        <f t="shared" si="4"/>
        <v>4.5</v>
      </c>
      <c r="X28" cm="1">
        <f t="array" ref="X28">_xlfn.IFS(W28&lt;$AA$2,1,W28&lt;$AA$3,2,W28&lt;$AA$4,3,W28&lt;$AA$5,4,W28&lt;$AA$6,5)</f>
        <v>1</v>
      </c>
      <c r="Y28">
        <v>2</v>
      </c>
      <c r="AC28" s="176" t="s">
        <v>36</v>
      </c>
      <c r="AD28" s="134" t="e">
        <v>#VALUE!</v>
      </c>
      <c r="AE28" s="10">
        <v>570.9</v>
      </c>
    </row>
    <row r="29" spans="1:31" x14ac:dyDescent="0.3">
      <c r="A29" s="183" t="s">
        <v>37</v>
      </c>
      <c r="B29" s="176" t="s">
        <v>37</v>
      </c>
      <c r="C29" s="134">
        <v>8.965350133268718E-2</v>
      </c>
      <c r="D29" s="10">
        <v>567.20000000000005</v>
      </c>
      <c r="E29" cm="1">
        <f t="array" ref="E29">_xlfn.IFS(D28&lt;$U$2,1,D28&lt;$U$3,2,D28&lt;$U$4,3,D28&lt;$U$5,4,D28&lt;$U$6,5)</f>
        <v>4</v>
      </c>
      <c r="F29" s="92">
        <f t="shared" si="0"/>
        <v>0.78701953371140543</v>
      </c>
      <c r="G29" cm="1">
        <f t="array" ref="G29">_xlfn.IFS(F29&lt;0.25,1,F29&lt;0.5,2,F29&lt;0.75,3,F29&lt;1,4,F29&gt;1,5)</f>
        <v>4</v>
      </c>
      <c r="H29" s="183" t="s">
        <v>37</v>
      </c>
      <c r="I29" s="10">
        <v>184.11</v>
      </c>
      <c r="J29" cm="1">
        <f t="array" ref="J29">_xlfn.IFS(I29&lt;$V$2,1,I29&lt;$V$3,2,I29&lt;$V$4,3,I29&lt;$V$5,4,I29&lt;$V$6,5)</f>
        <v>4</v>
      </c>
      <c r="K29" s="92">
        <f t="shared" si="1"/>
        <v>0.64442658092175797</v>
      </c>
      <c r="L29" cm="1">
        <f t="array" ref="L29">_xlfn.IFS(K29&lt;0.25,1,K29&lt;0.5,2,K29&lt;0.75,3,K29&lt;1,4,K29&gt;1,5)</f>
        <v>3</v>
      </c>
      <c r="M29" s="183" t="s">
        <v>37</v>
      </c>
      <c r="N29" s="10">
        <v>84.22</v>
      </c>
      <c r="O29" cm="1">
        <f t="array" ref="O29">_xlfn.IFS(N29&lt;$W$2,1,N29&lt;$W$3,2,N29&lt;$W$4,3,N29&lt;$W$5,4,N29&lt;$W$6,5)</f>
        <v>4</v>
      </c>
      <c r="P29" s="92">
        <f t="shared" si="2"/>
        <v>0.44558874013044969</v>
      </c>
      <c r="Q29" cm="1">
        <f t="array" ref="Q29">_xlfn.IFS(P29&lt;0.25,1,P29&lt;0.5,2,P29&lt;0.75,3,P29&lt;1,4,P29&gt;1,5)</f>
        <v>2</v>
      </c>
      <c r="R29">
        <f t="shared" si="3"/>
        <v>4</v>
      </c>
      <c r="S29">
        <f t="shared" si="4"/>
        <v>4</v>
      </c>
      <c r="X29" cm="1">
        <f t="array" ref="X29">_xlfn.IFS(W29&lt;$AA$2,1,W29&lt;$AA$3,2,W29&lt;$AA$4,3,W29&lt;$AA$5,4,W29&lt;$AA$6,5)</f>
        <v>1</v>
      </c>
      <c r="Y29">
        <v>2</v>
      </c>
      <c r="AC29" s="176" t="s">
        <v>37</v>
      </c>
      <c r="AD29" s="134">
        <v>8.965350133268718E-2</v>
      </c>
      <c r="AE29" s="10">
        <v>567.20000000000005</v>
      </c>
    </row>
    <row r="30" spans="1:31" x14ac:dyDescent="0.3">
      <c r="A30" s="183" t="s">
        <v>38</v>
      </c>
      <c r="B30" s="176" t="s">
        <v>38</v>
      </c>
      <c r="C30" s="134">
        <v>0.17623762376237623</v>
      </c>
      <c r="D30" s="10">
        <v>476.4</v>
      </c>
      <c r="E30" cm="1">
        <f t="array" ref="E30">_xlfn.IFS(D29&lt;$U$2,1,D29&lt;$U$3,2,D29&lt;$U$4,3,D29&lt;$U$5,4,D29&lt;$U$6,5)</f>
        <v>4</v>
      </c>
      <c r="F30" s="92">
        <f t="shared" si="0"/>
        <v>0.5009451795841211</v>
      </c>
      <c r="G30" cm="1">
        <f t="array" ref="G30">_xlfn.IFS(F30&lt;0.25,1,F30&lt;0.5,2,F30&lt;0.75,3,F30&lt;1,4,F30&gt;1,5)</f>
        <v>3</v>
      </c>
      <c r="H30" s="183" t="s">
        <v>38</v>
      </c>
      <c r="I30" s="10">
        <v>158.33000000000001</v>
      </c>
      <c r="J30" cm="1">
        <f t="array" ref="J30">_xlfn.IFS(I30&lt;$V$2,1,I30&lt;$V$3,2,I30&lt;$V$4,3,I30&lt;$V$5,4,I30&lt;$V$6,5)</f>
        <v>3</v>
      </c>
      <c r="K30" s="92">
        <f t="shared" si="1"/>
        <v>0.41416577349053263</v>
      </c>
      <c r="L30" cm="1">
        <f t="array" ref="L30">_xlfn.IFS(K30&lt;0.25,1,K30&lt;0.5,2,K30&lt;0.75,3,K30&lt;1,4,K30&gt;1,5)</f>
        <v>2</v>
      </c>
      <c r="M30" s="183" t="s">
        <v>38</v>
      </c>
      <c r="N30" s="10">
        <v>75.010000000000005</v>
      </c>
      <c r="O30" cm="1">
        <f t="array" ref="O30">_xlfn.IFS(N30&lt;$W$2,1,N30&lt;$W$3,2,N30&lt;$W$4,3,N30&lt;$W$5,4,N30&lt;$W$6,5)</f>
        <v>3</v>
      </c>
      <c r="P30" s="92">
        <f t="shared" si="2"/>
        <v>0.28750429110882258</v>
      </c>
      <c r="Q30" cm="1">
        <f t="array" ref="Q30">_xlfn.IFS(P30&lt;0.25,1,P30&lt;0.5,2,P30&lt;0.75,3,P30&lt;1,4,P30&gt;1,5)</f>
        <v>2</v>
      </c>
      <c r="R30">
        <f t="shared" si="3"/>
        <v>3</v>
      </c>
      <c r="S30">
        <f t="shared" si="4"/>
        <v>3</v>
      </c>
      <c r="X30" cm="1">
        <f t="array" ref="X30">_xlfn.IFS(W30&lt;$AA$2,1,W30&lt;$AA$3,2,W30&lt;$AA$4,3,W30&lt;$AA$5,4,W30&lt;$AA$6,5)</f>
        <v>1</v>
      </c>
      <c r="Y30">
        <v>3</v>
      </c>
      <c r="AC30" s="176" t="s">
        <v>38</v>
      </c>
      <c r="AD30" s="134">
        <v>0.17623762376237623</v>
      </c>
      <c r="AE30" s="10">
        <v>476.4</v>
      </c>
    </row>
    <row r="31" spans="1:31" ht="15" thickBot="1" x14ac:dyDescent="0.35">
      <c r="A31" s="57" t="s">
        <v>39</v>
      </c>
      <c r="B31" s="176" t="s">
        <v>39</v>
      </c>
      <c r="C31" s="134">
        <v>0.11894707207207207</v>
      </c>
      <c r="D31" s="10">
        <v>525.20000000000005</v>
      </c>
      <c r="E31" cm="1">
        <f t="array" ref="E31">_xlfn.IFS(D30&lt;$U$2,1,D30&lt;$U$3,2,D30&lt;$U$4,3,D30&lt;$U$5,4,D30&lt;$U$6,5)</f>
        <v>2</v>
      </c>
      <c r="F31" s="92">
        <f t="shared" si="0"/>
        <v>0.65469439193446788</v>
      </c>
      <c r="G31" cm="1">
        <f t="array" ref="G31">_xlfn.IFS(F31&lt;0.25,1,F31&lt;0.5,2,F31&lt;0.75,3,F31&lt;1,4,F31&gt;1,5)</f>
        <v>3</v>
      </c>
      <c r="H31" s="57" t="s">
        <v>39</v>
      </c>
      <c r="I31" s="10">
        <v>120.58</v>
      </c>
      <c r="J31" cm="1">
        <f t="array" ref="J31">_xlfn.IFS(I31&lt;$V$2,1,I31&lt;$V$3,2,I31&lt;$V$4,3,I31&lt;$V$5,4,I31&lt;$V$6,5)</f>
        <v>1</v>
      </c>
      <c r="K31" s="92">
        <f t="shared" si="1"/>
        <v>7.6991782779564089E-2</v>
      </c>
      <c r="L31" cm="1">
        <f t="array" ref="L31">_xlfn.IFS(K31&lt;0.25,1,K31&lt;0.5,2,K31&lt;0.75,3,K31&lt;1,4,K31&gt;1,5)</f>
        <v>1</v>
      </c>
      <c r="M31" s="57" t="s">
        <v>39</v>
      </c>
      <c r="N31" s="10">
        <v>70.53</v>
      </c>
      <c r="O31" cm="1">
        <f t="array" ref="O31">_xlfn.IFS(N31&lt;$W$2,1,N31&lt;$W$3,2,N31&lt;$W$4,3,N31&lt;$W$5,4,N31&lt;$W$6,5)</f>
        <v>2</v>
      </c>
      <c r="P31" s="92">
        <f t="shared" si="2"/>
        <v>0.21060762100926889</v>
      </c>
      <c r="Q31" cm="1">
        <f t="array" ref="Q31">_xlfn.IFS(P31&lt;0.25,1,P31&lt;0.5,2,P31&lt;0.75,3,P31&lt;1,4,P31&gt;1,5)</f>
        <v>1</v>
      </c>
      <c r="R31">
        <f t="shared" si="3"/>
        <v>1.5</v>
      </c>
      <c r="S31">
        <f t="shared" si="4"/>
        <v>1.5</v>
      </c>
      <c r="X31" cm="1">
        <f t="array" ref="X31">_xlfn.IFS(W31&lt;$AA$2,1,W31&lt;$AA$3,2,W31&lt;$AA$4,3,W31&lt;$AA$5,4,W31&lt;$AA$6,5)</f>
        <v>1</v>
      </c>
      <c r="Y31">
        <v>3</v>
      </c>
      <c r="AC31" s="176" t="s">
        <v>39</v>
      </c>
      <c r="AD31" s="134">
        <v>0.11894707207207207</v>
      </c>
      <c r="AE31" s="10">
        <v>525.20000000000005</v>
      </c>
    </row>
    <row r="32" spans="1:31" ht="15" thickBot="1" x14ac:dyDescent="0.35">
      <c r="A32" s="65" t="s">
        <v>40</v>
      </c>
      <c r="B32" s="176" t="s">
        <v>40</v>
      </c>
      <c r="C32" s="134">
        <v>7.1665391481764859E-2</v>
      </c>
      <c r="D32" s="68">
        <v>547.79999999999995</v>
      </c>
      <c r="E32" cm="1">
        <f t="array" ref="E32">_xlfn.IFS(D31&lt;$U$2,1,D31&lt;$U$3,2,D31&lt;$U$4,3,D31&lt;$U$5,4,D31&lt;$U$6,5)</f>
        <v>3</v>
      </c>
      <c r="F32" s="92">
        <f t="shared" si="0"/>
        <v>0.72589792060491498</v>
      </c>
      <c r="G32" cm="1">
        <f t="array" ref="G32">_xlfn.IFS(F32&lt;0.25,1,F32&lt;0.5,2,F32&lt;0.75,3,F32&lt;1,4,F32&gt;1,5)</f>
        <v>3</v>
      </c>
      <c r="H32" s="65" t="s">
        <v>40</v>
      </c>
      <c r="I32" s="68">
        <v>186.98</v>
      </c>
      <c r="J32" cm="1">
        <f t="array" ref="J32">_xlfn.IFS(I32&lt;$V$2,1,I32&lt;$V$3,2,I32&lt;$V$4,3,I32&lt;$V$5,4,I32&lt;$V$6,5)</f>
        <v>5</v>
      </c>
      <c r="K32" s="92">
        <f t="shared" si="1"/>
        <v>0.67006073597713467</v>
      </c>
      <c r="L32" cm="1">
        <f t="array" ref="L32">_xlfn.IFS(K32&lt;0.25,1,K32&lt;0.5,2,K32&lt;0.75,3,K32&lt;1,4,K32&gt;1,5)</f>
        <v>3</v>
      </c>
      <c r="M32" s="65" t="s">
        <v>40</v>
      </c>
      <c r="N32" s="68">
        <v>74.790000000000006</v>
      </c>
      <c r="O32" cm="1">
        <f t="array" ref="O32">_xlfn.IFS(N32&lt;$W$2,1,N32&lt;$W$3,2,N32&lt;$W$4,3,N32&lt;$W$5,4,N32&lt;$W$6,5)</f>
        <v>2</v>
      </c>
      <c r="P32" s="92">
        <f t="shared" si="2"/>
        <v>0.28372811534500531</v>
      </c>
      <c r="Q32" cm="1">
        <f t="array" ref="Q32">_xlfn.IFS(P32&lt;0.25,1,P32&lt;0.5,2,P32&lt;0.75,3,P32&lt;1,4,P32&gt;1,5)</f>
        <v>2</v>
      </c>
      <c r="R32">
        <f t="shared" si="3"/>
        <v>3.5</v>
      </c>
      <c r="S32">
        <f t="shared" si="4"/>
        <v>3.5</v>
      </c>
      <c r="X32" cm="1">
        <f t="array" ref="X32">_xlfn.IFS(W32&lt;$AA$2,1,W32&lt;$AA$3,2,W32&lt;$AA$4,3,W32&lt;$AA$5,4,W32&lt;$AA$6,5)</f>
        <v>1</v>
      </c>
      <c r="Y32">
        <v>3</v>
      </c>
      <c r="AC32" s="176" t="s">
        <v>40</v>
      </c>
      <c r="AD32" s="134">
        <v>7.1665391481764859E-2</v>
      </c>
      <c r="AE32" s="68">
        <v>547.79999999999995</v>
      </c>
    </row>
    <row r="33" spans="1:31" x14ac:dyDescent="0.3">
      <c r="A33" s="61" t="s">
        <v>41</v>
      </c>
      <c r="B33" s="176" t="s">
        <v>41</v>
      </c>
      <c r="C33" s="134">
        <v>0.13461538461538461</v>
      </c>
      <c r="D33" s="10">
        <v>652.6</v>
      </c>
      <c r="E33" cm="1">
        <f t="array" ref="E33">_xlfn.IFS(D32&lt;$U$2,1,D32&lt;$U$3,2,D32&lt;$U$4,3,D32&lt;$U$5,4,D32&lt;$U$6,5)</f>
        <v>3</v>
      </c>
      <c r="F33" s="92">
        <f t="shared" si="0"/>
        <v>1.0560806553245117</v>
      </c>
      <c r="G33" cm="1">
        <f t="array" ref="G33">_xlfn.IFS(F33&lt;0.25,1,F33&lt;0.5,2,F33&lt;0.75,3,F33&lt;1,4,F33&gt;1,5)</f>
        <v>5</v>
      </c>
      <c r="H33" s="61" t="s">
        <v>41</v>
      </c>
      <c r="I33" s="10">
        <v>232.42</v>
      </c>
      <c r="J33" cm="1">
        <f t="array" ref="J33">_xlfn.IFS(I33&lt;$V$2,1,I33&lt;$V$3,2,I33&lt;$V$4,3,I33&lt;$V$5,4,I33&lt;$V$6,5)</f>
        <v>5</v>
      </c>
      <c r="K33" s="92">
        <f t="shared" si="1"/>
        <v>1.0759199714183638</v>
      </c>
      <c r="L33" cm="1">
        <f t="array" ref="L33">_xlfn.IFS(K33&lt;0.25,1,K33&lt;0.5,2,K33&lt;0.75,3,K33&lt;1,4,K33&gt;1,5)</f>
        <v>5</v>
      </c>
      <c r="M33" s="61" t="s">
        <v>41</v>
      </c>
      <c r="N33" s="10">
        <v>80.430000000000007</v>
      </c>
      <c r="O33" cm="1">
        <f t="array" ref="O33">_xlfn.IFS(N33&lt;$W$2,1,N33&lt;$W$3,2,N33&lt;$W$4,3,N33&lt;$W$5,4,N33&lt;$W$6,5)</f>
        <v>4</v>
      </c>
      <c r="P33" s="92">
        <f t="shared" si="2"/>
        <v>0.3805355303810507</v>
      </c>
      <c r="Q33" cm="1">
        <f t="array" ref="Q33">_xlfn.IFS(P33&lt;0.25,1,P33&lt;0.5,2,P33&lt;0.75,3,P33&lt;1,4,P33&gt;1,5)</f>
        <v>2</v>
      </c>
      <c r="R33">
        <f t="shared" si="3"/>
        <v>4.5</v>
      </c>
      <c r="S33">
        <f t="shared" si="4"/>
        <v>4.5</v>
      </c>
      <c r="X33" cm="1">
        <f t="array" ref="X33">_xlfn.IFS(W33&lt;$AA$2,1,W33&lt;$AA$3,2,W33&lt;$AA$4,3,W33&lt;$AA$5,4,W33&lt;$AA$6,5)</f>
        <v>1</v>
      </c>
      <c r="Y33">
        <v>3</v>
      </c>
      <c r="AC33" s="176" t="s">
        <v>41</v>
      </c>
      <c r="AD33" s="134">
        <v>0.13461538461538461</v>
      </c>
      <c r="AE33" s="10">
        <v>652.6</v>
      </c>
    </row>
    <row r="34" spans="1:31" x14ac:dyDescent="0.3">
      <c r="A34" s="183" t="s">
        <v>42</v>
      </c>
      <c r="B34" s="176" t="s">
        <v>42</v>
      </c>
      <c r="C34" s="134">
        <v>7.8110383536014974E-2</v>
      </c>
      <c r="D34" s="10">
        <v>654.9</v>
      </c>
      <c r="E34" cm="1">
        <f t="array" ref="E34">_xlfn.IFS(D33&lt;$U$2,1,D33&lt;$U$3,2,D33&lt;$U$4,3,D33&lt;$U$5,4,D33&lt;$U$6,5)</f>
        <v>5</v>
      </c>
      <c r="F34" s="92">
        <f t="shared" si="0"/>
        <v>1.0633270321361059</v>
      </c>
      <c r="G34" cm="1">
        <f t="array" ref="G34">_xlfn.IFS(F34&lt;0.25,1,F34&lt;0.5,2,F34&lt;0.75,3,F34&lt;1,4,F34&gt;1,5)</f>
        <v>5</v>
      </c>
      <c r="H34" s="183" t="s">
        <v>42</v>
      </c>
      <c r="I34" s="10">
        <v>253.48</v>
      </c>
      <c r="J34" cm="1">
        <f t="array" ref="J34">_xlfn.IFS(I34&lt;$V$2,1,I34&lt;$V$3,2,I34&lt;$V$4,3,I34&lt;$V$5,4,I34&lt;$V$6,5)</f>
        <v>5</v>
      </c>
      <c r="K34" s="92">
        <f t="shared" si="1"/>
        <v>1.2640228653090388</v>
      </c>
      <c r="L34" cm="1">
        <f t="array" ref="L34">_xlfn.IFS(K34&lt;0.25,1,K34&lt;0.5,2,K34&lt;0.75,3,K34&lt;1,4,K34&gt;1,5)</f>
        <v>5</v>
      </c>
      <c r="M34" s="183" t="s">
        <v>42</v>
      </c>
      <c r="N34" s="10">
        <v>98.43</v>
      </c>
      <c r="O34" cm="1">
        <f t="array" ref="O34">_xlfn.IFS(N34&lt;$W$2,1,N34&lt;$W$3,2,N34&lt;$W$4,3,N34&lt;$W$5,4,N34&lt;$W$6,5)</f>
        <v>5</v>
      </c>
      <c r="P34" s="92">
        <f t="shared" si="2"/>
        <v>0.68949536560247182</v>
      </c>
      <c r="Q34" cm="1">
        <f t="array" ref="Q34">_xlfn.IFS(P34&lt;0.25,1,P34&lt;0.5,2,P34&lt;0.75,3,P34&lt;1,4,P34&gt;1,5)</f>
        <v>3</v>
      </c>
      <c r="R34">
        <f t="shared" si="3"/>
        <v>5</v>
      </c>
      <c r="S34">
        <f t="shared" si="4"/>
        <v>5</v>
      </c>
      <c r="X34" cm="1">
        <f t="array" ref="X34">_xlfn.IFS(W34&lt;$AA$2,1,W34&lt;$AA$3,2,W34&lt;$AA$4,3,W34&lt;$AA$5,4,W34&lt;$AA$6,5)</f>
        <v>1</v>
      </c>
      <c r="Y34">
        <v>3</v>
      </c>
      <c r="AC34" s="176" t="s">
        <v>42</v>
      </c>
      <c r="AD34" s="134">
        <v>7.8110383536014974E-2</v>
      </c>
      <c r="AE34" s="10">
        <v>654.9</v>
      </c>
    </row>
    <row r="35" spans="1:31" ht="26.4" x14ac:dyDescent="0.3">
      <c r="A35" s="183" t="s">
        <v>43</v>
      </c>
      <c r="B35" s="176" t="s">
        <v>43</v>
      </c>
      <c r="C35" s="134">
        <v>0.16694487000663114</v>
      </c>
      <c r="D35" s="10">
        <v>364.5</v>
      </c>
      <c r="E35" cm="1">
        <f t="array" ref="E35">_xlfn.IFS(D34&lt;$U$2,1,D34&lt;$U$3,2,D34&lt;$U$4,3,D34&lt;$U$5,4,D34&lt;$U$6,5)</f>
        <v>5</v>
      </c>
      <c r="F35" s="92">
        <f t="shared" si="0"/>
        <v>0.1483931947069943</v>
      </c>
      <c r="G35" cm="1">
        <f t="array" ref="G35">_xlfn.IFS(F35&lt;0.25,1,F35&lt;0.5,2,F35&lt;0.75,3,F35&lt;1,4,F35&gt;1,5)</f>
        <v>1</v>
      </c>
      <c r="H35" s="183" t="s">
        <v>43</v>
      </c>
      <c r="I35" s="10">
        <v>128.66</v>
      </c>
      <c r="J35" cm="1">
        <f t="array" ref="J35">_xlfn.IFS(I35&lt;$V$2,1,I35&lt;$V$3,2,I35&lt;$V$4,3,I35&lt;$V$5,4,I35&lt;$V$6,5)</f>
        <v>1</v>
      </c>
      <c r="K35" s="92">
        <f t="shared" si="1"/>
        <v>0.14916041443372641</v>
      </c>
      <c r="L35" cm="1">
        <f t="array" ref="L35">_xlfn.IFS(K35&lt;0.25,1,K35&lt;0.5,2,K35&lt;0.75,3,K35&lt;1,4,K35&gt;1,5)</f>
        <v>1</v>
      </c>
      <c r="M35" s="183" t="s">
        <v>43</v>
      </c>
      <c r="N35" s="10">
        <v>64.930000000000007</v>
      </c>
      <c r="O35" cm="1">
        <f t="array" ref="O35">_xlfn.IFS(N35&lt;$W$2,1,N35&lt;$W$3,2,N35&lt;$W$4,3,N35&lt;$W$5,4,N35&lt;$W$6,5)</f>
        <v>1</v>
      </c>
      <c r="P35" s="92">
        <f t="shared" si="2"/>
        <v>0.11448678338482687</v>
      </c>
      <c r="Q35" cm="1">
        <f t="array" ref="Q35">_xlfn.IFS(P35&lt;0.25,1,P35&lt;0.5,2,P35&lt;0.75,3,P35&lt;1,4,P35&gt;1,5)</f>
        <v>1</v>
      </c>
      <c r="R35">
        <f t="shared" si="3"/>
        <v>1</v>
      </c>
      <c r="S35">
        <f t="shared" si="4"/>
        <v>1</v>
      </c>
      <c r="X35" cm="1">
        <f t="array" ref="X35">_xlfn.IFS(W35&lt;$AA$2,1,W35&lt;$AA$3,2,W35&lt;$AA$4,3,W35&lt;$AA$5,4,W35&lt;$AA$6,5)</f>
        <v>1</v>
      </c>
      <c r="Y35">
        <v>3</v>
      </c>
      <c r="AC35" s="176" t="s">
        <v>43</v>
      </c>
      <c r="AD35" s="134">
        <v>0.16694487000663114</v>
      </c>
      <c r="AE35" s="10">
        <v>364.5</v>
      </c>
    </row>
    <row r="36" spans="1:31" x14ac:dyDescent="0.3">
      <c r="A36" s="183" t="s">
        <v>44</v>
      </c>
      <c r="B36" s="176" t="s">
        <v>44</v>
      </c>
      <c r="C36" s="134">
        <v>9.0528103810757002E-2</v>
      </c>
      <c r="D36" t="s">
        <v>0</v>
      </c>
      <c r="E36" cm="1">
        <f t="array" ref="E36">_xlfn.IFS(D35&lt;$U$2,1,D35&lt;$U$3,2,D35&lt;$U$4,3,D35&lt;$U$5,4,D35&lt;$U$6,5)</f>
        <v>1</v>
      </c>
      <c r="F36" s="92" t="e">
        <f t="shared" si="0"/>
        <v>#VALUE!</v>
      </c>
      <c r="G36" t="e" cm="1">
        <f t="array" ref="G36">_xlfn.IFS(F36&lt;0.25,1,F36&lt;0.5,2,F36&lt;0.75,3,F36&lt;1,4,F36&gt;1,5)</f>
        <v>#VALUE!</v>
      </c>
      <c r="H36" s="183" t="s">
        <v>44</v>
      </c>
      <c r="I36" t="s">
        <v>0</v>
      </c>
      <c r="J36" t="e" cm="1">
        <f t="array" ref="J36">_xlfn.IFS(I36&lt;$V$2,1,I36&lt;$V$3,2,I36&lt;$V$4,3,I36&lt;$V$5,4,I36&lt;$V$6,5)</f>
        <v>#N/A</v>
      </c>
      <c r="K36" s="92" t="e">
        <f t="shared" si="1"/>
        <v>#VALUE!</v>
      </c>
      <c r="L36" t="e" cm="1">
        <f t="array" ref="L36">_xlfn.IFS(K36&lt;0.25,1,K36&lt;0.5,2,K36&lt;0.75,3,K36&lt;1,4,K36&gt;1,5)</f>
        <v>#VALUE!</v>
      </c>
      <c r="M36" s="183" t="s">
        <v>44</v>
      </c>
      <c r="N36" t="s">
        <v>0</v>
      </c>
      <c r="O36" t="e" cm="1">
        <f t="array" ref="O36">_xlfn.IFS(N36&lt;$W$2,1,N36&lt;$W$3,2,N36&lt;$W$4,3,N36&lt;$W$5,4,N36&lt;$W$6,5)</f>
        <v>#N/A</v>
      </c>
      <c r="P36" s="92" t="e">
        <f t="shared" si="2"/>
        <v>#VALUE!</v>
      </c>
      <c r="Q36" t="e" cm="1">
        <f t="array" ref="Q36">_xlfn.IFS(P36&lt;0.25,1,P36&lt;0.5,2,P36&lt;0.75,3,P36&lt;1,4,P36&gt;1,5)</f>
        <v>#VALUE!</v>
      </c>
      <c r="R36" t="e">
        <f t="shared" si="3"/>
        <v>#N/A</v>
      </c>
      <c r="S36" t="e">
        <f t="shared" si="4"/>
        <v>#N/A</v>
      </c>
      <c r="X36" cm="1">
        <f t="array" ref="X36">_xlfn.IFS(W36&lt;$AA$2,1,W36&lt;$AA$3,2,W36&lt;$AA$4,3,W36&lt;$AA$5,4,W36&lt;$AA$6,5)</f>
        <v>1</v>
      </c>
      <c r="Y36">
        <v>3</v>
      </c>
      <c r="AC36" s="176" t="s">
        <v>44</v>
      </c>
      <c r="AD36" s="134">
        <v>9.0528103810757002E-2</v>
      </c>
      <c r="AE36" t="s">
        <v>0</v>
      </c>
    </row>
    <row r="37" spans="1:31" x14ac:dyDescent="0.3">
      <c r="A37" s="183" t="s">
        <v>44</v>
      </c>
      <c r="B37" s="176"/>
      <c r="C37" s="134"/>
      <c r="D37" s="10">
        <v>445.9</v>
      </c>
      <c r="F37" s="92">
        <f t="shared" si="0"/>
        <v>0.40485192186515451</v>
      </c>
      <c r="G37" cm="1">
        <f t="array" ref="G37">_xlfn.IFS(F37&lt;0.25,1,F37&lt;0.5,2,F37&lt;0.75,3,F37&lt;1,4,F37&gt;1,5)</f>
        <v>2</v>
      </c>
      <c r="H37" s="183" t="s">
        <v>44</v>
      </c>
      <c r="I37" s="10">
        <v>148.38</v>
      </c>
      <c r="J37" cm="1">
        <f t="array" ref="J37">_xlfn.IFS(I37&lt;$V$2,1,I37&lt;$V$3,2,I37&lt;$V$4,3,I37&lt;$V$5,4,I37&lt;$V$6,5)</f>
        <v>2</v>
      </c>
      <c r="K37" s="92">
        <f t="shared" si="1"/>
        <v>0.32529474812433024</v>
      </c>
      <c r="L37" cm="1">
        <f t="array" ref="L37">_xlfn.IFS(K37&lt;0.25,1,K37&lt;0.5,2,K37&lt;0.75,3,K37&lt;1,4,K37&gt;1,5)</f>
        <v>2</v>
      </c>
      <c r="M37" s="183" t="s">
        <v>44</v>
      </c>
      <c r="N37" s="10">
        <v>75.48</v>
      </c>
      <c r="O37" cm="1">
        <f t="array" ref="O37">_xlfn.IFS(N37&lt;$W$2,1,N37&lt;$W$3,2,N37&lt;$W$4,3,N37&lt;$W$5,4,N37&lt;$W$6,5)</f>
        <v>3</v>
      </c>
      <c r="P37" s="92">
        <f t="shared" si="2"/>
        <v>0.29557157569515979</v>
      </c>
      <c r="Q37" cm="1">
        <f t="array" ref="Q37">_xlfn.IFS(P37&lt;0.25,1,P37&lt;0.5,2,P37&lt;0.75,3,P37&lt;1,4,P37&gt;1,5)</f>
        <v>2</v>
      </c>
      <c r="R37">
        <f t="shared" si="3"/>
        <v>2.5</v>
      </c>
      <c r="S37">
        <f t="shared" si="4"/>
        <v>2.5</v>
      </c>
      <c r="X37" cm="1">
        <f t="array" ref="X37">_xlfn.IFS(W37&lt;$AA$2,1,W37&lt;$AA$3,2,W37&lt;$AA$4,3,W37&lt;$AA$5,4,W37&lt;$AA$6,5)</f>
        <v>1</v>
      </c>
      <c r="Y37">
        <v>3</v>
      </c>
      <c r="AC37" s="176" t="s">
        <v>45</v>
      </c>
      <c r="AD37" s="134">
        <v>4.1266252119841716E-2</v>
      </c>
      <c r="AE37" s="10">
        <v>445.9</v>
      </c>
    </row>
    <row r="38" spans="1:31" x14ac:dyDescent="0.3">
      <c r="A38" s="183" t="s">
        <v>45</v>
      </c>
      <c r="B38" s="176" t="s">
        <v>45</v>
      </c>
      <c r="C38" s="134">
        <v>4.1266252119841716E-2</v>
      </c>
      <c r="D38" s="10">
        <v>442.5</v>
      </c>
      <c r="E38" cm="1">
        <f t="array" ref="E38">_xlfn.IFS(D37&lt;$U$2,1,D37&lt;$U$3,2,D37&lt;$U$4,3,D37&lt;$U$5,4,D37&lt;$U$6,5)</f>
        <v>2</v>
      </c>
      <c r="F38" s="92">
        <f t="shared" si="0"/>
        <v>0.39413988657845</v>
      </c>
      <c r="G38" cm="1">
        <f t="array" ref="G38">_xlfn.IFS(F38&lt;0.25,1,F38&lt;0.5,2,F38&lt;0.75,3,F38&lt;1,4,F38&gt;1,5)</f>
        <v>2</v>
      </c>
      <c r="H38" s="183" t="s">
        <v>45</v>
      </c>
      <c r="I38" s="10">
        <v>128.91</v>
      </c>
      <c r="J38" cm="1">
        <f t="array" ref="J38">_xlfn.IFS(I38&lt;$V$2,1,I38&lt;$V$3,2,I38&lt;$V$4,3,I38&lt;$V$5,4,I38&lt;$V$6,5)</f>
        <v>1</v>
      </c>
      <c r="K38" s="92">
        <f t="shared" si="1"/>
        <v>0.15139335476956051</v>
      </c>
      <c r="L38" cm="1">
        <f t="array" ref="L38">_xlfn.IFS(K38&lt;0.25,1,K38&lt;0.5,2,K38&lt;0.75,3,K38&lt;1,4,K38&gt;1,5)</f>
        <v>1</v>
      </c>
      <c r="M38" s="183" t="s">
        <v>45</v>
      </c>
      <c r="N38" s="10">
        <v>86.08</v>
      </c>
      <c r="O38" cm="1">
        <f t="array" ref="O38">_xlfn.IFS(N38&lt;$W$2,1,N38&lt;$W$3,2,N38&lt;$W$4,3,N38&lt;$W$5,4,N38&lt;$W$6,5)</f>
        <v>4</v>
      </c>
      <c r="P38" s="92">
        <f t="shared" si="2"/>
        <v>0.47751458976999661</v>
      </c>
      <c r="Q38" cm="1">
        <f t="array" ref="Q38">_xlfn.IFS(P38&lt;0.25,1,P38&lt;0.5,2,P38&lt;0.75,3,P38&lt;1,4,P38&gt;1,5)</f>
        <v>2</v>
      </c>
      <c r="R38">
        <f t="shared" si="3"/>
        <v>2.5</v>
      </c>
      <c r="S38">
        <f t="shared" si="4"/>
        <v>2.5</v>
      </c>
      <c r="X38" cm="1">
        <f t="array" ref="X38">_xlfn.IFS(W38&lt;$AA$2,1,W38&lt;$AA$3,2,W38&lt;$AA$4,3,W38&lt;$AA$5,4,W38&lt;$AA$6,5)</f>
        <v>1</v>
      </c>
      <c r="Y38">
        <v>3</v>
      </c>
      <c r="AC38" s="176" t="s">
        <v>46</v>
      </c>
      <c r="AD38" s="134">
        <v>3.4727143869596029E-2</v>
      </c>
      <c r="AE38" s="10">
        <v>442.5</v>
      </c>
    </row>
    <row r="39" spans="1:31" x14ac:dyDescent="0.3">
      <c r="A39" s="183" t="s">
        <v>46</v>
      </c>
      <c r="B39" s="176" t="s">
        <v>46</v>
      </c>
      <c r="C39" s="134">
        <v>3.4727143869596029E-2</v>
      </c>
      <c r="D39" s="10">
        <v>399.3</v>
      </c>
      <c r="E39" cm="1">
        <f t="array" ref="E39">_xlfn.IFS(D38&lt;$U$2,1,D38&lt;$U$3,2,D38&lt;$U$4,3,D38&lt;$U$5,4,D38&lt;$U$6,5)</f>
        <v>1</v>
      </c>
      <c r="F39" s="92">
        <f t="shared" si="0"/>
        <v>0.25803402646502849</v>
      </c>
      <c r="G39" cm="1">
        <f t="array" ref="G39">_xlfn.IFS(F39&lt;0.25,1,F39&lt;0.5,2,F39&lt;0.75,3,F39&lt;1,4,F39&gt;1,5)</f>
        <v>2</v>
      </c>
      <c r="H39" s="183" t="s">
        <v>46</v>
      </c>
      <c r="I39" s="10">
        <v>119.66</v>
      </c>
      <c r="J39" cm="1">
        <f t="array" ref="J39">_xlfn.IFS(I39&lt;$V$2,1,I39&lt;$V$3,2,I39&lt;$V$4,3,I39&lt;$V$5,4,I39&lt;$V$6,5)</f>
        <v>1</v>
      </c>
      <c r="K39" s="92">
        <f t="shared" si="1"/>
        <v>6.8774562343694168E-2</v>
      </c>
      <c r="L39" cm="1">
        <f t="array" ref="L39">_xlfn.IFS(K39&lt;0.25,1,K39&lt;0.5,2,K39&lt;0.75,3,K39&lt;1,4,K39&gt;1,5)</f>
        <v>1</v>
      </c>
      <c r="M39" s="183" t="s">
        <v>46</v>
      </c>
      <c r="N39" s="10">
        <v>64.13</v>
      </c>
      <c r="O39" cm="1">
        <f t="array" ref="O39">_xlfn.IFS(N39&lt;$W$2,1,N39&lt;$W$3,2,N39&lt;$W$4,3,N39&lt;$W$5,4,N39&lt;$W$6,5)</f>
        <v>1</v>
      </c>
      <c r="P39" s="92">
        <f t="shared" si="2"/>
        <v>0.10075523515276341</v>
      </c>
      <c r="Q39" cm="1">
        <f t="array" ref="Q39">_xlfn.IFS(P39&lt;0.25,1,P39&lt;0.5,2,P39&lt;0.75,3,P39&lt;1,4,P39&gt;1,5)</f>
        <v>1</v>
      </c>
      <c r="R39">
        <f t="shared" si="3"/>
        <v>1</v>
      </c>
      <c r="S39">
        <f t="shared" si="4"/>
        <v>1</v>
      </c>
      <c r="X39" cm="1">
        <f t="array" ref="X39">_xlfn.IFS(W39&lt;$AA$2,1,W39&lt;$AA$3,2,W39&lt;$AA$4,3,W39&lt;$AA$5,4,W39&lt;$AA$6,5)</f>
        <v>1</v>
      </c>
      <c r="Y39">
        <v>3</v>
      </c>
      <c r="AC39" s="176" t="s">
        <v>47</v>
      </c>
      <c r="AD39" s="134">
        <v>5.5714449147694772E-2</v>
      </c>
      <c r="AE39" s="10">
        <v>399.3</v>
      </c>
    </row>
    <row r="40" spans="1:31" x14ac:dyDescent="0.3">
      <c r="A40" s="183" t="s">
        <v>47</v>
      </c>
      <c r="B40" s="176" t="s">
        <v>47</v>
      </c>
      <c r="C40" s="134">
        <v>5.5714449147694772E-2</v>
      </c>
      <c r="D40" s="10">
        <v>537.1</v>
      </c>
      <c r="E40" cm="1">
        <f t="array" ref="E40">_xlfn.IFS(D39&lt;$U$2,1,D39&lt;$U$3,2,D39&lt;$U$4,3,D39&lt;$U$5,4,D39&lt;$U$6,5)</f>
        <v>1</v>
      </c>
      <c r="F40" s="92">
        <f t="shared" si="0"/>
        <v>0.69218651543793341</v>
      </c>
      <c r="G40" cm="1">
        <f t="array" ref="G40">_xlfn.IFS(F40&lt;0.25,1,F40&lt;0.5,2,F40&lt;0.75,3,F40&lt;1,4,F40&gt;1,5)</f>
        <v>3</v>
      </c>
      <c r="H40" s="183" t="s">
        <v>47</v>
      </c>
      <c r="I40" s="10">
        <v>161.52000000000001</v>
      </c>
      <c r="J40" cm="1">
        <f t="array" ref="J40">_xlfn.IFS(I40&lt;$V$2,1,I40&lt;$V$3,2,I40&lt;$V$4,3,I40&lt;$V$5,4,I40&lt;$V$6,5)</f>
        <v>3</v>
      </c>
      <c r="K40" s="92">
        <f t="shared" si="1"/>
        <v>0.44265809217577723</v>
      </c>
      <c r="L40" cm="1">
        <f t="array" ref="L40">_xlfn.IFS(K40&lt;0.25,1,K40&lt;0.5,2,K40&lt;0.75,3,K40&lt;1,4,K40&gt;1,5)</f>
        <v>2</v>
      </c>
      <c r="M40" s="183" t="s">
        <v>47</v>
      </c>
      <c r="N40" s="10">
        <v>84.76</v>
      </c>
      <c r="O40" cm="1">
        <f t="array" ref="O40">_xlfn.IFS(N40&lt;$W$2,1,N40&lt;$W$3,2,N40&lt;$W$4,3,N40&lt;$W$5,4,N40&lt;$W$6,5)</f>
        <v>4</v>
      </c>
      <c r="P40" s="92">
        <f t="shared" si="2"/>
        <v>0.45485753518709249</v>
      </c>
      <c r="Q40" cm="1">
        <f t="array" ref="Q40">_xlfn.IFS(P40&lt;0.25,1,P40&lt;0.5,2,P40&lt;0.75,3,P40&lt;1,4,P40&gt;1,5)</f>
        <v>2</v>
      </c>
      <c r="R40">
        <f t="shared" si="3"/>
        <v>3.5</v>
      </c>
      <c r="S40">
        <f t="shared" si="4"/>
        <v>3.5</v>
      </c>
      <c r="X40" cm="1">
        <f t="array" ref="X40">_xlfn.IFS(W40&lt;$AA$2,1,W40&lt;$AA$3,2,W40&lt;$AA$4,3,W40&lt;$AA$5,4,W40&lt;$AA$6,5)</f>
        <v>1</v>
      </c>
      <c r="Y40">
        <v>3</v>
      </c>
      <c r="AC40" s="176" t="s">
        <v>48</v>
      </c>
      <c r="AD40" s="134">
        <v>0.11577488895228004</v>
      </c>
      <c r="AE40" s="10">
        <v>537.1</v>
      </c>
    </row>
    <row r="41" spans="1:31" x14ac:dyDescent="0.3">
      <c r="A41" s="183" t="s">
        <v>48</v>
      </c>
      <c r="B41" s="176" t="s">
        <v>48</v>
      </c>
      <c r="C41" s="134">
        <v>0.11577488895228004</v>
      </c>
      <c r="D41" s="10">
        <v>417.2</v>
      </c>
      <c r="E41" cm="1">
        <f t="array" ref="E41">_xlfn.IFS(D40&lt;$U$2,1,D40&lt;$U$3,2,D40&lt;$U$4,3,D40&lt;$U$5,4,D40&lt;$U$6,5)</f>
        <v>3</v>
      </c>
      <c r="F41" s="92">
        <f t="shared" si="0"/>
        <v>0.31442974165091364</v>
      </c>
      <c r="G41" cm="1">
        <f t="array" ref="G41">_xlfn.IFS(F41&lt;0.25,1,F41&lt;0.5,2,F41&lt;0.75,3,F41&lt;1,4,F41&gt;1,5)</f>
        <v>2</v>
      </c>
      <c r="H41" s="183" t="s">
        <v>48</v>
      </c>
      <c r="I41" s="10">
        <v>142.35</v>
      </c>
      <c r="J41" cm="1">
        <f t="array" ref="J41">_xlfn.IFS(I41&lt;$V$2,1,I41&lt;$V$3,2,I41&lt;$V$4,3,I41&lt;$V$5,4,I41&lt;$V$6,5)</f>
        <v>2</v>
      </c>
      <c r="K41" s="92">
        <f t="shared" si="1"/>
        <v>0.27143622722400851</v>
      </c>
      <c r="L41" cm="1">
        <f t="array" ref="L41">_xlfn.IFS(K41&lt;0.25,1,K41&lt;0.5,2,K41&lt;0.75,3,K41&lt;1,4,K41&gt;1,5)</f>
        <v>2</v>
      </c>
      <c r="M41" s="183" t="s">
        <v>48</v>
      </c>
      <c r="N41" s="10">
        <v>73.22</v>
      </c>
      <c r="O41" cm="1">
        <f t="array" ref="O41">_xlfn.IFS(N41&lt;$W$2,1,N41&lt;$W$3,2,N41&lt;$W$4,3,N41&lt;$W$5,4,N41&lt;$W$6,5)</f>
        <v>2</v>
      </c>
      <c r="P41" s="92">
        <f t="shared" si="2"/>
        <v>0.25677995193958125</v>
      </c>
      <c r="Q41" cm="1">
        <f t="array" ref="Q41">_xlfn.IFS(P41&lt;0.25,1,P41&lt;0.5,2,P41&lt;0.75,3,P41&lt;1,4,P41&gt;1,5)</f>
        <v>2</v>
      </c>
      <c r="R41">
        <f t="shared" si="3"/>
        <v>2</v>
      </c>
      <c r="S41">
        <f t="shared" si="4"/>
        <v>2</v>
      </c>
      <c r="X41" cm="1">
        <f t="array" ref="X41">_xlfn.IFS(W41&lt;$AA$2,1,W41&lt;$AA$3,2,W41&lt;$AA$4,3,W41&lt;$AA$5,4,W41&lt;$AA$6,5)</f>
        <v>1</v>
      </c>
      <c r="Y41">
        <v>3</v>
      </c>
      <c r="AC41" s="176" t="s">
        <v>49</v>
      </c>
      <c r="AD41" s="134">
        <v>9.2607505234337251E-2</v>
      </c>
      <c r="AE41" s="10">
        <v>417.2</v>
      </c>
    </row>
    <row r="42" spans="1:31" x14ac:dyDescent="0.3">
      <c r="A42" s="183" t="s">
        <v>49</v>
      </c>
      <c r="B42" s="176" t="s">
        <v>49</v>
      </c>
      <c r="C42" s="134">
        <v>9.2607505234337251E-2</v>
      </c>
      <c r="D42" s="10">
        <v>417.8</v>
      </c>
      <c r="E42" cm="1">
        <f t="array" ref="E42">_xlfn.IFS(D41&lt;$U$2,1,D41&lt;$U$3,2,D41&lt;$U$4,3,D41&lt;$U$5,4,D41&lt;$U$6,5)</f>
        <v>1</v>
      </c>
      <c r="F42" s="92">
        <f t="shared" si="0"/>
        <v>0.31632010081915585</v>
      </c>
      <c r="G42" cm="1">
        <f t="array" ref="G42">_xlfn.IFS(F42&lt;0.25,1,F42&lt;0.5,2,F42&lt;0.75,3,F42&lt;1,4,F42&gt;1,5)</f>
        <v>2</v>
      </c>
      <c r="H42" s="183" t="s">
        <v>49</v>
      </c>
      <c r="I42" s="10">
        <v>128.47</v>
      </c>
      <c r="J42" cm="1">
        <f t="array" ref="J42">_xlfn.IFS(I42&lt;$V$2,1,I42&lt;$V$3,2,I42&lt;$V$4,3,I42&lt;$V$5,4,I42&lt;$V$6,5)</f>
        <v>1</v>
      </c>
      <c r="K42" s="92">
        <f t="shared" si="1"/>
        <v>0.14746337977849233</v>
      </c>
      <c r="L42" cm="1">
        <f t="array" ref="L42">_xlfn.IFS(K42&lt;0.25,1,K42&lt;0.5,2,K42&lt;0.75,3,K42&lt;1,4,K42&gt;1,5)</f>
        <v>1</v>
      </c>
      <c r="M42" s="183" t="s">
        <v>49</v>
      </c>
      <c r="N42" s="10">
        <v>69.78</v>
      </c>
      <c r="O42" cm="1">
        <f t="array" ref="O42">_xlfn.IFS(N42&lt;$W$2,1,N42&lt;$W$3,2,N42&lt;$W$4,3,N42&lt;$W$5,4,N42&lt;$W$6,5)</f>
        <v>2</v>
      </c>
      <c r="P42" s="92">
        <f t="shared" si="2"/>
        <v>0.19773429454170954</v>
      </c>
      <c r="Q42" cm="1">
        <f t="array" ref="Q42">_xlfn.IFS(P42&lt;0.25,1,P42&lt;0.5,2,P42&lt;0.75,3,P42&lt;1,4,P42&gt;1,5)</f>
        <v>1</v>
      </c>
      <c r="R42">
        <f t="shared" si="3"/>
        <v>1.5</v>
      </c>
      <c r="S42">
        <f t="shared" si="4"/>
        <v>1.5</v>
      </c>
      <c r="X42" cm="1">
        <f t="array" ref="X42">_xlfn.IFS(W42&lt;$AA$2,1,W42&lt;$AA$3,2,W42&lt;$AA$4,3,W42&lt;$AA$5,4,W42&lt;$AA$6,5)</f>
        <v>1</v>
      </c>
      <c r="Y42">
        <v>3</v>
      </c>
      <c r="AC42" s="176" t="s">
        <v>50</v>
      </c>
      <c r="AD42" s="134">
        <v>9.8991507430997883E-2</v>
      </c>
      <c r="AE42" s="10">
        <v>417.8</v>
      </c>
    </row>
    <row r="43" spans="1:31" x14ac:dyDescent="0.3">
      <c r="A43" s="183" t="s">
        <v>50</v>
      </c>
      <c r="B43" s="176" t="s">
        <v>50</v>
      </c>
      <c r="C43" s="134">
        <v>9.8991507430997883E-2</v>
      </c>
      <c r="D43" s="10">
        <v>457.6</v>
      </c>
      <c r="E43" cm="1">
        <f t="array" ref="E43">_xlfn.IFS(D42&lt;$U$2,1,D42&lt;$U$3,2,D42&lt;$U$4,3,D42&lt;$U$5,4,D42&lt;$U$6,5)</f>
        <v>1</v>
      </c>
      <c r="F43" s="92">
        <f t="shared" si="0"/>
        <v>0.44171392564587286</v>
      </c>
      <c r="G43" cm="1">
        <f t="array" ref="G43">_xlfn.IFS(F43&lt;0.25,1,F43&lt;0.5,2,F43&lt;0.75,3,F43&lt;1,4,F43&gt;1,5)</f>
        <v>2</v>
      </c>
      <c r="H43" s="183" t="s">
        <v>50</v>
      </c>
      <c r="I43" s="10">
        <v>158.04</v>
      </c>
      <c r="J43" cm="1">
        <f t="array" ref="J43">_xlfn.IFS(I43&lt;$V$2,1,I43&lt;$V$3,2,I43&lt;$V$4,3,I43&lt;$V$5,4,I43&lt;$V$6,5)</f>
        <v>3</v>
      </c>
      <c r="K43" s="92">
        <f t="shared" si="1"/>
        <v>0.41157556270096474</v>
      </c>
      <c r="L43" cm="1">
        <f t="array" ref="L43">_xlfn.IFS(K43&lt;0.25,1,K43&lt;0.5,2,K43&lt;0.75,3,K43&lt;1,4,K43&gt;1,5)</f>
        <v>2</v>
      </c>
      <c r="M43" s="183" t="s">
        <v>50</v>
      </c>
      <c r="N43" s="10">
        <v>79.09</v>
      </c>
      <c r="O43" cm="1">
        <f t="array" ref="O43">_xlfn.IFS(N43&lt;$W$2,1,N43&lt;$W$3,2,N43&lt;$W$4,3,N43&lt;$W$5,4,N43&lt;$W$6,5)</f>
        <v>3</v>
      </c>
      <c r="P43" s="92">
        <f t="shared" si="2"/>
        <v>0.35753518709234466</v>
      </c>
      <c r="Q43" cm="1">
        <f t="array" ref="Q43">_xlfn.IFS(P43&lt;0.25,1,P43&lt;0.5,2,P43&lt;0.75,3,P43&lt;1,4,P43&gt;1,5)</f>
        <v>2</v>
      </c>
      <c r="R43">
        <f t="shared" si="3"/>
        <v>3</v>
      </c>
      <c r="S43">
        <f t="shared" si="4"/>
        <v>3</v>
      </c>
      <c r="X43" cm="1">
        <f t="array" ref="X43">_xlfn.IFS(W43&lt;$AA$2,1,W43&lt;$AA$3,2,W43&lt;$AA$4,3,W43&lt;$AA$5,4,W43&lt;$AA$6,5)</f>
        <v>1</v>
      </c>
      <c r="Y43">
        <v>3</v>
      </c>
      <c r="AC43" s="176" t="s">
        <v>51</v>
      </c>
      <c r="AD43" s="134">
        <v>8.6205802069447085E-2</v>
      </c>
      <c r="AE43" s="10">
        <v>457.6</v>
      </c>
    </row>
    <row r="44" spans="1:31" x14ac:dyDescent="0.3">
      <c r="A44" s="183" t="s">
        <v>51</v>
      </c>
      <c r="B44" s="176" t="s">
        <v>51</v>
      </c>
      <c r="C44" s="134">
        <v>8.6205802069447085E-2</v>
      </c>
      <c r="D44" s="10">
        <v>444.5</v>
      </c>
      <c r="E44" cm="1">
        <f t="array" ref="E44">_xlfn.IFS(D43&lt;$U$2,1,D43&lt;$U$3,2,D43&lt;$U$4,3,D43&lt;$U$5,4,D43&lt;$U$6,5)</f>
        <v>2</v>
      </c>
      <c r="F44" s="92">
        <f t="shared" si="0"/>
        <v>0.40044108380592314</v>
      </c>
      <c r="G44" cm="1">
        <f t="array" ref="G44">_xlfn.IFS(F44&lt;0.25,1,F44&lt;0.5,2,F44&lt;0.75,3,F44&lt;1,4,F44&gt;1,5)</f>
        <v>2</v>
      </c>
      <c r="H44" s="183" t="s">
        <v>51</v>
      </c>
      <c r="I44" s="10">
        <v>151.49</v>
      </c>
      <c r="J44" cm="1">
        <f t="array" ref="J44">_xlfn.IFS(I44&lt;$V$2,1,I44&lt;$V$3,2,I44&lt;$V$4,3,I44&lt;$V$5,4,I44&lt;$V$6,5)</f>
        <v>3</v>
      </c>
      <c r="K44" s="92">
        <f t="shared" si="1"/>
        <v>0.35307252590210814</v>
      </c>
      <c r="L44" cm="1">
        <f t="array" ref="L44">_xlfn.IFS(K44&lt;0.25,1,K44&lt;0.5,2,K44&lt;0.75,3,K44&lt;1,4,K44&gt;1,5)</f>
        <v>2</v>
      </c>
      <c r="M44" s="183" t="s">
        <v>51</v>
      </c>
      <c r="N44" s="10">
        <v>73.650000000000006</v>
      </c>
      <c r="O44" cm="1">
        <f t="array" ref="O44">_xlfn.IFS(N44&lt;$W$2,1,N44&lt;$W$3,2,N44&lt;$W$4,3,N44&lt;$W$5,4,N44&lt;$W$6,5)</f>
        <v>2</v>
      </c>
      <c r="P44" s="92">
        <f t="shared" si="2"/>
        <v>0.2641606591143153</v>
      </c>
      <c r="Q44" cm="1">
        <f t="array" ref="Q44">_xlfn.IFS(P44&lt;0.25,1,P44&lt;0.5,2,P44&lt;0.75,3,P44&lt;1,4,P44&gt;1,5)</f>
        <v>2</v>
      </c>
      <c r="R44">
        <f t="shared" si="3"/>
        <v>2.5</v>
      </c>
      <c r="S44">
        <f t="shared" si="4"/>
        <v>2.5</v>
      </c>
      <c r="X44" cm="1">
        <f t="array" ref="X44">_xlfn.IFS(W44&lt;$AA$2,1,W44&lt;$AA$3,2,W44&lt;$AA$4,3,W44&lt;$AA$5,4,W44&lt;$AA$6,5)</f>
        <v>1</v>
      </c>
      <c r="Y44">
        <v>3</v>
      </c>
      <c r="AC44" s="176" t="s">
        <v>52</v>
      </c>
      <c r="AD44" s="134" t="e">
        <v>#VALUE!</v>
      </c>
      <c r="AE44" s="10">
        <v>444.5</v>
      </c>
    </row>
    <row r="45" spans="1:31" x14ac:dyDescent="0.3">
      <c r="A45" s="183" t="s">
        <v>52</v>
      </c>
      <c r="B45" s="176" t="s">
        <v>52</v>
      </c>
      <c r="C45" s="134"/>
      <c r="D45" s="10">
        <v>468.7</v>
      </c>
      <c r="E45" cm="1">
        <f t="array" ref="E45">_xlfn.IFS(D44&lt;$U$2,1,D44&lt;$U$3,2,D44&lt;$U$4,3,D44&lt;$U$5,4,D44&lt;$U$6,5)</f>
        <v>2</v>
      </c>
      <c r="F45" s="92">
        <f t="shared" si="0"/>
        <v>0.47668557025834923</v>
      </c>
      <c r="G45" cm="1">
        <f t="array" ref="G45">_xlfn.IFS(F45&lt;0.25,1,F45&lt;0.5,2,F45&lt;0.75,3,F45&lt;1,4,F45&gt;1,5)</f>
        <v>2</v>
      </c>
      <c r="H45" s="183" t="s">
        <v>52</v>
      </c>
      <c r="I45" s="10">
        <v>167.8</v>
      </c>
      <c r="J45" cm="1">
        <f t="array" ref="J45">_xlfn.IFS(I45&lt;$V$2,1,I45&lt;$V$3,2,I45&lt;$V$4,3,I45&lt;$V$5,4,I45&lt;$V$6,5)</f>
        <v>4</v>
      </c>
      <c r="K45" s="92">
        <f t="shared" si="1"/>
        <v>0.49874955341193306</v>
      </c>
      <c r="L45" cm="1">
        <f t="array" ref="L45">_xlfn.IFS(K45&lt;0.25,1,K45&lt;0.5,2,K45&lt;0.75,3,K45&lt;1,4,K45&gt;1,5)</f>
        <v>2</v>
      </c>
      <c r="M45" s="183" t="s">
        <v>52</v>
      </c>
      <c r="N45" s="10">
        <v>71.45</v>
      </c>
      <c r="O45" cm="1">
        <f t="array" ref="O45">_xlfn.IFS(N45&lt;$W$2,1,N45&lt;$W$3,2,N45&lt;$W$4,3,N45&lt;$W$5,4,N45&lt;$W$6,5)</f>
        <v>2</v>
      </c>
      <c r="P45" s="92">
        <f t="shared" si="2"/>
        <v>0.22639890147614161</v>
      </c>
      <c r="Q45" cm="1">
        <f t="array" ref="Q45">_xlfn.IFS(P45&lt;0.25,1,P45&lt;0.5,2,P45&lt;0.75,3,P45&lt;1,4,P45&gt;1,5)</f>
        <v>1</v>
      </c>
      <c r="R45">
        <f t="shared" si="3"/>
        <v>3</v>
      </c>
      <c r="S45">
        <f t="shared" si="4"/>
        <v>3</v>
      </c>
      <c r="X45" cm="1">
        <f t="array" ref="X45">_xlfn.IFS(W45&lt;$AA$2,1,W45&lt;$AA$3,2,W45&lt;$AA$4,3,W45&lt;$AA$5,4,W45&lt;$AA$6,5)</f>
        <v>1</v>
      </c>
      <c r="Y45">
        <v>3</v>
      </c>
      <c r="AC45" s="176" t="s">
        <v>53</v>
      </c>
      <c r="AD45" s="134">
        <v>8.1416896322341531E-2</v>
      </c>
      <c r="AE45" s="10">
        <v>468.7</v>
      </c>
    </row>
    <row r="46" spans="1:31" x14ac:dyDescent="0.3">
      <c r="A46" s="183" t="s">
        <v>53</v>
      </c>
      <c r="B46" s="176" t="s">
        <v>53</v>
      </c>
      <c r="C46" s="134">
        <v>8.1416896322341531E-2</v>
      </c>
      <c r="D46" s="10">
        <v>256.2</v>
      </c>
      <c r="E46" cm="1">
        <f t="array" ref="E46">_xlfn.IFS(D45&lt;$U$2,1,D45&lt;$U$3,2,D45&lt;$U$4,3,D45&lt;$U$5,4,D45&lt;$U$6,5)</f>
        <v>2</v>
      </c>
      <c r="F46" s="92">
        <f t="shared" si="0"/>
        <v>-0.19281663516068048</v>
      </c>
      <c r="G46" cm="1">
        <f t="array" ref="G46">_xlfn.IFS(F46&lt;0.25,1,F46&lt;0.5,2,F46&lt;0.75,3,F46&lt;1,4,F46&gt;1,5)</f>
        <v>1</v>
      </c>
      <c r="H46" s="183" t="s">
        <v>53</v>
      </c>
      <c r="I46" s="10">
        <v>81.83</v>
      </c>
      <c r="J46" cm="1">
        <f t="array" ref="J46">_xlfn.IFS(I46&lt;$V$2,1,I46&lt;$V$3,2,I46&lt;$V$4,3,I46&lt;$V$5,4,I46&lt;$V$6,5)</f>
        <v>1</v>
      </c>
      <c r="K46" s="92">
        <f t="shared" si="1"/>
        <v>-0.26911396927474096</v>
      </c>
      <c r="L46" cm="1">
        <f t="array" ref="L46">_xlfn.IFS(K46&lt;0.25,1,K46&lt;0.5,2,K46&lt;0.75,3,K46&lt;1,4,K46&gt;1,5)</f>
        <v>1</v>
      </c>
      <c r="M46" s="183" t="s">
        <v>53</v>
      </c>
      <c r="N46" s="10">
        <v>49.65</v>
      </c>
      <c r="O46" cm="1">
        <f t="array" ref="O46">_xlfn.IFS(N46&lt;$W$2,1,N46&lt;$W$3,2,N46&lt;$W$4,3,N46&lt;$W$5,4,N46&lt;$W$6,5)</f>
        <v>1</v>
      </c>
      <c r="P46" s="92">
        <f t="shared" si="2"/>
        <v>-0.14778578784757979</v>
      </c>
      <c r="Q46" cm="1">
        <f t="array" ref="Q46">_xlfn.IFS(P46&lt;0.25,1,P46&lt;0.5,2,P46&lt;0.75,3,P46&lt;1,4,P46&gt;1,5)</f>
        <v>1</v>
      </c>
      <c r="R46">
        <f t="shared" si="3"/>
        <v>1</v>
      </c>
      <c r="S46">
        <f t="shared" si="4"/>
        <v>1</v>
      </c>
      <c r="X46" cm="1">
        <f t="array" ref="X46">_xlfn.IFS(W46&lt;$AA$2,1,W46&lt;$AA$3,2,W46&lt;$AA$4,3,W46&lt;$AA$5,4,W46&lt;$AA$6,5)</f>
        <v>1</v>
      </c>
      <c r="Y46">
        <v>3</v>
      </c>
      <c r="AC46" s="176" t="s">
        <v>54</v>
      </c>
      <c r="AD46" s="134">
        <v>0.12179386309992132</v>
      </c>
      <c r="AE46" s="10">
        <v>256.2</v>
      </c>
    </row>
    <row r="47" spans="1:31" x14ac:dyDescent="0.3">
      <c r="A47" s="183" t="s">
        <v>54</v>
      </c>
      <c r="B47" s="176" t="s">
        <v>54</v>
      </c>
      <c r="C47" s="134">
        <v>0.12179386309992132</v>
      </c>
      <c r="D47" s="10">
        <v>166.5</v>
      </c>
      <c r="E47" cm="1">
        <f t="array" ref="E47">_xlfn.IFS(D46&lt;$U$2,1,D46&lt;$U$3,2,D46&lt;$U$4,3,D46&lt;$U$5,4,D46&lt;$U$6,5)</f>
        <v>1</v>
      </c>
      <c r="F47" s="92">
        <f t="shared" si="0"/>
        <v>-0.47542533081285443</v>
      </c>
      <c r="G47" cm="1">
        <f t="array" ref="G47">_xlfn.IFS(F47&lt;0.25,1,F47&lt;0.5,2,F47&lt;0.75,3,F47&lt;1,4,F47&gt;1,5)</f>
        <v>1</v>
      </c>
      <c r="H47" s="183" t="s">
        <v>54</v>
      </c>
      <c r="I47" s="10">
        <v>31.82</v>
      </c>
      <c r="J47" cm="1">
        <f t="array" ref="J47">_xlfn.IFS(I47&lt;$V$2,1,I47&lt;$V$3,2,I47&lt;$V$4,3,I47&lt;$V$5,4,I47&lt;$V$6,5)</f>
        <v>1</v>
      </c>
      <c r="K47" s="92">
        <f t="shared" si="1"/>
        <v>-0.71579135405501959</v>
      </c>
      <c r="L47" cm="1">
        <f t="array" ref="L47">_xlfn.IFS(K47&lt;0.25,1,K47&lt;0.5,2,K47&lt;0.75,3,K47&lt;1,4,K47&gt;1,5)</f>
        <v>1</v>
      </c>
      <c r="M47" s="183" t="s">
        <v>54</v>
      </c>
      <c r="N47" s="10">
        <v>40.98</v>
      </c>
      <c r="O47" cm="1">
        <f t="array" ref="O47">_xlfn.IFS(N47&lt;$W$2,1,N47&lt;$W$3,2,N47&lt;$W$4,3,N47&lt;$W$5,4,N47&lt;$W$6,5)</f>
        <v>1</v>
      </c>
      <c r="P47" s="92">
        <f t="shared" si="2"/>
        <v>-0.29660144181256443</v>
      </c>
      <c r="Q47" cm="1">
        <f t="array" ref="Q47">_xlfn.IFS(P47&lt;0.25,1,P47&lt;0.5,2,P47&lt;0.75,3,P47&lt;1,4,P47&gt;1,5)</f>
        <v>1</v>
      </c>
      <c r="R47">
        <f t="shared" si="3"/>
        <v>1</v>
      </c>
      <c r="S47">
        <f t="shared" si="4"/>
        <v>1</v>
      </c>
      <c r="X47" cm="1">
        <f t="array" ref="X47">_xlfn.IFS(W47&lt;$AA$2,1,W47&lt;$AA$3,2,W47&lt;$AA$4,3,W47&lt;$AA$5,4,W47&lt;$AA$6,5)</f>
        <v>1</v>
      </c>
      <c r="Y47">
        <v>3</v>
      </c>
      <c r="AC47" s="176" t="s">
        <v>55</v>
      </c>
      <c r="AD47" s="134">
        <v>4.8672566371681415E-3</v>
      </c>
      <c r="AE47" s="10">
        <v>166.5</v>
      </c>
    </row>
    <row r="48" spans="1:31" x14ac:dyDescent="0.3">
      <c r="A48" s="183" t="s">
        <v>55</v>
      </c>
      <c r="B48" s="176" t="s">
        <v>55</v>
      </c>
      <c r="C48" s="134">
        <v>4.8672566371681415E-3</v>
      </c>
      <c r="D48" s="10">
        <v>142.4</v>
      </c>
      <c r="E48" cm="1">
        <f t="array" ref="E48">_xlfn.IFS(D47&lt;$U$2,1,D47&lt;$U$3,2,D47&lt;$U$4,3,D47&lt;$U$5,4,D47&lt;$U$6,5)</f>
        <v>1</v>
      </c>
      <c r="F48" s="92">
        <f t="shared" si="0"/>
        <v>-0.55135475740390671</v>
      </c>
      <c r="G48" cm="1">
        <f t="array" ref="G48">_xlfn.IFS(F48&lt;0.25,1,F48&lt;0.5,2,F48&lt;0.75,3,F48&lt;1,4,F48&gt;1,5)</f>
        <v>1</v>
      </c>
      <c r="H48" s="183" t="s">
        <v>55</v>
      </c>
      <c r="I48" s="10">
        <v>52.48</v>
      </c>
      <c r="J48" cm="1">
        <f t="array" ref="J48">_xlfn.IFS(I48&lt;$V$2,1,I48&lt;$V$3,2,I48&lt;$V$4,3,I48&lt;$V$5,4,I48&lt;$V$6,5)</f>
        <v>1</v>
      </c>
      <c r="K48" s="92">
        <f t="shared" si="1"/>
        <v>-0.53126116470167917</v>
      </c>
      <c r="L48" cm="1">
        <f t="array" ref="L48">_xlfn.IFS(K48&lt;0.25,1,K48&lt;0.5,2,K48&lt;0.75,3,K48&lt;1,4,K48&gt;1,5)</f>
        <v>1</v>
      </c>
      <c r="M48" s="183" t="s">
        <v>55</v>
      </c>
      <c r="N48" s="10">
        <v>22.74</v>
      </c>
      <c r="O48" cm="1">
        <f t="array" ref="O48">_xlfn.IFS(N48&lt;$W$2,1,N48&lt;$W$3,2,N48&lt;$W$4,3,N48&lt;$W$5,4,N48&lt;$W$6,5)</f>
        <v>1</v>
      </c>
      <c r="P48" s="92">
        <f t="shared" si="2"/>
        <v>-0.60968074150360452</v>
      </c>
      <c r="Q48" cm="1">
        <f t="array" ref="Q48">_xlfn.IFS(P48&lt;0.25,1,P48&lt;0.5,2,P48&lt;0.75,3,P48&lt;1,4,P48&gt;1,5)</f>
        <v>1</v>
      </c>
      <c r="R48">
        <f t="shared" si="3"/>
        <v>1</v>
      </c>
      <c r="S48">
        <f t="shared" si="4"/>
        <v>1</v>
      </c>
      <c r="X48" cm="1">
        <f t="array" ref="X48">_xlfn.IFS(W48&lt;$AA$2,1,W48&lt;$AA$3,2,W48&lt;$AA$4,3,W48&lt;$AA$5,4,W48&lt;$AA$6,5)</f>
        <v>1</v>
      </c>
      <c r="Y48">
        <v>3</v>
      </c>
      <c r="AC48" s="176" t="s">
        <v>56</v>
      </c>
      <c r="AD48" s="134">
        <v>3.896103896103896E-2</v>
      </c>
      <c r="AE48" s="10">
        <v>142.4</v>
      </c>
    </row>
    <row r="49" spans="1:31" x14ac:dyDescent="0.3">
      <c r="A49" s="183" t="s">
        <v>56</v>
      </c>
      <c r="B49" s="176" t="s">
        <v>56</v>
      </c>
      <c r="C49" s="134">
        <v>3.896103896103896E-2</v>
      </c>
      <c r="D49" s="10">
        <v>283.89999999999998</v>
      </c>
      <c r="E49" cm="1">
        <f t="array" ref="E49">_xlfn.IFS(D48&lt;$U$2,1,D48&lt;$U$3,2,D48&lt;$U$4,3,D48&lt;$U$5,4,D48&lt;$U$6,5)</f>
        <v>1</v>
      </c>
      <c r="F49" s="92">
        <f t="shared" si="0"/>
        <v>-0.10554505356017641</v>
      </c>
      <c r="G49" cm="1">
        <f t="array" ref="G49">_xlfn.IFS(F49&lt;0.25,1,F49&lt;0.5,2,F49&lt;0.75,3,F49&lt;1,4,F49&gt;1,5)</f>
        <v>1</v>
      </c>
      <c r="H49" s="183" t="s">
        <v>56</v>
      </c>
      <c r="I49" s="10">
        <v>93.9</v>
      </c>
      <c r="J49" cm="1">
        <f t="array" ref="J49">_xlfn.IFS(I49&lt;$V$2,1,I49&lt;$V$3,2,I49&lt;$V$4,3,I49&lt;$V$5,4,I49&lt;$V$6,5)</f>
        <v>1</v>
      </c>
      <c r="K49" s="92">
        <f t="shared" si="1"/>
        <v>-0.16130760986066439</v>
      </c>
      <c r="L49" cm="1">
        <f t="array" ref="L49">_xlfn.IFS(K49&lt;0.25,1,K49&lt;0.5,2,K49&lt;0.75,3,K49&lt;1,4,K49&gt;1,5)</f>
        <v>1</v>
      </c>
      <c r="M49" s="183" t="s">
        <v>56</v>
      </c>
      <c r="N49" s="10">
        <v>45.45</v>
      </c>
      <c r="O49" cm="1">
        <f t="array" ref="O49">_xlfn.IFS(N49&lt;$W$2,1,N49&lt;$W$3,2,N49&lt;$W$4,3,N49&lt;$W$5,4,N49&lt;$W$6,5)</f>
        <v>1</v>
      </c>
      <c r="P49" s="92">
        <f t="shared" si="2"/>
        <v>-0.21987641606591135</v>
      </c>
      <c r="Q49" cm="1">
        <f t="array" ref="Q49">_xlfn.IFS(P49&lt;0.25,1,P49&lt;0.5,2,P49&lt;0.75,3,P49&lt;1,4,P49&gt;1,5)</f>
        <v>1</v>
      </c>
      <c r="R49">
        <f t="shared" si="3"/>
        <v>1</v>
      </c>
      <c r="S49">
        <f t="shared" si="4"/>
        <v>1</v>
      </c>
      <c r="X49" cm="1">
        <f t="array" ref="X49">_xlfn.IFS(W49&lt;$AA$2,1,W49&lt;$AA$3,2,W49&lt;$AA$4,3,W49&lt;$AA$5,4,W49&lt;$AA$6,5)</f>
        <v>1</v>
      </c>
      <c r="Y49">
        <v>3</v>
      </c>
      <c r="AC49" s="176" t="s">
        <v>57</v>
      </c>
      <c r="AD49" s="134">
        <v>3.3968090581574885E-2</v>
      </c>
      <c r="AE49" s="10">
        <v>283.89999999999998</v>
      </c>
    </row>
    <row r="50" spans="1:31" x14ac:dyDescent="0.3">
      <c r="A50" s="183" t="s">
        <v>57</v>
      </c>
      <c r="B50" s="176" t="s">
        <v>57</v>
      </c>
      <c r="C50" s="134">
        <v>3.3968090581574885E-2</v>
      </c>
      <c r="D50" s="10">
        <v>327.2</v>
      </c>
      <c r="E50" cm="1">
        <f t="array" ref="E50">_xlfn.IFS(D49&lt;$U$2,1,D49&lt;$U$3,2,D49&lt;$U$4,3,D49&lt;$U$5,4,D49&lt;$U$6,5)</f>
        <v>1</v>
      </c>
      <c r="F50" s="92">
        <f t="shared" si="0"/>
        <v>3.0875866414618924E-2</v>
      </c>
      <c r="G50" cm="1">
        <f t="array" ref="G50">_xlfn.IFS(F50&lt;0.25,1,F50&lt;0.5,2,F50&lt;0.75,3,F50&lt;1,4,F50&gt;1,5)</f>
        <v>1</v>
      </c>
      <c r="H50" s="183" t="s">
        <v>57</v>
      </c>
      <c r="I50" s="10">
        <v>113.84</v>
      </c>
      <c r="J50" cm="1">
        <f t="array" ref="J50">_xlfn.IFS(I50&lt;$V$2,1,I50&lt;$V$3,2,I50&lt;$V$4,3,I50&lt;$V$5,4,I50&lt;$V$6,5)</f>
        <v>1</v>
      </c>
      <c r="K50" s="92">
        <f t="shared" si="1"/>
        <v>1.6791711325473413E-2</v>
      </c>
      <c r="L50" cm="1">
        <f t="array" ref="L50">_xlfn.IFS(K50&lt;0.25,1,K50&lt;0.5,2,K50&lt;0.75,3,K50&lt;1,4,K50&gt;1,5)</f>
        <v>1</v>
      </c>
      <c r="M50" s="183" t="s">
        <v>57</v>
      </c>
      <c r="N50" s="10">
        <v>47.12</v>
      </c>
      <c r="O50" cm="1">
        <f t="array" ref="O50">_xlfn.IFS(N50&lt;$W$2,1,N50&lt;$W$3,2,N50&lt;$W$4,3,N50&lt;$W$5,4,N50&lt;$W$6,5)</f>
        <v>1</v>
      </c>
      <c r="P50" s="92">
        <f t="shared" si="2"/>
        <v>-0.19121180913147962</v>
      </c>
      <c r="Q50" cm="1">
        <f t="array" ref="Q50">_xlfn.IFS(P50&lt;0.25,1,P50&lt;0.5,2,P50&lt;0.75,3,P50&lt;1,4,P50&gt;1,5)</f>
        <v>1</v>
      </c>
      <c r="R50">
        <f t="shared" si="3"/>
        <v>1</v>
      </c>
      <c r="S50">
        <f t="shared" si="4"/>
        <v>1</v>
      </c>
      <c r="X50" cm="1">
        <f t="array" ref="X50">_xlfn.IFS(W50&lt;$AA$2,1,W50&lt;$AA$3,2,W50&lt;$AA$4,3,W50&lt;$AA$5,4,W50&lt;$AA$6,5)</f>
        <v>1</v>
      </c>
      <c r="Y50">
        <v>3</v>
      </c>
      <c r="AC50" s="176" t="s">
        <v>58</v>
      </c>
      <c r="AD50" s="134">
        <v>8.6771586558911096E-2</v>
      </c>
      <c r="AE50" s="10">
        <v>327.2</v>
      </c>
    </row>
    <row r="51" spans="1:31" x14ac:dyDescent="0.3">
      <c r="A51" s="183" t="s">
        <v>58</v>
      </c>
      <c r="B51" s="176" t="s">
        <v>58</v>
      </c>
      <c r="C51" s="134">
        <v>8.6771586558911096E-2</v>
      </c>
      <c r="D51" s="10">
        <v>370.3</v>
      </c>
      <c r="E51" cm="1">
        <f t="array" ref="E51">_xlfn.IFS(D50&lt;$U$2,1,D50&lt;$U$3,2,D50&lt;$U$4,3,D50&lt;$U$5,4,D50&lt;$U$6,5)</f>
        <v>1</v>
      </c>
      <c r="F51" s="92">
        <f t="shared" si="0"/>
        <v>0.16666666666666674</v>
      </c>
      <c r="G51" cm="1">
        <f t="array" ref="G51">_xlfn.IFS(F51&lt;0.25,1,F51&lt;0.5,2,F51&lt;0.75,3,F51&lt;1,4,F51&gt;1,5)</f>
        <v>1</v>
      </c>
      <c r="H51" s="183" t="s">
        <v>58</v>
      </c>
      <c r="I51" s="10">
        <v>123.95</v>
      </c>
      <c r="J51" cm="1">
        <f t="array" ref="J51">_xlfn.IFS(I51&lt;$V$2,1,I51&lt;$V$3,2,I51&lt;$V$4,3,I51&lt;$V$5,4,I51&lt;$V$6,5)</f>
        <v>1</v>
      </c>
      <c r="K51" s="92">
        <f t="shared" si="1"/>
        <v>0.10709181850660965</v>
      </c>
      <c r="L51" cm="1">
        <f t="array" ref="L51">_xlfn.IFS(K51&lt;0.25,1,K51&lt;0.5,2,K51&lt;0.75,3,K51&lt;1,4,K51&gt;1,5)</f>
        <v>1</v>
      </c>
      <c r="M51" s="183" t="s">
        <v>58</v>
      </c>
      <c r="N51" s="10">
        <v>62.36</v>
      </c>
      <c r="O51" cm="1">
        <f t="array" ref="O51">_xlfn.IFS(N51&lt;$W$2,1,N51&lt;$W$3,2,N51&lt;$W$4,3,N51&lt;$W$5,4,N51&lt;$W$6,5)</f>
        <v>1</v>
      </c>
      <c r="P51" s="92">
        <f t="shared" si="2"/>
        <v>7.0374184689323771E-2</v>
      </c>
      <c r="Q51" cm="1">
        <f t="array" ref="Q51">_xlfn.IFS(P51&lt;0.25,1,P51&lt;0.5,2,P51&lt;0.75,3,P51&lt;1,4,P51&gt;1,5)</f>
        <v>1</v>
      </c>
      <c r="R51">
        <f t="shared" si="3"/>
        <v>1</v>
      </c>
      <c r="S51">
        <f t="shared" si="4"/>
        <v>1</v>
      </c>
      <c r="X51" cm="1">
        <f t="array" ref="X51">_xlfn.IFS(W51&lt;$AA$2,1,W51&lt;$AA$3,2,W51&lt;$AA$4,3,W51&lt;$AA$5,4,W51&lt;$AA$6,5)</f>
        <v>1</v>
      </c>
      <c r="Y51">
        <v>3</v>
      </c>
      <c r="AC51" s="176" t="s">
        <v>59</v>
      </c>
      <c r="AD51" s="134">
        <v>1.6404968361846732E-2</v>
      </c>
      <c r="AE51" s="10">
        <v>370.3</v>
      </c>
    </row>
    <row r="52" spans="1:31" x14ac:dyDescent="0.3">
      <c r="A52" s="183" t="s">
        <v>59</v>
      </c>
      <c r="B52" s="176" t="s">
        <v>59</v>
      </c>
      <c r="C52" s="134">
        <v>1.6404968361846732E-2</v>
      </c>
      <c r="D52" s="10">
        <v>166.1</v>
      </c>
      <c r="E52" cm="1">
        <f t="array" ref="E52">_xlfn.IFS(D51&lt;$U$2,1,D51&lt;$U$3,2,D51&lt;$U$4,3,D51&lt;$U$5,4,D51&lt;$U$6,5)</f>
        <v>1</v>
      </c>
      <c r="F52" s="92">
        <f t="shared" si="0"/>
        <v>-0.47668557025834901</v>
      </c>
      <c r="G52" cm="1">
        <f t="array" ref="G52">_xlfn.IFS(F52&lt;0.25,1,F52&lt;0.5,2,F52&lt;0.75,3,F52&lt;1,4,F52&gt;1,5)</f>
        <v>1</v>
      </c>
      <c r="H52" s="183" t="s">
        <v>59</v>
      </c>
      <c r="I52" s="10">
        <v>62.77</v>
      </c>
      <c r="J52" cm="1">
        <f t="array" ref="J52">_xlfn.IFS(I52&lt;$V$2,1,I52&lt;$V$3,2,I52&lt;$V$4,3,I52&lt;$V$5,4,I52&lt;$V$6,5)</f>
        <v>1</v>
      </c>
      <c r="K52" s="92">
        <f t="shared" si="1"/>
        <v>-0.4393533404787423</v>
      </c>
      <c r="L52" cm="1">
        <f t="array" ref="L52">_xlfn.IFS(K52&lt;0.25,1,K52&lt;0.5,2,K52&lt;0.75,3,K52&lt;1,4,K52&gt;1,5)</f>
        <v>1</v>
      </c>
      <c r="M52" s="183" t="s">
        <v>59</v>
      </c>
      <c r="N52" s="10">
        <v>43.68</v>
      </c>
      <c r="O52" cm="1">
        <f t="array" ref="O52">_xlfn.IFS(N52&lt;$W$2,1,N52&lt;$W$3,2,N52&lt;$W$4,3,N52&lt;$W$5,4,N52&lt;$W$6,5)</f>
        <v>1</v>
      </c>
      <c r="P52" s="92">
        <f t="shared" si="2"/>
        <v>-0.25025746652935121</v>
      </c>
      <c r="Q52" cm="1">
        <f t="array" ref="Q52">_xlfn.IFS(P52&lt;0.25,1,P52&lt;0.5,2,P52&lt;0.75,3,P52&lt;1,4,P52&gt;1,5)</f>
        <v>1</v>
      </c>
      <c r="R52">
        <f t="shared" si="3"/>
        <v>1</v>
      </c>
      <c r="S52">
        <f t="shared" si="4"/>
        <v>1</v>
      </c>
      <c r="X52" cm="1">
        <f t="array" ref="X52">_xlfn.IFS(W52&lt;$AA$2,1,W52&lt;$AA$3,2,W52&lt;$AA$4,3,W52&lt;$AA$5,4,W52&lt;$AA$6,5)</f>
        <v>1</v>
      </c>
      <c r="Y52">
        <v>3</v>
      </c>
      <c r="AC52" s="176" t="s">
        <v>60</v>
      </c>
      <c r="AD52" s="134">
        <v>9.5335015875600421E-2</v>
      </c>
      <c r="AE52" s="10">
        <v>166.1</v>
      </c>
    </row>
    <row r="53" spans="1:31" x14ac:dyDescent="0.3">
      <c r="A53" s="183" t="s">
        <v>60</v>
      </c>
      <c r="B53" s="176" t="s">
        <v>60</v>
      </c>
      <c r="C53" s="134">
        <v>9.5335015875600421E-2</v>
      </c>
      <c r="D53" s="10">
        <v>378.6</v>
      </c>
      <c r="E53" cm="1">
        <f t="array" ref="E53">_xlfn.IFS(D52&lt;$U$2,1,D52&lt;$U$3,2,D52&lt;$U$4,3,D52&lt;$U$5,4,D52&lt;$U$6,5)</f>
        <v>1</v>
      </c>
      <c r="F53" s="92">
        <f t="shared" si="0"/>
        <v>0.19281663516068059</v>
      </c>
      <c r="G53" cm="1">
        <f t="array" ref="G53">_xlfn.IFS(F53&lt;0.25,1,F53&lt;0.5,2,F53&lt;0.75,3,F53&lt;1,4,F53&gt;1,5)</f>
        <v>1</v>
      </c>
      <c r="H53" s="183" t="s">
        <v>60</v>
      </c>
      <c r="I53" s="10">
        <v>135.71</v>
      </c>
      <c r="J53" cm="1">
        <f t="array" ref="J53">_xlfn.IFS(I53&lt;$V$2,1,I53&lt;$V$3,2,I53&lt;$V$4,3,I53&lt;$V$5,4,I53&lt;$V$6,5)</f>
        <v>2</v>
      </c>
      <c r="K53" s="92">
        <f t="shared" si="1"/>
        <v>0.21212933190425165</v>
      </c>
      <c r="L53" cm="1">
        <f t="array" ref="L53">_xlfn.IFS(K53&lt;0.25,1,K53&lt;0.5,2,K53&lt;0.75,3,K53&lt;1,4,K53&gt;1,5)</f>
        <v>1</v>
      </c>
      <c r="M53" s="183" t="s">
        <v>60</v>
      </c>
      <c r="N53" s="10">
        <v>66.3</v>
      </c>
      <c r="O53" cm="1">
        <f t="array" ref="O53">_xlfn.IFS(N53&lt;$W$2,1,N53&lt;$W$3,2,N53&lt;$W$4,3,N53&lt;$W$5,4,N53&lt;$W$6,5)</f>
        <v>1</v>
      </c>
      <c r="P53" s="92">
        <f t="shared" si="2"/>
        <v>0.13800205973223489</v>
      </c>
      <c r="Q53" cm="1">
        <f t="array" ref="Q53">_xlfn.IFS(P53&lt;0.25,1,P53&lt;0.5,2,P53&lt;0.75,3,P53&lt;1,4,P53&gt;1,5)</f>
        <v>1</v>
      </c>
      <c r="R53">
        <f t="shared" si="3"/>
        <v>1.5</v>
      </c>
      <c r="S53">
        <f t="shared" si="4"/>
        <v>1.5</v>
      </c>
      <c r="X53" cm="1">
        <f t="array" ref="X53">_xlfn.IFS(W53&lt;$AA$2,1,W53&lt;$AA$3,2,W53&lt;$AA$4,3,W53&lt;$AA$5,4,W53&lt;$AA$6,5)</f>
        <v>1</v>
      </c>
      <c r="Y53">
        <v>3</v>
      </c>
      <c r="AC53" s="176" t="s">
        <v>61</v>
      </c>
      <c r="AD53" s="134">
        <v>0.11893282375422608</v>
      </c>
      <c r="AE53" s="10">
        <v>378.6</v>
      </c>
    </row>
    <row r="54" spans="1:31" x14ac:dyDescent="0.3">
      <c r="A54" s="183" t="s">
        <v>61</v>
      </c>
      <c r="B54" s="176" t="s">
        <v>61</v>
      </c>
      <c r="C54" s="134">
        <v>0.11893282375422608</v>
      </c>
      <c r="D54" s="10">
        <v>518.79999999999995</v>
      </c>
      <c r="E54" cm="1">
        <f t="array" ref="E54">_xlfn.IFS(D53&lt;$U$2,1,D53&lt;$U$3,2,D53&lt;$U$4,3,D53&lt;$U$5,4,D53&lt;$U$6,5)</f>
        <v>1</v>
      </c>
      <c r="F54" s="92">
        <f t="shared" si="0"/>
        <v>0.63453056080655323</v>
      </c>
      <c r="G54" cm="1">
        <f t="array" ref="G54">_xlfn.IFS(F54&lt;0.25,1,F54&lt;0.5,2,F54&lt;0.75,3,F54&lt;1,4,F54&gt;1,5)</f>
        <v>3</v>
      </c>
      <c r="H54" s="183" t="s">
        <v>61</v>
      </c>
      <c r="I54" s="10">
        <v>154.44999999999999</v>
      </c>
      <c r="J54" cm="1">
        <f t="array" ref="J54">_xlfn.IFS(I54&lt;$V$2,1,I54&lt;$V$3,2,I54&lt;$V$4,3,I54&lt;$V$5,4,I54&lt;$V$6,5)</f>
        <v>3</v>
      </c>
      <c r="K54" s="92">
        <f t="shared" si="1"/>
        <v>0.37951053947838509</v>
      </c>
      <c r="L54" cm="1">
        <f t="array" ref="L54">_xlfn.IFS(K54&lt;0.25,1,K54&lt;0.5,2,K54&lt;0.75,3,K54&lt;1,4,K54&gt;1,5)</f>
        <v>2</v>
      </c>
      <c r="M54" s="183" t="s">
        <v>61</v>
      </c>
      <c r="N54" s="10">
        <v>76.59</v>
      </c>
      <c r="O54" cm="1">
        <f t="array" ref="O54">_xlfn.IFS(N54&lt;$W$2,1,N54&lt;$W$3,2,N54&lt;$W$4,3,N54&lt;$W$5,4,N54&lt;$W$6,5)</f>
        <v>3</v>
      </c>
      <c r="P54" s="92">
        <f t="shared" si="2"/>
        <v>0.31462409886714737</v>
      </c>
      <c r="Q54" cm="1">
        <f t="array" ref="Q54">_xlfn.IFS(P54&lt;0.25,1,P54&lt;0.5,2,P54&lt;0.75,3,P54&lt;1,4,P54&gt;1,5)</f>
        <v>2</v>
      </c>
      <c r="R54">
        <f t="shared" si="3"/>
        <v>3</v>
      </c>
      <c r="S54">
        <f t="shared" si="4"/>
        <v>3</v>
      </c>
      <c r="X54" cm="1">
        <f t="array" ref="X54">_xlfn.IFS(W54&lt;$AA$2,1,W54&lt;$AA$3,2,W54&lt;$AA$4,3,W54&lt;$AA$5,4,W54&lt;$AA$6,5)</f>
        <v>1</v>
      </c>
      <c r="Y54">
        <v>3</v>
      </c>
      <c r="AC54" s="176" t="s">
        <v>62</v>
      </c>
      <c r="AD54" s="134">
        <v>0.10894112224910704</v>
      </c>
      <c r="AE54" s="10">
        <v>518.79999999999995</v>
      </c>
    </row>
    <row r="55" spans="1:31" x14ac:dyDescent="0.3">
      <c r="A55" s="183" t="s">
        <v>62</v>
      </c>
      <c r="B55" s="176" t="s">
        <v>62</v>
      </c>
      <c r="C55" s="134">
        <v>0.10894112224910704</v>
      </c>
      <c r="D55" s="10">
        <v>553.1</v>
      </c>
      <c r="E55" cm="1">
        <f t="array" ref="E55">_xlfn.IFS(D54&lt;$U$2,1,D54&lt;$U$3,2,D54&lt;$U$4,3,D54&lt;$U$5,4,D54&lt;$U$6,5)</f>
        <v>3</v>
      </c>
      <c r="F55" s="92">
        <f t="shared" si="0"/>
        <v>0.74259609325771914</v>
      </c>
      <c r="G55" cm="1">
        <f t="array" ref="G55">_xlfn.IFS(F55&lt;0.25,1,F55&lt;0.5,2,F55&lt;0.75,3,F55&lt;1,4,F55&gt;1,5)</f>
        <v>3</v>
      </c>
      <c r="H55" s="183" t="s">
        <v>62</v>
      </c>
      <c r="I55" s="10">
        <v>172.9</v>
      </c>
      <c r="J55" cm="1">
        <f t="array" ref="J55">_xlfn.IFS(I55&lt;$V$2,1,I55&lt;$V$3,2,I55&lt;$V$4,3,I55&lt;$V$5,4,I55&lt;$V$6,5)</f>
        <v>4</v>
      </c>
      <c r="K55" s="92">
        <f t="shared" si="1"/>
        <v>0.54430153626295108</v>
      </c>
      <c r="L55" cm="1">
        <f t="array" ref="L55">_xlfn.IFS(K55&lt;0.25,1,K55&lt;0.5,2,K55&lt;0.75,3,K55&lt;1,4,K55&gt;1,5)</f>
        <v>3</v>
      </c>
      <c r="M55" s="183" t="s">
        <v>62</v>
      </c>
      <c r="N55" s="10">
        <v>78.849999999999994</v>
      </c>
      <c r="O55" cm="1">
        <f t="array" ref="O55">_xlfn.IFS(N55&lt;$W$2,1,N55&lt;$W$3,2,N55&lt;$W$4,3,N55&lt;$W$5,4,N55&lt;$W$6,5)</f>
        <v>3</v>
      </c>
      <c r="P55" s="92">
        <f t="shared" si="2"/>
        <v>0.35341572262272569</v>
      </c>
      <c r="Q55" cm="1">
        <f t="array" ref="Q55">_xlfn.IFS(P55&lt;0.25,1,P55&lt;0.5,2,P55&lt;0.75,3,P55&lt;1,4,P55&gt;1,5)</f>
        <v>2</v>
      </c>
      <c r="R55">
        <f t="shared" si="3"/>
        <v>3.5</v>
      </c>
      <c r="S55">
        <f t="shared" si="4"/>
        <v>3.5</v>
      </c>
      <c r="X55" cm="1">
        <f t="array" ref="X55">_xlfn.IFS(W55&lt;$AA$2,1,W55&lt;$AA$3,2,W55&lt;$AA$4,3,W55&lt;$AA$5,4,W55&lt;$AA$6,5)</f>
        <v>1</v>
      </c>
      <c r="Y55">
        <v>4</v>
      </c>
      <c r="AC55" s="176" t="s">
        <v>63</v>
      </c>
      <c r="AD55" s="134">
        <v>6.2982527427874843E-2</v>
      </c>
      <c r="AE55" s="10">
        <v>553.1</v>
      </c>
    </row>
    <row r="56" spans="1:31" x14ac:dyDescent="0.3">
      <c r="A56" s="183" t="s">
        <v>63</v>
      </c>
      <c r="B56" s="176" t="s">
        <v>63</v>
      </c>
      <c r="C56" s="134">
        <v>6.2982527427874843E-2</v>
      </c>
      <c r="D56" s="10">
        <v>543.5</v>
      </c>
      <c r="E56" cm="1">
        <f t="array" ref="E56">_xlfn.IFS(D55&lt;$U$2,1,D55&lt;$U$3,2,D55&lt;$U$4,3,D55&lt;$U$5,4,D55&lt;$U$6,5)</f>
        <v>4</v>
      </c>
      <c r="F56" s="92">
        <f t="shared" si="0"/>
        <v>0.71235034656584761</v>
      </c>
      <c r="G56" cm="1">
        <f t="array" ref="G56">_xlfn.IFS(F56&lt;0.25,1,F56&lt;0.5,2,F56&lt;0.75,3,F56&lt;1,4,F56&gt;1,5)</f>
        <v>3</v>
      </c>
      <c r="H56" s="183" t="s">
        <v>63</v>
      </c>
      <c r="I56" s="10">
        <v>162.27000000000001</v>
      </c>
      <c r="J56" cm="1">
        <f t="array" ref="J56">_xlfn.IFS(I56&lt;$V$2,1,I56&lt;$V$3,2,I56&lt;$V$4,3,I56&lt;$V$5,4,I56&lt;$V$6,5)</f>
        <v>4</v>
      </c>
      <c r="K56" s="92">
        <f t="shared" si="1"/>
        <v>0.44935691318327997</v>
      </c>
      <c r="L56" cm="1">
        <f t="array" ref="L56">_xlfn.IFS(K56&lt;0.25,1,K56&lt;0.5,2,K56&lt;0.75,3,K56&lt;1,4,K56&gt;1,5)</f>
        <v>2</v>
      </c>
      <c r="M56" s="183" t="s">
        <v>63</v>
      </c>
      <c r="N56" s="10">
        <v>77.489999999999995</v>
      </c>
      <c r="O56" cm="1">
        <f t="array" ref="O56">_xlfn.IFS(N56&lt;$W$2,1,N56&lt;$W$3,2,N56&lt;$W$4,3,N56&lt;$W$5,4,N56&lt;$W$6,5)</f>
        <v>3</v>
      </c>
      <c r="P56" s="92">
        <f t="shared" si="2"/>
        <v>0.33007209062821818</v>
      </c>
      <c r="Q56" cm="1">
        <f t="array" ref="Q56">_xlfn.IFS(P56&lt;0.25,1,P56&lt;0.5,2,P56&lt;0.75,3,P56&lt;1,4,P56&gt;1,5)</f>
        <v>2</v>
      </c>
      <c r="R56">
        <f t="shared" si="3"/>
        <v>3.5</v>
      </c>
      <c r="S56">
        <f t="shared" si="4"/>
        <v>3.5</v>
      </c>
      <c r="X56" cm="1">
        <f t="array" ref="X56">_xlfn.IFS(W56&lt;$AA$2,1,W56&lt;$AA$3,2,W56&lt;$AA$4,3,W56&lt;$AA$5,4,W56&lt;$AA$6,5)</f>
        <v>1</v>
      </c>
      <c r="Y56">
        <v>4</v>
      </c>
      <c r="AC56" s="176" t="s">
        <v>64</v>
      </c>
      <c r="AD56" s="134">
        <v>5.9887271019257865E-2</v>
      </c>
      <c r="AE56" s="10">
        <v>543.5</v>
      </c>
    </row>
    <row r="57" spans="1:31" x14ac:dyDescent="0.3">
      <c r="A57" s="183" t="s">
        <v>64</v>
      </c>
      <c r="B57" s="176" t="s">
        <v>64</v>
      </c>
      <c r="C57" s="134">
        <v>5.9887271019257865E-2</v>
      </c>
      <c r="D57" s="10">
        <v>448.9</v>
      </c>
      <c r="E57" cm="1">
        <f t="array" ref="E57">_xlfn.IFS(D56&lt;$U$2,1,D56&lt;$U$3,2,D56&lt;$U$4,3,D56&lt;$U$5,4,D56&lt;$U$6,5)</f>
        <v>3</v>
      </c>
      <c r="F57" s="92">
        <f t="shared" si="0"/>
        <v>0.41430371770636421</v>
      </c>
      <c r="G57" cm="1">
        <f t="array" ref="G57">_xlfn.IFS(F57&lt;0.25,1,F57&lt;0.5,2,F57&lt;0.75,3,F57&lt;1,4,F57&gt;1,5)</f>
        <v>2</v>
      </c>
      <c r="H57" s="183" t="s">
        <v>64</v>
      </c>
      <c r="I57" s="10">
        <v>137.94999999999999</v>
      </c>
      <c r="J57" cm="1">
        <f t="array" ref="J57">_xlfn.IFS(I57&lt;$V$2,1,I57&lt;$V$3,2,I57&lt;$V$4,3,I57&lt;$V$5,4,I57&lt;$V$6,5)</f>
        <v>2</v>
      </c>
      <c r="K57" s="92">
        <f t="shared" si="1"/>
        <v>0.2321364773133261</v>
      </c>
      <c r="L57" cm="1">
        <f t="array" ref="L57">_xlfn.IFS(K57&lt;0.25,1,K57&lt;0.5,2,K57&lt;0.75,3,K57&lt;1,4,K57&gt;1,5)</f>
        <v>1</v>
      </c>
      <c r="M57" s="183" t="s">
        <v>64</v>
      </c>
      <c r="N57" s="10">
        <v>76.25</v>
      </c>
      <c r="O57" cm="1">
        <f t="array" ref="O57">_xlfn.IFS(N57&lt;$W$2,1,N57&lt;$W$3,2,N57&lt;$W$4,3,N57&lt;$W$5,4,N57&lt;$W$6,5)</f>
        <v>3</v>
      </c>
      <c r="P57" s="92">
        <f t="shared" si="2"/>
        <v>0.30878819086852038</v>
      </c>
      <c r="Q57" cm="1">
        <f t="array" ref="Q57">_xlfn.IFS(P57&lt;0.25,1,P57&lt;0.5,2,P57&lt;0.75,3,P57&lt;1,4,P57&gt;1,5)</f>
        <v>2</v>
      </c>
      <c r="R57">
        <f t="shared" si="3"/>
        <v>2.5</v>
      </c>
      <c r="S57">
        <f t="shared" si="4"/>
        <v>2.5</v>
      </c>
      <c r="X57" cm="1">
        <f t="array" ref="X57">_xlfn.IFS(W57&lt;$AA$2,1,W57&lt;$AA$3,2,W57&lt;$AA$4,3,W57&lt;$AA$5,4,W57&lt;$AA$6,5)</f>
        <v>1</v>
      </c>
      <c r="Y57">
        <v>4</v>
      </c>
      <c r="AC57" s="176" t="s">
        <v>65</v>
      </c>
      <c r="AD57" s="134">
        <v>0.16069476497024171</v>
      </c>
      <c r="AE57" s="10">
        <v>448.9</v>
      </c>
    </row>
    <row r="58" spans="1:31" x14ac:dyDescent="0.3">
      <c r="A58" s="183" t="s">
        <v>65</v>
      </c>
      <c r="B58" s="176" t="s">
        <v>65</v>
      </c>
      <c r="C58" s="134">
        <v>0.16069476497024171</v>
      </c>
      <c r="D58" s="10">
        <v>409.2</v>
      </c>
      <c r="E58" cm="1">
        <f t="array" ref="E58">_xlfn.IFS(D57&lt;$U$2,1,D57&lt;$U$3,2,D57&lt;$U$4,3,D57&lt;$U$5,4,D57&lt;$U$6,5)</f>
        <v>2</v>
      </c>
      <c r="F58" s="92">
        <f t="shared" si="0"/>
        <v>0.28922495274102089</v>
      </c>
      <c r="G58" cm="1">
        <f t="array" ref="G58">_xlfn.IFS(F58&lt;0.25,1,F58&lt;0.5,2,F58&lt;0.75,3,F58&lt;1,4,F58&gt;1,5)</f>
        <v>2</v>
      </c>
      <c r="H58" s="183" t="s">
        <v>65</v>
      </c>
      <c r="I58" s="10">
        <v>139.30000000000001</v>
      </c>
      <c r="J58" cm="1">
        <f t="array" ref="J58">_xlfn.IFS(I58&lt;$V$2,1,I58&lt;$V$3,2,I58&lt;$V$4,3,I58&lt;$V$5,4,I58&lt;$V$6,5)</f>
        <v>2</v>
      </c>
      <c r="K58" s="92">
        <f t="shared" si="1"/>
        <v>0.24419435512683108</v>
      </c>
      <c r="L58" cm="1">
        <f t="array" ref="L58">_xlfn.IFS(K58&lt;0.25,1,K58&lt;0.5,2,K58&lt;0.75,3,K58&lt;1,4,K58&gt;1,5)</f>
        <v>1</v>
      </c>
      <c r="M58" s="183" t="s">
        <v>65</v>
      </c>
      <c r="N58" s="10">
        <v>67.2</v>
      </c>
      <c r="O58" cm="1">
        <f t="array" ref="O58">_xlfn.IFS(N58&lt;$W$2,1,N58&lt;$W$3,2,N58&lt;$W$4,3,N58&lt;$W$5,4,N58&lt;$W$6,5)</f>
        <v>1</v>
      </c>
      <c r="P58" s="92">
        <f t="shared" si="2"/>
        <v>0.15345005149330593</v>
      </c>
      <c r="Q58" cm="1">
        <f t="array" ref="Q58">_xlfn.IFS(P58&lt;0.25,1,P58&lt;0.5,2,P58&lt;0.75,3,P58&lt;1,4,P58&gt;1,5)</f>
        <v>1</v>
      </c>
      <c r="R58">
        <f t="shared" si="3"/>
        <v>1.5</v>
      </c>
      <c r="S58">
        <f t="shared" si="4"/>
        <v>1.5</v>
      </c>
      <c r="X58" cm="1">
        <f t="array" ref="X58">_xlfn.IFS(W58&lt;$AA$2,1,W58&lt;$AA$3,2,W58&lt;$AA$4,3,W58&lt;$AA$5,4,W58&lt;$AA$6,5)</f>
        <v>1</v>
      </c>
      <c r="Y58">
        <v>4</v>
      </c>
      <c r="AC58" s="176" t="s">
        <v>66</v>
      </c>
      <c r="AD58" s="134">
        <v>8.1146548243843361E-2</v>
      </c>
      <c r="AE58" s="10">
        <v>409.2</v>
      </c>
    </row>
    <row r="59" spans="1:31" x14ac:dyDescent="0.3">
      <c r="A59" s="183" t="s">
        <v>66</v>
      </c>
      <c r="B59" s="176" t="s">
        <v>66</v>
      </c>
      <c r="C59" s="134">
        <v>8.1146548243843361E-2</v>
      </c>
      <c r="D59" s="10">
        <v>520.20000000000005</v>
      </c>
      <c r="E59" cm="1">
        <f t="array" ref="E59">_xlfn.IFS(D58&lt;$U$2,1,D58&lt;$U$3,2,D58&lt;$U$4,3,D58&lt;$U$5,4,D58&lt;$U$6,5)</f>
        <v>1</v>
      </c>
      <c r="F59" s="92">
        <f t="shared" si="0"/>
        <v>0.63894139886578483</v>
      </c>
      <c r="G59" cm="1">
        <f t="array" ref="G59">_xlfn.IFS(F59&lt;0.25,1,F59&lt;0.5,2,F59&lt;0.75,3,F59&lt;1,4,F59&gt;1,5)</f>
        <v>3</v>
      </c>
      <c r="H59" s="183" t="s">
        <v>66</v>
      </c>
      <c r="I59" s="10">
        <v>155.41</v>
      </c>
      <c r="J59" cm="1">
        <f t="array" ref="J59">_xlfn.IFS(I59&lt;$V$2,1,I59&lt;$V$3,2,I59&lt;$V$4,3,I59&lt;$V$5,4,I59&lt;$V$6,5)</f>
        <v>3</v>
      </c>
      <c r="K59" s="92">
        <f t="shared" si="1"/>
        <v>0.38808503036798858</v>
      </c>
      <c r="L59" cm="1">
        <f t="array" ref="L59">_xlfn.IFS(K59&lt;0.25,1,K59&lt;0.5,2,K59&lt;0.75,3,K59&lt;1,4,K59&gt;1,5)</f>
        <v>2</v>
      </c>
      <c r="M59" s="183" t="s">
        <v>66</v>
      </c>
      <c r="N59" s="10">
        <v>74.23</v>
      </c>
      <c r="O59" cm="1">
        <f t="array" ref="O59">_xlfn.IFS(N59&lt;$W$2,1,N59&lt;$W$3,2,N59&lt;$W$4,3,N59&lt;$W$5,4,N59&lt;$W$6,5)</f>
        <v>2</v>
      </c>
      <c r="P59" s="92">
        <f t="shared" si="2"/>
        <v>0.27411603158256104</v>
      </c>
      <c r="Q59" cm="1">
        <f t="array" ref="Q59">_xlfn.IFS(P59&lt;0.25,1,P59&lt;0.5,2,P59&lt;0.75,3,P59&lt;1,4,P59&gt;1,5)</f>
        <v>2</v>
      </c>
      <c r="R59">
        <f t="shared" si="3"/>
        <v>2.5</v>
      </c>
      <c r="S59">
        <f t="shared" si="4"/>
        <v>2.5</v>
      </c>
      <c r="X59" cm="1">
        <f t="array" ref="X59">_xlfn.IFS(W59&lt;$AA$2,1,W59&lt;$AA$3,2,W59&lt;$AA$4,3,W59&lt;$AA$5,4,W59&lt;$AA$6,5)</f>
        <v>1</v>
      </c>
      <c r="Y59">
        <v>4</v>
      </c>
      <c r="AC59" s="176" t="s">
        <v>67</v>
      </c>
      <c r="AD59" s="134">
        <v>5.7431314134392585E-2</v>
      </c>
      <c r="AE59" s="10">
        <v>520.20000000000005</v>
      </c>
    </row>
    <row r="60" spans="1:31" x14ac:dyDescent="0.3">
      <c r="A60" s="183" t="s">
        <v>67</v>
      </c>
      <c r="B60" s="176" t="s">
        <v>67</v>
      </c>
      <c r="C60" s="134">
        <v>5.7431314134392585E-2</v>
      </c>
      <c r="D60" s="10">
        <v>520.6</v>
      </c>
      <c r="E60" cm="1">
        <f t="array" ref="E60">_xlfn.IFS(D59&lt;$U$2,1,D59&lt;$U$3,2,D59&lt;$U$4,3,D59&lt;$U$5,4,D59&lt;$U$6,5)</f>
        <v>3</v>
      </c>
      <c r="F60" s="92">
        <f t="shared" si="0"/>
        <v>0.64020163831127941</v>
      </c>
      <c r="G60" cm="1">
        <f t="array" ref="G60">_xlfn.IFS(F60&lt;0.25,1,F60&lt;0.5,2,F60&lt;0.75,3,F60&lt;1,4,F60&gt;1,5)</f>
        <v>3</v>
      </c>
      <c r="H60" s="183" t="s">
        <v>67</v>
      </c>
      <c r="I60" s="10">
        <v>138.43</v>
      </c>
      <c r="J60" cm="1">
        <f t="array" ref="J60">_xlfn.IFS(I60&lt;$V$2,1,I60&lt;$V$3,2,I60&lt;$V$4,3,I60&lt;$V$5,4,I60&lt;$V$6,5)</f>
        <v>2</v>
      </c>
      <c r="K60" s="92">
        <f t="shared" si="1"/>
        <v>0.23642372275812806</v>
      </c>
      <c r="L60" cm="1">
        <f t="array" ref="L60">_xlfn.IFS(K60&lt;0.25,1,K60&lt;0.5,2,K60&lt;0.75,3,K60&lt;1,4,K60&gt;1,5)</f>
        <v>1</v>
      </c>
      <c r="M60" s="183" t="s">
        <v>67</v>
      </c>
      <c r="N60" s="10">
        <v>70.760000000000005</v>
      </c>
      <c r="O60" cm="1">
        <f t="array" ref="O60">_xlfn.IFS(N60&lt;$W$2,1,N60&lt;$W$3,2,N60&lt;$W$4,3,N60&lt;$W$5,4,N60&lt;$W$6,5)</f>
        <v>2</v>
      </c>
      <c r="P60" s="92">
        <f t="shared" si="2"/>
        <v>0.21455544112598712</v>
      </c>
      <c r="Q60" cm="1">
        <f t="array" ref="Q60">_xlfn.IFS(P60&lt;0.25,1,P60&lt;0.5,2,P60&lt;0.75,3,P60&lt;1,4,P60&gt;1,5)</f>
        <v>1</v>
      </c>
      <c r="R60">
        <f t="shared" si="3"/>
        <v>2</v>
      </c>
      <c r="S60">
        <f t="shared" si="4"/>
        <v>2</v>
      </c>
      <c r="X60" cm="1">
        <f t="array" ref="X60">_xlfn.IFS(W60&lt;$AA$2,1,W60&lt;$AA$3,2,W60&lt;$AA$4,3,W60&lt;$AA$5,4,W60&lt;$AA$6,5)</f>
        <v>1</v>
      </c>
      <c r="Y60">
        <v>4</v>
      </c>
      <c r="AC60" s="176" t="s">
        <v>68</v>
      </c>
      <c r="AD60" s="134">
        <v>0.12437138782556481</v>
      </c>
      <c r="AE60" s="10">
        <v>520.6</v>
      </c>
    </row>
    <row r="61" spans="1:31" x14ac:dyDescent="0.3">
      <c r="A61" s="183" t="s">
        <v>68</v>
      </c>
      <c r="B61" s="176" t="s">
        <v>68</v>
      </c>
      <c r="C61" s="134">
        <v>0.12437138782556481</v>
      </c>
      <c r="D61" s="10">
        <v>609.4</v>
      </c>
      <c r="E61" cm="1">
        <f t="array" ref="E61">_xlfn.IFS(D60&lt;$U$2,1,D60&lt;$U$3,2,D60&lt;$U$4,3,D60&lt;$U$5,4,D60&lt;$U$6,5)</f>
        <v>3</v>
      </c>
      <c r="F61" s="92">
        <f t="shared" si="0"/>
        <v>0.91997479521109016</v>
      </c>
      <c r="G61" cm="1">
        <f t="array" ref="G61">_xlfn.IFS(F61&lt;0.25,1,F61&lt;0.5,2,F61&lt;0.75,3,F61&lt;1,4,F61&gt;1,5)</f>
        <v>4</v>
      </c>
      <c r="H61" s="183" t="s">
        <v>68</v>
      </c>
      <c r="I61" s="10">
        <v>185.85</v>
      </c>
      <c r="J61" cm="1">
        <f t="array" ref="J61">_xlfn.IFS(I61&lt;$V$2,1,I61&lt;$V$3,2,I61&lt;$V$4,3,I61&lt;$V$5,4,I61&lt;$V$6,5)</f>
        <v>4</v>
      </c>
      <c r="K61" s="92">
        <f t="shared" si="1"/>
        <v>0.659967845659164</v>
      </c>
      <c r="L61" cm="1">
        <f t="array" ref="L61">_xlfn.IFS(K61&lt;0.25,1,K61&lt;0.5,2,K61&lt;0.75,3,K61&lt;1,4,K61&gt;1,5)</f>
        <v>3</v>
      </c>
      <c r="M61" s="183" t="s">
        <v>68</v>
      </c>
      <c r="N61" s="10">
        <v>79.47</v>
      </c>
      <c r="O61" cm="1">
        <f t="array" ref="O61">_xlfn.IFS(N61&lt;$W$2,1,N61&lt;$W$3,2,N61&lt;$W$4,3,N61&lt;$W$5,4,N61&lt;$W$6,5)</f>
        <v>3</v>
      </c>
      <c r="P61" s="92">
        <f t="shared" si="2"/>
        <v>0.36405767250257459</v>
      </c>
      <c r="Q61" cm="1">
        <f t="array" ref="Q61">_xlfn.IFS(P61&lt;0.25,1,P61&lt;0.5,2,P61&lt;0.75,3,P61&lt;1,4,P61&gt;1,5)</f>
        <v>2</v>
      </c>
      <c r="R61">
        <f t="shared" si="3"/>
        <v>3.5</v>
      </c>
      <c r="S61">
        <f t="shared" si="4"/>
        <v>3.5</v>
      </c>
      <c r="X61" cm="1">
        <f t="array" ref="X61">_xlfn.IFS(W61&lt;$AA$2,1,W61&lt;$AA$3,2,W61&lt;$AA$4,3,W61&lt;$AA$5,4,W61&lt;$AA$6,5)</f>
        <v>1</v>
      </c>
      <c r="Y61">
        <v>4</v>
      </c>
      <c r="AC61" s="176" t="s">
        <v>69</v>
      </c>
      <c r="AD61" s="134">
        <v>8.6382623224728491E-2</v>
      </c>
      <c r="AE61" s="10">
        <v>609.4</v>
      </c>
    </row>
    <row r="62" spans="1:31" x14ac:dyDescent="0.3">
      <c r="A62" s="183" t="s">
        <v>69</v>
      </c>
      <c r="B62" s="176" t="s">
        <v>69</v>
      </c>
      <c r="C62" s="134">
        <v>8.6382623224728491E-2</v>
      </c>
      <c r="D62" s="10">
        <v>528.79999999999995</v>
      </c>
      <c r="E62" cm="1">
        <f t="array" ref="E62">_xlfn.IFS(D61&lt;$U$2,1,D61&lt;$U$3,2,D61&lt;$U$4,3,D61&lt;$U$5,4,D61&lt;$U$6,5)</f>
        <v>5</v>
      </c>
      <c r="F62" s="92">
        <f t="shared" si="0"/>
        <v>0.66603654694391934</v>
      </c>
      <c r="G62" cm="1">
        <f t="array" ref="G62">_xlfn.IFS(F62&lt;0.25,1,F62&lt;0.5,2,F62&lt;0.75,3,F62&lt;1,4,F62&gt;1,5)</f>
        <v>3</v>
      </c>
      <c r="H62" s="183" t="s">
        <v>69</v>
      </c>
      <c r="I62" s="10">
        <v>168.88</v>
      </c>
      <c r="J62" cm="1">
        <f t="array" ref="J62">_xlfn.IFS(I62&lt;$V$2,1,I62&lt;$V$3,2,I62&lt;$V$4,3,I62&lt;$V$5,4,I62&lt;$V$6,5)</f>
        <v>4</v>
      </c>
      <c r="K62" s="92">
        <f t="shared" si="1"/>
        <v>0.50839585566273682</v>
      </c>
      <c r="L62" cm="1">
        <f t="array" ref="L62">_xlfn.IFS(K62&lt;0.25,1,K62&lt;0.5,2,K62&lt;0.75,3,K62&lt;1,4,K62&gt;1,5)</f>
        <v>3</v>
      </c>
      <c r="M62" s="183" t="s">
        <v>69</v>
      </c>
      <c r="N62" s="10">
        <v>80.400000000000006</v>
      </c>
      <c r="O62" cm="1">
        <f t="array" ref="O62">_xlfn.IFS(N62&lt;$W$2,1,N62&lt;$W$3,2,N62&lt;$W$4,3,N62&lt;$W$5,4,N62&lt;$W$6,5)</f>
        <v>3</v>
      </c>
      <c r="P62" s="92">
        <f t="shared" si="2"/>
        <v>0.38002059732234827</v>
      </c>
      <c r="Q62" cm="1">
        <f t="array" ref="Q62">_xlfn.IFS(P62&lt;0.25,1,P62&lt;0.5,2,P62&lt;0.75,3,P62&lt;1,4,P62&gt;1,5)</f>
        <v>2</v>
      </c>
      <c r="R62">
        <f t="shared" si="3"/>
        <v>3.5</v>
      </c>
      <c r="S62">
        <f t="shared" si="4"/>
        <v>3.5</v>
      </c>
      <c r="X62" cm="1">
        <f t="array" ref="X62">_xlfn.IFS(W62&lt;$AA$2,1,W62&lt;$AA$3,2,W62&lt;$AA$4,3,W62&lt;$AA$5,4,W62&lt;$AA$6,5)</f>
        <v>1</v>
      </c>
      <c r="Y62">
        <v>4</v>
      </c>
      <c r="AC62" s="176" t="s">
        <v>70</v>
      </c>
      <c r="AD62" s="134">
        <v>0.17567920585161964</v>
      </c>
      <c r="AE62" s="10">
        <v>528.79999999999995</v>
      </c>
    </row>
    <row r="63" spans="1:31" x14ac:dyDescent="0.3">
      <c r="A63" s="183" t="s">
        <v>70</v>
      </c>
      <c r="B63" s="176" t="s">
        <v>70</v>
      </c>
      <c r="C63" s="134">
        <v>0.17567920585161964</v>
      </c>
      <c r="D63" s="10">
        <v>542.70000000000005</v>
      </c>
      <c r="E63" cm="1">
        <f t="array" ref="E63">_xlfn.IFS(D62&lt;$U$2,1,D62&lt;$U$3,2,D62&lt;$U$4,3,D62&lt;$U$5,4,D62&lt;$U$6,5)</f>
        <v>3</v>
      </c>
      <c r="F63" s="92">
        <f t="shared" si="0"/>
        <v>0.70982986767485845</v>
      </c>
      <c r="G63" cm="1">
        <f t="array" ref="G63">_xlfn.IFS(F63&lt;0.25,1,F63&lt;0.5,2,F63&lt;0.75,3,F63&lt;1,4,F63&gt;1,5)</f>
        <v>3</v>
      </c>
      <c r="H63" s="183" t="s">
        <v>70</v>
      </c>
      <c r="I63" s="10">
        <v>175.96</v>
      </c>
      <c r="J63" cm="1">
        <f t="array" ref="J63">_xlfn.IFS(I63&lt;$V$2,1,I63&lt;$V$3,2,I63&lt;$V$4,3,I63&lt;$V$5,4,I63&lt;$V$6,5)</f>
        <v>4</v>
      </c>
      <c r="K63" s="92">
        <f t="shared" si="1"/>
        <v>0.57163272597356207</v>
      </c>
      <c r="L63" cm="1">
        <f t="array" ref="L63">_xlfn.IFS(K63&lt;0.25,1,K63&lt;0.5,2,K63&lt;0.75,3,K63&lt;1,4,K63&gt;1,5)</f>
        <v>3</v>
      </c>
      <c r="M63" s="183" t="s">
        <v>70</v>
      </c>
      <c r="N63" s="10">
        <v>76.290000000000006</v>
      </c>
      <c r="O63" cm="1">
        <f t="array" ref="O63">_xlfn.IFS(N63&lt;$W$2,1,N63&lt;$W$3,2,N63&lt;$W$4,3,N63&lt;$W$5,4,N63&lt;$W$6,5)</f>
        <v>3</v>
      </c>
      <c r="P63" s="92">
        <f t="shared" si="2"/>
        <v>0.30947476828012377</v>
      </c>
      <c r="Q63" cm="1">
        <f t="array" ref="Q63">_xlfn.IFS(P63&lt;0.25,1,P63&lt;0.5,2,P63&lt;0.75,3,P63&lt;1,4,P63&gt;1,5)</f>
        <v>2</v>
      </c>
      <c r="R63">
        <f t="shared" si="3"/>
        <v>3.5</v>
      </c>
      <c r="S63">
        <f t="shared" si="4"/>
        <v>3.5</v>
      </c>
      <c r="X63" cm="1">
        <f t="array" ref="X63">_xlfn.IFS(W63&lt;$AA$2,1,W63&lt;$AA$3,2,W63&lt;$AA$4,3,W63&lt;$AA$5,4,W63&lt;$AA$6,5)</f>
        <v>1</v>
      </c>
      <c r="Y63">
        <v>4</v>
      </c>
      <c r="AC63" s="176" t="s">
        <v>71</v>
      </c>
      <c r="AD63" s="134">
        <v>6.690678891071819E-2</v>
      </c>
      <c r="AE63" s="10">
        <v>542.70000000000005</v>
      </c>
    </row>
    <row r="64" spans="1:31" x14ac:dyDescent="0.3">
      <c r="A64" s="183" t="s">
        <v>71</v>
      </c>
      <c r="B64" s="176" t="s">
        <v>71</v>
      </c>
      <c r="C64" s="134">
        <v>6.690678891071819E-2</v>
      </c>
      <c r="D64" s="10">
        <v>571.5</v>
      </c>
      <c r="E64" cm="1">
        <f t="array" ref="E64">_xlfn.IFS(D63&lt;$U$2,1,D63&lt;$U$3,2,D63&lt;$U$4,3,D63&lt;$U$5,4,D63&lt;$U$6,5)</f>
        <v>3</v>
      </c>
      <c r="F64" s="92">
        <f t="shared" si="0"/>
        <v>0.8005671077504728</v>
      </c>
      <c r="G64" cm="1">
        <f t="array" ref="G64">_xlfn.IFS(F64&lt;0.25,1,F64&lt;0.5,2,F64&lt;0.75,3,F64&lt;1,4,F64&gt;1,5)</f>
        <v>4</v>
      </c>
      <c r="H64" s="183" t="s">
        <v>71</v>
      </c>
      <c r="I64" s="10">
        <v>172.53</v>
      </c>
      <c r="J64" cm="1">
        <f t="array" ref="J64">_xlfn.IFS(I64&lt;$V$2,1,I64&lt;$V$3,2,I64&lt;$V$4,3,I64&lt;$V$5,4,I64&lt;$V$6,5)</f>
        <v>4</v>
      </c>
      <c r="K64" s="92">
        <f t="shared" si="1"/>
        <v>0.54099678456591649</v>
      </c>
      <c r="L64" cm="1">
        <f t="array" ref="L64">_xlfn.IFS(K64&lt;0.25,1,K64&lt;0.5,2,K64&lt;0.75,3,K64&lt;1,4,K64&gt;1,5)</f>
        <v>3</v>
      </c>
      <c r="M64" s="183" t="s">
        <v>71</v>
      </c>
      <c r="N64" s="10">
        <v>97.24</v>
      </c>
      <c r="O64" cm="1">
        <f t="array" ref="O64">_xlfn.IFS(N64&lt;$W$2,1,N64&lt;$W$3,2,N64&lt;$W$4,3,N64&lt;$W$5,4,N64&lt;$W$6,5)</f>
        <v>5</v>
      </c>
      <c r="P64" s="92">
        <f t="shared" si="2"/>
        <v>0.6690696876072777</v>
      </c>
      <c r="Q64" cm="1">
        <f t="array" ref="Q64">_xlfn.IFS(P64&lt;0.25,1,P64&lt;0.5,2,P64&lt;0.75,3,P64&lt;1,4,P64&gt;1,5)</f>
        <v>3</v>
      </c>
      <c r="R64">
        <f t="shared" si="3"/>
        <v>4.5</v>
      </c>
      <c r="S64">
        <f t="shared" si="4"/>
        <v>4.5</v>
      </c>
      <c r="X64" cm="1">
        <f t="array" ref="X64">_xlfn.IFS(W64&lt;$AA$2,1,W64&lt;$AA$3,2,W64&lt;$AA$4,3,W64&lt;$AA$5,4,W64&lt;$AA$6,5)</f>
        <v>1</v>
      </c>
      <c r="Y64">
        <v>4</v>
      </c>
      <c r="AC64" s="176" t="s">
        <v>72</v>
      </c>
      <c r="AD64" s="134">
        <v>0.12141956404251486</v>
      </c>
      <c r="AE64" s="10">
        <v>571.5</v>
      </c>
    </row>
    <row r="65" spans="1:31" x14ac:dyDescent="0.3">
      <c r="A65" s="183" t="s">
        <v>72</v>
      </c>
      <c r="B65" s="176" t="s">
        <v>72</v>
      </c>
      <c r="C65" s="134">
        <v>0.12141956404251486</v>
      </c>
      <c r="D65" s="10">
        <v>479.6</v>
      </c>
      <c r="E65" cm="1">
        <f t="array" ref="E65">_xlfn.IFS(D64&lt;$U$2,1,D64&lt;$U$3,2,D64&lt;$U$4,3,D64&lt;$U$5,4,D64&lt;$U$6,5)</f>
        <v>4</v>
      </c>
      <c r="F65" s="92">
        <f t="shared" si="0"/>
        <v>0.51102709514807843</v>
      </c>
      <c r="G65" cm="1">
        <f t="array" ref="G65">_xlfn.IFS(F65&lt;0.25,1,F65&lt;0.5,2,F65&lt;0.75,3,F65&lt;1,4,F65&gt;1,5)</f>
        <v>3</v>
      </c>
      <c r="H65" s="183" t="s">
        <v>72</v>
      </c>
      <c r="I65" s="10">
        <v>135.01</v>
      </c>
      <c r="J65" cm="1">
        <f t="array" ref="J65">_xlfn.IFS(I65&lt;$V$2,1,I65&lt;$V$3,2,I65&lt;$V$4,3,I65&lt;$V$5,4,I65&lt;$V$6,5)</f>
        <v>2</v>
      </c>
      <c r="K65" s="92">
        <f t="shared" si="1"/>
        <v>0.20587709896391559</v>
      </c>
      <c r="L65" cm="1">
        <f t="array" ref="L65">_xlfn.IFS(K65&lt;0.25,1,K65&lt;0.5,2,K65&lt;0.75,3,K65&lt;1,4,K65&gt;1,5)</f>
        <v>1</v>
      </c>
      <c r="M65" s="183" t="s">
        <v>72</v>
      </c>
      <c r="N65" s="10">
        <v>75.95</v>
      </c>
      <c r="O65" cm="1">
        <f t="array" ref="O65">_xlfn.IFS(N65&lt;$W$2,1,N65&lt;$W$3,2,N65&lt;$W$4,3,N65&lt;$W$5,4,N65&lt;$W$6,5)</f>
        <v>3</v>
      </c>
      <c r="P65" s="92">
        <f t="shared" si="2"/>
        <v>0.30363886028149678</v>
      </c>
      <c r="Q65" cm="1">
        <f t="array" ref="Q65">_xlfn.IFS(P65&lt;0.25,1,P65&lt;0.5,2,P65&lt;0.75,3,P65&lt;1,4,P65&gt;1,5)</f>
        <v>2</v>
      </c>
      <c r="R65">
        <f t="shared" si="3"/>
        <v>2.5</v>
      </c>
      <c r="S65">
        <f t="shared" si="4"/>
        <v>2.5</v>
      </c>
      <c r="X65" cm="1">
        <f t="array" ref="X65">_xlfn.IFS(W65&lt;$AA$2,1,W65&lt;$AA$3,2,W65&lt;$AA$4,3,W65&lt;$AA$5,4,W65&lt;$AA$6,5)</f>
        <v>1</v>
      </c>
      <c r="Y65">
        <v>4</v>
      </c>
      <c r="AC65" s="176" t="s">
        <v>73</v>
      </c>
      <c r="AD65" s="134">
        <v>0.13112704783209422</v>
      </c>
      <c r="AE65" s="10">
        <v>479.6</v>
      </c>
    </row>
    <row r="66" spans="1:31" x14ac:dyDescent="0.3">
      <c r="A66" s="183" t="s">
        <v>73</v>
      </c>
      <c r="B66" s="176" t="s">
        <v>73</v>
      </c>
      <c r="C66" s="134">
        <v>0.13112704783209422</v>
      </c>
      <c r="D66" s="10">
        <v>530.70000000000005</v>
      </c>
      <c r="E66" cm="1">
        <f t="array" ref="E66">_xlfn.IFS(D65&lt;$U$2,1,D65&lt;$U$3,2,D65&lt;$U$4,3,D65&lt;$U$5,4,D65&lt;$U$6,5)</f>
        <v>2</v>
      </c>
      <c r="F66" s="92">
        <f t="shared" si="0"/>
        <v>0.67202268431001921</v>
      </c>
      <c r="G66" cm="1">
        <f t="array" ref="G66">_xlfn.IFS(F66&lt;0.25,1,F66&lt;0.5,2,F66&lt;0.75,3,F66&lt;1,4,F66&gt;1,5)</f>
        <v>3</v>
      </c>
      <c r="H66" s="183" t="s">
        <v>73</v>
      </c>
      <c r="I66" s="10">
        <v>104.83</v>
      </c>
      <c r="J66" cm="1">
        <f t="array" ref="J66">_xlfn.IFS(I66&lt;$V$2,1,I66&lt;$V$3,2,I66&lt;$V$4,3,I66&lt;$V$5,4,I66&lt;$V$6,5)</f>
        <v>1</v>
      </c>
      <c r="K66" s="92">
        <f t="shared" si="1"/>
        <v>-6.3683458377992053E-2</v>
      </c>
      <c r="L66" cm="1">
        <f t="array" ref="L66">_xlfn.IFS(K66&lt;0.25,1,K66&lt;0.5,2,K66&lt;0.75,3,K66&lt;1,4,K66&gt;1,5)</f>
        <v>1</v>
      </c>
      <c r="M66" s="183" t="s">
        <v>73</v>
      </c>
      <c r="N66" s="10">
        <v>74.67</v>
      </c>
      <c r="O66" cm="1">
        <f t="array" ref="O66">_xlfn.IFS(N66&lt;$W$2,1,N66&lt;$W$3,2,N66&lt;$W$4,3,N66&lt;$W$5,4,N66&lt;$W$6,5)</f>
        <v>2</v>
      </c>
      <c r="P66" s="92">
        <f t="shared" si="2"/>
        <v>0.28166838311019582</v>
      </c>
      <c r="Q66" cm="1">
        <f t="array" ref="Q66">_xlfn.IFS(P66&lt;0.25,1,P66&lt;0.5,2,P66&lt;0.75,3,P66&lt;1,4,P66&gt;1,5)</f>
        <v>2</v>
      </c>
      <c r="R66">
        <f t="shared" si="3"/>
        <v>1.5</v>
      </c>
      <c r="S66">
        <f t="shared" si="4"/>
        <v>1.5</v>
      </c>
      <c r="X66" cm="1">
        <f t="array" ref="X66">_xlfn.IFS(W66&lt;$AA$2,1,W66&lt;$AA$3,2,W66&lt;$AA$4,3,W66&lt;$AA$5,4,W66&lt;$AA$6,5)</f>
        <v>1</v>
      </c>
      <c r="Y66">
        <v>4</v>
      </c>
      <c r="AC66" s="176" t="s">
        <v>74</v>
      </c>
      <c r="AD66" s="134">
        <v>0.14060979565358417</v>
      </c>
      <c r="AE66" s="10">
        <v>530.70000000000005</v>
      </c>
    </row>
    <row r="67" spans="1:31" x14ac:dyDescent="0.3">
      <c r="A67" s="183" t="s">
        <v>74</v>
      </c>
      <c r="B67" s="176" t="s">
        <v>74</v>
      </c>
      <c r="C67" s="134">
        <v>0.14060979565358417</v>
      </c>
      <c r="D67" s="10">
        <v>469.2</v>
      </c>
      <c r="E67" cm="1">
        <f t="array" ref="E67">_xlfn.IFS(D66&lt;$U$2,1,D66&lt;$U$3,2,D66&lt;$U$4,3,D66&lt;$U$5,4,D66&lt;$U$6,5)</f>
        <v>3</v>
      </c>
      <c r="F67" s="92">
        <f t="shared" ref="F67:F103" si="5">D67/$D$21-1</f>
        <v>0.47826086956521752</v>
      </c>
      <c r="G67" cm="1">
        <f t="array" ref="G67">_xlfn.IFS(F67&lt;0.25,1,F67&lt;0.5,2,F67&lt;0.75,3,F67&lt;1,4,F67&gt;1,5)</f>
        <v>2</v>
      </c>
      <c r="H67" s="183" t="s">
        <v>74</v>
      </c>
      <c r="I67" s="10">
        <v>148.06</v>
      </c>
      <c r="J67" cm="1">
        <f t="array" ref="J67">_xlfn.IFS(I67&lt;$V$2,1,I67&lt;$V$3,2,I67&lt;$V$4,3,I67&lt;$V$5,4,I67&lt;$V$6,5)</f>
        <v>2</v>
      </c>
      <c r="K67" s="92">
        <f t="shared" ref="K67:K103" si="6">I67/$I$21-1</f>
        <v>0.32243658449446233</v>
      </c>
      <c r="L67" cm="1">
        <f t="array" ref="L67">_xlfn.IFS(K67&lt;0.25,1,K67&lt;0.5,2,K67&lt;0.75,3,K67&lt;1,4,K67&gt;1,5)</f>
        <v>2</v>
      </c>
      <c r="M67" s="183" t="s">
        <v>74</v>
      </c>
      <c r="N67" s="10">
        <v>70.010000000000005</v>
      </c>
      <c r="O67" cm="1">
        <f t="array" ref="O67">_xlfn.IFS(N67&lt;$W$2,1,N67&lt;$W$3,2,N67&lt;$W$4,3,N67&lt;$W$5,4,N67&lt;$W$6,5)</f>
        <v>2</v>
      </c>
      <c r="P67" s="92">
        <f t="shared" ref="P67:P103" si="7">N67/$N$21-1</f>
        <v>0.20168211465842778</v>
      </c>
      <c r="Q67" cm="1">
        <f t="array" ref="Q67">_xlfn.IFS(P67&lt;0.25,1,P67&lt;0.5,2,P67&lt;0.75,3,P67&lt;1,4,P67&gt;1,5)</f>
        <v>1</v>
      </c>
      <c r="R67">
        <f t="shared" ref="R67:R103" si="8">AVERAGE(O67,J67)</f>
        <v>2</v>
      </c>
      <c r="S67">
        <f t="shared" ref="S67:S103" si="9">AVERAGE(O67,J67)</f>
        <v>2</v>
      </c>
      <c r="X67" cm="1">
        <f t="array" ref="X67">_xlfn.IFS(W67&lt;$AA$2,1,W67&lt;$AA$3,2,W67&lt;$AA$4,3,W67&lt;$AA$5,4,W67&lt;$AA$6,5)</f>
        <v>1</v>
      </c>
      <c r="Y67">
        <v>4</v>
      </c>
      <c r="AC67" s="176" t="s">
        <v>75</v>
      </c>
      <c r="AD67" s="134">
        <v>7.857142857142857E-2</v>
      </c>
      <c r="AE67" s="10">
        <v>469.2</v>
      </c>
    </row>
    <row r="68" spans="1:31" x14ac:dyDescent="0.3">
      <c r="A68" s="183" t="s">
        <v>75</v>
      </c>
      <c r="B68" s="176" t="s">
        <v>75</v>
      </c>
      <c r="C68" s="134">
        <v>7.857142857142857E-2</v>
      </c>
      <c r="D68" s="10">
        <v>548.29999999999995</v>
      </c>
      <c r="E68" cm="1">
        <f t="array" ref="E68">_xlfn.IFS(D67&lt;$U$2,1,D67&lt;$U$3,2,D67&lt;$U$4,3,D67&lt;$U$5,4,D67&lt;$U$6,5)</f>
        <v>2</v>
      </c>
      <c r="F68" s="92">
        <f t="shared" si="5"/>
        <v>0.72747321991178326</v>
      </c>
      <c r="G68" cm="1">
        <f t="array" ref="G68">_xlfn.IFS(F68&lt;0.25,1,F68&lt;0.5,2,F68&lt;0.75,3,F68&lt;1,4,F68&gt;1,5)</f>
        <v>3</v>
      </c>
      <c r="H68" s="183" t="s">
        <v>75</v>
      </c>
      <c r="I68" s="10">
        <v>160.58000000000001</v>
      </c>
      <c r="J68" cm="1">
        <f t="array" ref="J68">_xlfn.IFS(I68&lt;$V$2,1,I68&lt;$V$3,2,I68&lt;$V$4,3,I68&lt;$V$5,4,I68&lt;$V$6,5)</f>
        <v>3</v>
      </c>
      <c r="K68" s="92">
        <f t="shared" si="6"/>
        <v>0.43426223651304063</v>
      </c>
      <c r="L68" cm="1">
        <f t="array" ref="L68">_xlfn.IFS(K68&lt;0.25,1,K68&lt;0.5,2,K68&lt;0.75,3,K68&lt;1,4,K68&gt;1,5)</f>
        <v>2</v>
      </c>
      <c r="M68" s="183" t="s">
        <v>75</v>
      </c>
      <c r="N68" s="10">
        <v>84.77</v>
      </c>
      <c r="O68" cm="1">
        <f t="array" ref="O68">_xlfn.IFS(N68&lt;$W$2,1,N68&lt;$W$3,2,N68&lt;$W$4,3,N68&lt;$W$5,4,N68&lt;$W$6,5)</f>
        <v>4</v>
      </c>
      <c r="P68" s="92">
        <f t="shared" si="7"/>
        <v>0.45502917953999322</v>
      </c>
      <c r="Q68" cm="1">
        <f t="array" ref="Q68">_xlfn.IFS(P68&lt;0.25,1,P68&lt;0.5,2,P68&lt;0.75,3,P68&lt;1,4,P68&gt;1,5)</f>
        <v>2</v>
      </c>
      <c r="R68">
        <f t="shared" si="8"/>
        <v>3.5</v>
      </c>
      <c r="S68">
        <f t="shared" si="9"/>
        <v>3.5</v>
      </c>
      <c r="X68" cm="1">
        <f t="array" ref="X68">_xlfn.IFS(W68&lt;$AA$2,1,W68&lt;$AA$3,2,W68&lt;$AA$4,3,W68&lt;$AA$5,4,W68&lt;$AA$6,5)</f>
        <v>1</v>
      </c>
      <c r="Y68">
        <v>4</v>
      </c>
      <c r="AC68" s="176" t="s">
        <v>76</v>
      </c>
      <c r="AD68" s="134">
        <v>0.14150675195451315</v>
      </c>
      <c r="AE68" s="10">
        <v>548.29999999999995</v>
      </c>
    </row>
    <row r="69" spans="1:31" x14ac:dyDescent="0.3">
      <c r="A69" s="183" t="s">
        <v>76</v>
      </c>
      <c r="B69" s="176" t="s">
        <v>76</v>
      </c>
      <c r="C69" s="134">
        <v>0.14150675195451315</v>
      </c>
      <c r="D69" s="10">
        <v>519.79999999999995</v>
      </c>
      <c r="E69" cm="1">
        <f t="array" ref="E69">_xlfn.IFS(D68&lt;$U$2,1,D68&lt;$U$3,2,D68&lt;$U$4,3,D68&lt;$U$5,4,D68&lt;$U$6,5)</f>
        <v>4</v>
      </c>
      <c r="F69" s="92">
        <f t="shared" si="5"/>
        <v>0.6376811594202898</v>
      </c>
      <c r="G69" cm="1">
        <f t="array" ref="G69">_xlfn.IFS(F69&lt;0.25,1,F69&lt;0.5,2,F69&lt;0.75,3,F69&lt;1,4,F69&gt;1,5)</f>
        <v>3</v>
      </c>
      <c r="H69" s="183" t="s">
        <v>76</v>
      </c>
      <c r="I69" s="10">
        <v>148.38999999999999</v>
      </c>
      <c r="J69" cm="1">
        <f t="array" ref="J69">_xlfn.IFS(I69&lt;$V$2,1,I69&lt;$V$3,2,I69&lt;$V$4,3,I69&lt;$V$5,4,I69&lt;$V$6,5)</f>
        <v>2</v>
      </c>
      <c r="K69" s="92">
        <f t="shared" si="6"/>
        <v>0.32538406573776335</v>
      </c>
      <c r="L69" cm="1">
        <f t="array" ref="L69">_xlfn.IFS(K69&lt;0.25,1,K69&lt;0.5,2,K69&lt;0.75,3,K69&lt;1,4,K69&gt;1,5)</f>
        <v>2</v>
      </c>
      <c r="M69" s="183" t="s">
        <v>76</v>
      </c>
      <c r="N69" s="10">
        <v>73.92</v>
      </c>
      <c r="O69" cm="1">
        <f t="array" ref="O69">_xlfn.IFS(N69&lt;$W$2,1,N69&lt;$W$3,2,N69&lt;$W$4,3,N69&lt;$W$5,4,N69&lt;$W$6,5)</f>
        <v>2</v>
      </c>
      <c r="P69" s="92">
        <f t="shared" si="7"/>
        <v>0.26879505664263648</v>
      </c>
      <c r="Q69" cm="1">
        <f t="array" ref="Q69">_xlfn.IFS(P69&lt;0.25,1,P69&lt;0.5,2,P69&lt;0.75,3,P69&lt;1,4,P69&gt;1,5)</f>
        <v>2</v>
      </c>
      <c r="R69">
        <f t="shared" si="8"/>
        <v>2</v>
      </c>
      <c r="S69">
        <f t="shared" si="9"/>
        <v>2</v>
      </c>
      <c r="X69" cm="1">
        <f t="array" ref="X69">_xlfn.IFS(W69&lt;$AA$2,1,W69&lt;$AA$3,2,W69&lt;$AA$4,3,W69&lt;$AA$5,4,W69&lt;$AA$6,5)</f>
        <v>1</v>
      </c>
      <c r="Y69">
        <v>4</v>
      </c>
      <c r="AC69" s="176" t="s">
        <v>77</v>
      </c>
      <c r="AD69" s="134">
        <v>8.0209592906086258E-2</v>
      </c>
      <c r="AE69" s="10">
        <v>519.79999999999995</v>
      </c>
    </row>
    <row r="70" spans="1:31" x14ac:dyDescent="0.3">
      <c r="A70" s="183" t="s">
        <v>77</v>
      </c>
      <c r="B70" s="176" t="s">
        <v>77</v>
      </c>
      <c r="C70" s="134">
        <v>8.0209592906086258E-2</v>
      </c>
      <c r="D70" s="10">
        <v>621.6</v>
      </c>
      <c r="E70" cm="1">
        <f t="array" ref="E70">_xlfn.IFS(D69&lt;$U$2,1,D69&lt;$U$3,2,D69&lt;$U$4,3,D69&lt;$U$5,4,D69&lt;$U$6,5)</f>
        <v>3</v>
      </c>
      <c r="F70" s="92">
        <f t="shared" si="5"/>
        <v>0.95841209829867702</v>
      </c>
      <c r="G70" cm="1">
        <f t="array" ref="G70">_xlfn.IFS(F70&lt;0.25,1,F70&lt;0.5,2,F70&lt;0.75,3,F70&lt;1,4,F70&gt;1,5)</f>
        <v>4</v>
      </c>
      <c r="H70" s="183" t="s">
        <v>77</v>
      </c>
      <c r="I70" s="10">
        <v>140.15</v>
      </c>
      <c r="J70" cm="1">
        <f t="array" ref="J70">_xlfn.IFS(I70&lt;$V$2,1,I70&lt;$V$3,2,I70&lt;$V$4,3,I70&lt;$V$5,4,I70&lt;$V$6,5)</f>
        <v>2</v>
      </c>
      <c r="K70" s="92">
        <f t="shared" si="6"/>
        <v>0.25178635226866741</v>
      </c>
      <c r="L70" cm="1">
        <f t="array" ref="L70">_xlfn.IFS(K70&lt;0.25,1,K70&lt;0.5,2,K70&lt;0.75,3,K70&lt;1,4,K70&gt;1,5)</f>
        <v>2</v>
      </c>
      <c r="M70" s="183" t="s">
        <v>77</v>
      </c>
      <c r="N70" s="10">
        <v>102.67</v>
      </c>
      <c r="O70" cm="1">
        <f t="array" ref="O70">_xlfn.IFS(N70&lt;$W$2,1,N70&lt;$W$3,2,N70&lt;$W$4,3,N70&lt;$W$5,4,N70&lt;$W$6,5)</f>
        <v>5</v>
      </c>
      <c r="P70" s="92">
        <f t="shared" si="7"/>
        <v>0.76227257123240655</v>
      </c>
      <c r="Q70" cm="1">
        <f t="array" ref="Q70">_xlfn.IFS(P70&lt;0.25,1,P70&lt;0.5,2,P70&lt;0.75,3,P70&lt;1,4,P70&gt;1,5)</f>
        <v>4</v>
      </c>
      <c r="R70">
        <f t="shared" si="8"/>
        <v>3.5</v>
      </c>
      <c r="S70">
        <f t="shared" si="9"/>
        <v>3.5</v>
      </c>
      <c r="X70" cm="1">
        <f t="array" ref="X70">_xlfn.IFS(W70&lt;$AA$2,1,W70&lt;$AA$3,2,W70&lt;$AA$4,3,W70&lt;$AA$5,4,W70&lt;$AA$6,5)</f>
        <v>1</v>
      </c>
      <c r="Y70">
        <v>4</v>
      </c>
      <c r="AC70" s="176" t="s">
        <v>78</v>
      </c>
      <c r="AD70" s="134">
        <v>0.1786365098081252</v>
      </c>
      <c r="AE70" s="10">
        <v>621.6</v>
      </c>
    </row>
    <row r="71" spans="1:31" x14ac:dyDescent="0.3">
      <c r="A71" s="183" t="s">
        <v>78</v>
      </c>
      <c r="B71" s="176" t="s">
        <v>78</v>
      </c>
      <c r="C71" s="134">
        <v>0.1786365098081252</v>
      </c>
      <c r="D71" s="10">
        <v>575.79999999999995</v>
      </c>
      <c r="E71" cm="1">
        <f t="array" ref="E71">_xlfn.IFS(D70&lt;$U$2,1,D70&lt;$U$3,2,D70&lt;$U$4,3,D70&lt;$U$5,4,D70&lt;$U$6,5)</f>
        <v>5</v>
      </c>
      <c r="F71" s="92">
        <f t="shared" si="5"/>
        <v>0.81411468178953994</v>
      </c>
      <c r="G71" cm="1">
        <f t="array" ref="G71">_xlfn.IFS(F71&lt;0.25,1,F71&lt;0.5,2,F71&lt;0.75,3,F71&lt;1,4,F71&gt;1,5)</f>
        <v>4</v>
      </c>
      <c r="H71" s="183" t="s">
        <v>78</v>
      </c>
      <c r="I71" s="10">
        <v>158.31</v>
      </c>
      <c r="J71" cm="1">
        <f t="array" ref="J71">_xlfn.IFS(I71&lt;$V$2,1,I71&lt;$V$3,2,I71&lt;$V$4,3,I71&lt;$V$5,4,I71&lt;$V$6,5)</f>
        <v>3</v>
      </c>
      <c r="K71" s="92">
        <f t="shared" si="6"/>
        <v>0.41398713826366573</v>
      </c>
      <c r="L71" cm="1">
        <f t="array" ref="L71">_xlfn.IFS(K71&lt;0.25,1,K71&lt;0.5,2,K71&lt;0.75,3,K71&lt;1,4,K71&gt;1,5)</f>
        <v>2</v>
      </c>
      <c r="M71" s="183" t="s">
        <v>78</v>
      </c>
      <c r="N71" s="10">
        <v>77.150000000000006</v>
      </c>
      <c r="O71" cm="1">
        <f t="array" ref="O71">_xlfn.IFS(N71&lt;$W$2,1,N71&lt;$W$3,2,N71&lt;$W$4,3,N71&lt;$W$5,4,N71&lt;$W$6,5)</f>
        <v>3</v>
      </c>
      <c r="P71" s="92">
        <f t="shared" si="7"/>
        <v>0.32423618262959164</v>
      </c>
      <c r="Q71" cm="1">
        <f t="array" ref="Q71">_xlfn.IFS(P71&lt;0.25,1,P71&lt;0.5,2,P71&lt;0.75,3,P71&lt;1,4,P71&gt;1,5)</f>
        <v>2</v>
      </c>
      <c r="R71">
        <f t="shared" si="8"/>
        <v>3</v>
      </c>
      <c r="S71">
        <f t="shared" si="9"/>
        <v>3</v>
      </c>
      <c r="X71" cm="1">
        <f t="array" ref="X71">_xlfn.IFS(W71&lt;$AA$2,1,W71&lt;$AA$3,2,W71&lt;$AA$4,3,W71&lt;$AA$5,4,W71&lt;$AA$6,5)</f>
        <v>1</v>
      </c>
      <c r="Y71">
        <v>4</v>
      </c>
      <c r="AC71" s="176" t="s">
        <v>79</v>
      </c>
      <c r="AD71" s="134">
        <v>0.11488822870501145</v>
      </c>
      <c r="AE71" s="10">
        <v>575.79999999999995</v>
      </c>
    </row>
    <row r="72" spans="1:31" ht="26.4" x14ac:dyDescent="0.3">
      <c r="A72" s="183" t="s">
        <v>79</v>
      </c>
      <c r="B72" s="176" t="s">
        <v>79</v>
      </c>
      <c r="C72" s="134">
        <v>0.11488822870501145</v>
      </c>
      <c r="D72" s="10">
        <v>421.2</v>
      </c>
      <c r="E72" cm="1">
        <f t="array" ref="E72">_xlfn.IFS(D71&lt;$U$2,1,D71&lt;$U$3,2,D71&lt;$U$4,3,D71&lt;$U$5,4,D71&lt;$U$6,5)</f>
        <v>4</v>
      </c>
      <c r="F72" s="92">
        <f t="shared" si="5"/>
        <v>0.32703213610586013</v>
      </c>
      <c r="G72" cm="1">
        <f t="array" ref="G72">_xlfn.IFS(F72&lt;0.25,1,F72&lt;0.5,2,F72&lt;0.75,3,F72&lt;1,4,F72&gt;1,5)</f>
        <v>2</v>
      </c>
      <c r="H72" s="183" t="s">
        <v>79</v>
      </c>
      <c r="I72" s="10">
        <v>132.24</v>
      </c>
      <c r="J72" cm="1">
        <f t="array" ref="J72">_xlfn.IFS(I72&lt;$V$2,1,I72&lt;$V$3,2,I72&lt;$V$4,3,I72&lt;$V$5,4,I72&lt;$V$6,5)</f>
        <v>2</v>
      </c>
      <c r="K72" s="92">
        <f t="shared" si="6"/>
        <v>0.18113612004287249</v>
      </c>
      <c r="L72" cm="1">
        <f t="array" ref="L72">_xlfn.IFS(K72&lt;0.25,1,K72&lt;0.5,2,K72&lt;0.75,3,K72&lt;1,4,K72&gt;1,5)</f>
        <v>1</v>
      </c>
      <c r="M72" s="183" t="s">
        <v>79</v>
      </c>
      <c r="N72" s="10">
        <v>62.33</v>
      </c>
      <c r="O72" cm="1">
        <f t="array" ref="O72">_xlfn.IFS(N72&lt;$W$2,1,N72&lt;$W$3,2,N72&lt;$W$4,3,N72&lt;$W$5,4,N72&lt;$W$6,5)</f>
        <v>1</v>
      </c>
      <c r="P72" s="92">
        <f t="shared" si="7"/>
        <v>6.9859251630621344E-2</v>
      </c>
      <c r="Q72" cm="1">
        <f t="array" ref="Q72">_xlfn.IFS(P72&lt;0.25,1,P72&lt;0.5,2,P72&lt;0.75,3,P72&lt;1,4,P72&gt;1,5)</f>
        <v>1</v>
      </c>
      <c r="R72">
        <f t="shared" si="8"/>
        <v>1.5</v>
      </c>
      <c r="S72">
        <f t="shared" si="9"/>
        <v>1.5</v>
      </c>
      <c r="X72" cm="1">
        <f t="array" ref="X72">_xlfn.IFS(W72&lt;$AA$2,1,W72&lt;$AA$3,2,W72&lt;$AA$4,3,W72&lt;$AA$5,4,W72&lt;$AA$6,5)</f>
        <v>1</v>
      </c>
      <c r="Y72">
        <v>4</v>
      </c>
      <c r="AC72" s="176" t="s">
        <v>80</v>
      </c>
      <c r="AD72" s="134">
        <v>4.9994681416870544E-2</v>
      </c>
      <c r="AE72" s="10">
        <v>421.2</v>
      </c>
    </row>
    <row r="73" spans="1:31" ht="26.4" x14ac:dyDescent="0.3">
      <c r="A73" s="183" t="s">
        <v>80</v>
      </c>
      <c r="B73" s="176" t="s">
        <v>80</v>
      </c>
      <c r="C73" s="134">
        <v>4.9994681416870544E-2</v>
      </c>
      <c r="D73" s="177">
        <v>380</v>
      </c>
      <c r="E73" cm="1">
        <f t="array" ref="E73">_xlfn.IFS(D72&lt;$U$2,1,D72&lt;$U$3,2,D72&lt;$U$4,3,D72&lt;$U$5,4,D72&lt;$U$6,5)</f>
        <v>1</v>
      </c>
      <c r="F73" s="92">
        <f t="shared" si="5"/>
        <v>0.19722747321991196</v>
      </c>
      <c r="G73" cm="1">
        <f t="array" ref="G73">_xlfn.IFS(F73&lt;0.25,1,F73&lt;0.5,2,F73&lt;0.75,3,F73&lt;1,4,F73&gt;1,5)</f>
        <v>1</v>
      </c>
      <c r="H73" s="183" t="s">
        <v>80</v>
      </c>
      <c r="I73" s="10">
        <v>115.57</v>
      </c>
      <c r="J73" cm="1">
        <f t="array" ref="J73">_xlfn.IFS(I73&lt;$V$2,1,I73&lt;$V$3,2,I73&lt;$V$4,3,I73&lt;$V$5,4,I73&lt;$V$6,5)</f>
        <v>1</v>
      </c>
      <c r="K73" s="92">
        <f t="shared" si="6"/>
        <v>3.2243658449446322E-2</v>
      </c>
      <c r="L73" cm="1">
        <f t="array" ref="L73">_xlfn.IFS(K73&lt;0.25,1,K73&lt;0.5,2,K73&lt;0.75,3,K73&lt;1,4,K73&gt;1,5)</f>
        <v>1</v>
      </c>
      <c r="M73" s="183" t="s">
        <v>80</v>
      </c>
      <c r="N73" s="10">
        <v>61.61</v>
      </c>
      <c r="O73" cm="1">
        <f t="array" ref="O73">_xlfn.IFS(N73&lt;$W$2,1,N73&lt;$W$3,2,N73&lt;$W$4,3,N73&lt;$W$5,4,N73&lt;$W$6,5)</f>
        <v>1</v>
      </c>
      <c r="P73" s="92">
        <f t="shared" si="7"/>
        <v>5.7500858221764428E-2</v>
      </c>
      <c r="Q73" cm="1">
        <f t="array" ref="Q73">_xlfn.IFS(P73&lt;0.25,1,P73&lt;0.5,2,P73&lt;0.75,3,P73&lt;1,4,P73&gt;1,5)</f>
        <v>1</v>
      </c>
      <c r="R73">
        <f t="shared" si="8"/>
        <v>1</v>
      </c>
      <c r="S73">
        <f t="shared" si="9"/>
        <v>1</v>
      </c>
      <c r="X73" cm="1">
        <f t="array" ref="X73">_xlfn.IFS(W73&lt;$AA$2,1,W73&lt;$AA$3,2,W73&lt;$AA$4,3,W73&lt;$AA$5,4,W73&lt;$AA$6,5)</f>
        <v>1</v>
      </c>
      <c r="Y73">
        <v>4</v>
      </c>
      <c r="AC73" s="176" t="s">
        <v>81</v>
      </c>
      <c r="AD73" s="134">
        <v>0.10630449362843729</v>
      </c>
      <c r="AE73" s="177">
        <v>380</v>
      </c>
    </row>
    <row r="74" spans="1:31" ht="26.4" x14ac:dyDescent="0.3">
      <c r="A74" s="183" t="s">
        <v>81</v>
      </c>
      <c r="B74" s="176" t="s">
        <v>81</v>
      </c>
      <c r="C74" s="134">
        <v>0.10630449362843729</v>
      </c>
      <c r="D74" s="10">
        <v>359.9</v>
      </c>
      <c r="E74" cm="1">
        <f t="array" ref="E74">_xlfn.IFS(D73&lt;$U$2,1,D73&lt;$U$3,2,D73&lt;$U$4,3,D73&lt;$U$5,4,D73&lt;$U$6,5)</f>
        <v>1</v>
      </c>
      <c r="F74" s="92">
        <f t="shared" si="5"/>
        <v>0.13390044108380583</v>
      </c>
      <c r="G74" cm="1">
        <f t="array" ref="G74">_xlfn.IFS(F74&lt;0.25,1,F74&lt;0.5,2,F74&lt;0.75,3,F74&lt;1,4,F74&gt;1,5)</f>
        <v>1</v>
      </c>
      <c r="H74" s="183" t="s">
        <v>81</v>
      </c>
      <c r="I74" s="10">
        <v>126.34</v>
      </c>
      <c r="J74" cm="1">
        <f t="array" ref="J74">_xlfn.IFS(I74&lt;$V$2,1,I74&lt;$V$3,2,I74&lt;$V$4,3,I74&lt;$V$5,4,I74&lt;$V$6,5)</f>
        <v>1</v>
      </c>
      <c r="K74" s="92">
        <f t="shared" si="6"/>
        <v>0.12843872811718482</v>
      </c>
      <c r="L74" cm="1">
        <f t="array" ref="L74">_xlfn.IFS(K74&lt;0.25,1,K74&lt;0.5,2,K74&lt;0.75,3,K74&lt;1,4,K74&gt;1,5)</f>
        <v>1</v>
      </c>
      <c r="M74" s="183" t="s">
        <v>81</v>
      </c>
      <c r="N74" s="10">
        <v>46.36</v>
      </c>
      <c r="O74" cm="1">
        <f t="array" ref="O74">_xlfn.IFS(N74&lt;$W$2,1,N74&lt;$W$3,2,N74&lt;$W$4,3,N74&lt;$W$5,4,N74&lt;$W$6,5)</f>
        <v>1</v>
      </c>
      <c r="P74" s="92">
        <f t="shared" si="7"/>
        <v>-0.20425677995193958</v>
      </c>
      <c r="Q74" cm="1">
        <f t="array" ref="Q74">_xlfn.IFS(P74&lt;0.25,1,P74&lt;0.5,2,P74&lt;0.75,3,P74&lt;1,4,P74&gt;1,5)</f>
        <v>1</v>
      </c>
      <c r="R74">
        <f t="shared" si="8"/>
        <v>1</v>
      </c>
      <c r="S74">
        <f t="shared" si="9"/>
        <v>1</v>
      </c>
      <c r="X74" cm="1">
        <f t="array" ref="X74">_xlfn.IFS(W74&lt;$AA$2,1,W74&lt;$AA$3,2,W74&lt;$AA$4,3,W74&lt;$AA$5,4,W74&lt;$AA$6,5)</f>
        <v>1</v>
      </c>
      <c r="Y74">
        <v>4</v>
      </c>
      <c r="AC74" s="176" t="s">
        <v>82</v>
      </c>
      <c r="AD74" s="134">
        <v>0.19288343558282209</v>
      </c>
      <c r="AE74" s="10">
        <v>359.9</v>
      </c>
    </row>
    <row r="75" spans="1:31" ht="39.6" x14ac:dyDescent="0.3">
      <c r="A75" s="183" t="s">
        <v>82</v>
      </c>
      <c r="B75" s="176" t="s">
        <v>82</v>
      </c>
      <c r="C75" s="134">
        <v>0.19288343558282209</v>
      </c>
      <c r="D75" t="s">
        <v>0</v>
      </c>
      <c r="E75" cm="1">
        <f t="array" ref="E75">_xlfn.IFS(D74&lt;$U$2,1,D74&lt;$U$3,2,D74&lt;$U$4,3,D74&lt;$U$5,4,D74&lt;$U$6,5)</f>
        <v>1</v>
      </c>
      <c r="F75" s="92" t="e">
        <f t="shared" si="5"/>
        <v>#VALUE!</v>
      </c>
      <c r="G75" t="e" cm="1">
        <f t="array" ref="G75">_xlfn.IFS(F75&lt;0.25,1,F75&lt;0.5,2,F75&lt;0.75,3,F75&lt;1,4,F75&gt;1,5)</f>
        <v>#VALUE!</v>
      </c>
      <c r="H75" s="183" t="s">
        <v>82</v>
      </c>
      <c r="I75" t="s">
        <v>0</v>
      </c>
      <c r="J75" t="e" cm="1">
        <f t="array" ref="J75">_xlfn.IFS(I75&lt;$V$2,1,I75&lt;$V$3,2,I75&lt;$V$4,3,I75&lt;$V$5,4,I75&lt;$V$6,5)</f>
        <v>#N/A</v>
      </c>
      <c r="K75" s="92" t="e">
        <f t="shared" si="6"/>
        <v>#VALUE!</v>
      </c>
      <c r="L75" t="e" cm="1">
        <f t="array" ref="L75">_xlfn.IFS(K75&lt;0.25,1,K75&lt;0.5,2,K75&lt;0.75,3,K75&lt;1,4,K75&gt;1,5)</f>
        <v>#VALUE!</v>
      </c>
      <c r="M75" s="183" t="s">
        <v>82</v>
      </c>
      <c r="N75" t="s">
        <v>0</v>
      </c>
      <c r="O75" t="e" cm="1">
        <f t="array" ref="O75">_xlfn.IFS(N75&lt;$W$2,1,N75&lt;$W$3,2,N75&lt;$W$4,3,N75&lt;$W$5,4,N75&lt;$W$6,5)</f>
        <v>#N/A</v>
      </c>
      <c r="P75" s="92" t="e">
        <f t="shared" si="7"/>
        <v>#VALUE!</v>
      </c>
      <c r="Q75" t="e" cm="1">
        <f t="array" ref="Q75">_xlfn.IFS(P75&lt;0.25,1,P75&lt;0.5,2,P75&lt;0.75,3,P75&lt;1,4,P75&gt;1,5)</f>
        <v>#VALUE!</v>
      </c>
      <c r="R75" t="e">
        <f t="shared" si="8"/>
        <v>#N/A</v>
      </c>
      <c r="S75" t="e">
        <f t="shared" si="9"/>
        <v>#N/A</v>
      </c>
      <c r="X75" cm="1">
        <f t="array" ref="X75">_xlfn.IFS(W75&lt;$AA$2,1,W75&lt;$AA$3,2,W75&lt;$AA$4,3,W75&lt;$AA$5,4,W75&lt;$AA$6,5)</f>
        <v>1</v>
      </c>
      <c r="Y75">
        <v>4</v>
      </c>
      <c r="AC75" s="176" t="s">
        <v>83</v>
      </c>
      <c r="AD75" s="134" t="e">
        <v>#VALUE!</v>
      </c>
      <c r="AE75" t="s">
        <v>0</v>
      </c>
    </row>
    <row r="76" spans="1:31" ht="39.6" x14ac:dyDescent="0.3">
      <c r="A76" s="183" t="s">
        <v>83</v>
      </c>
      <c r="B76" s="176" t="s">
        <v>83</v>
      </c>
      <c r="C76" s="134"/>
      <c r="D76" s="177">
        <v>495</v>
      </c>
      <c r="F76" s="92">
        <f t="shared" si="5"/>
        <v>0.55954631379962194</v>
      </c>
      <c r="G76" cm="1">
        <f t="array" ref="G76">_xlfn.IFS(F76&lt;0.25,1,F76&lt;0.5,2,F76&lt;0.75,3,F76&lt;1,4,F76&gt;1,5)</f>
        <v>3</v>
      </c>
      <c r="H76" s="183" t="s">
        <v>83</v>
      </c>
      <c r="I76" s="10">
        <v>154.41</v>
      </c>
      <c r="J76" cm="1">
        <f t="array" ref="J76">_xlfn.IFS(I76&lt;$V$2,1,I76&lt;$V$3,2,I76&lt;$V$4,3,I76&lt;$V$5,4,I76&lt;$V$6,5)</f>
        <v>3</v>
      </c>
      <c r="K76" s="92">
        <f t="shared" si="6"/>
        <v>0.37915326902465174</v>
      </c>
      <c r="L76" cm="1">
        <f t="array" ref="L76">_xlfn.IFS(K76&lt;0.25,1,K76&lt;0.5,2,K76&lt;0.75,3,K76&lt;1,4,K76&gt;1,5)</f>
        <v>2</v>
      </c>
      <c r="M76" s="183" t="s">
        <v>83</v>
      </c>
      <c r="N76" s="10">
        <v>69.67</v>
      </c>
      <c r="O76" cm="1">
        <f t="array" ref="O76">_xlfn.IFS(N76&lt;$W$2,1,N76&lt;$W$3,2,N76&lt;$W$4,3,N76&lt;$W$5,4,N76&lt;$W$6,5)</f>
        <v>2</v>
      </c>
      <c r="P76" s="92">
        <f t="shared" si="7"/>
        <v>0.19584620665980101</v>
      </c>
      <c r="Q76" cm="1">
        <f t="array" ref="Q76">_xlfn.IFS(P76&lt;0.25,1,P76&lt;0.5,2,P76&lt;0.75,3,P76&lt;1,4,P76&gt;1,5)</f>
        <v>1</v>
      </c>
      <c r="R76">
        <f t="shared" si="8"/>
        <v>2.5</v>
      </c>
      <c r="S76">
        <f t="shared" si="9"/>
        <v>2.5</v>
      </c>
      <c r="X76" cm="1">
        <f t="array" ref="X76">_xlfn.IFS(W76&lt;$AA$2,1,W76&lt;$AA$3,2,W76&lt;$AA$4,3,W76&lt;$AA$5,4,W76&lt;$AA$6,5)</f>
        <v>1</v>
      </c>
      <c r="Y76">
        <v>4</v>
      </c>
      <c r="AC76" s="176" t="s">
        <v>84</v>
      </c>
      <c r="AD76" s="134">
        <v>0.14190854326396496</v>
      </c>
      <c r="AE76" s="177">
        <v>495</v>
      </c>
    </row>
    <row r="77" spans="1:31" x14ac:dyDescent="0.3">
      <c r="A77" s="183" t="s">
        <v>84</v>
      </c>
      <c r="B77" s="176" t="s">
        <v>84</v>
      </c>
      <c r="C77" s="134">
        <v>0.14190854326396496</v>
      </c>
      <c r="D77" s="10">
        <v>541.6</v>
      </c>
      <c r="E77" cm="1">
        <f t="array" ref="E77">_xlfn.IFS(D76&lt;$U$2,1,D76&lt;$U$3,2,D76&lt;$U$4,3,D76&lt;$U$5,4,D76&lt;$U$6,5)</f>
        <v>2</v>
      </c>
      <c r="F77" s="92">
        <f t="shared" si="5"/>
        <v>0.70636420919974818</v>
      </c>
      <c r="G77" cm="1">
        <f t="array" ref="G77">_xlfn.IFS(F77&lt;0.25,1,F77&lt;0.5,2,F77&lt;0.75,3,F77&lt;1,4,F77&gt;1,5)</f>
        <v>3</v>
      </c>
      <c r="H77" s="183" t="s">
        <v>84</v>
      </c>
      <c r="I77" s="10">
        <v>156.63</v>
      </c>
      <c r="J77" cm="1">
        <f t="array" ref="J77">_xlfn.IFS(I77&lt;$V$2,1,I77&lt;$V$3,2,I77&lt;$V$4,3,I77&lt;$V$5,4,I77&lt;$V$6,5)</f>
        <v>3</v>
      </c>
      <c r="K77" s="92">
        <f t="shared" si="6"/>
        <v>0.39898177920685973</v>
      </c>
      <c r="L77" cm="1">
        <f t="array" ref="L77">_xlfn.IFS(K77&lt;0.25,1,K77&lt;0.5,2,K77&lt;0.75,3,K77&lt;1,4,K77&gt;1,5)</f>
        <v>2</v>
      </c>
      <c r="M77" s="183" t="s">
        <v>84</v>
      </c>
      <c r="N77" s="10">
        <v>76.83</v>
      </c>
      <c r="O77" cm="1">
        <f t="array" ref="O77">_xlfn.IFS(N77&lt;$W$2,1,N77&lt;$W$3,2,N77&lt;$W$4,3,N77&lt;$W$5,4,N77&lt;$W$6,5)</f>
        <v>3</v>
      </c>
      <c r="P77" s="92">
        <f t="shared" si="7"/>
        <v>0.31874356333676634</v>
      </c>
      <c r="Q77" cm="1">
        <f t="array" ref="Q77">_xlfn.IFS(P77&lt;0.25,1,P77&lt;0.5,2,P77&lt;0.75,3,P77&lt;1,4,P77&gt;1,5)</f>
        <v>2</v>
      </c>
      <c r="R77">
        <f t="shared" si="8"/>
        <v>3</v>
      </c>
      <c r="S77">
        <f t="shared" si="9"/>
        <v>3</v>
      </c>
      <c r="X77" cm="1">
        <f t="array" ref="X77">_xlfn.IFS(W77&lt;$AA$2,1,W77&lt;$AA$3,2,W77&lt;$AA$4,3,W77&lt;$AA$5,4,W77&lt;$AA$6,5)</f>
        <v>1</v>
      </c>
      <c r="Y77">
        <v>4</v>
      </c>
      <c r="AC77" s="176" t="s">
        <v>85</v>
      </c>
      <c r="AD77" s="134" t="e">
        <v>#VALUE!</v>
      </c>
      <c r="AE77" s="10">
        <v>541.6</v>
      </c>
    </row>
    <row r="78" spans="1:31" x14ac:dyDescent="0.3">
      <c r="A78" s="183" t="s">
        <v>85</v>
      </c>
      <c r="B78" s="176" t="s">
        <v>85</v>
      </c>
      <c r="C78" s="134"/>
      <c r="D78" t="s">
        <v>0</v>
      </c>
      <c r="E78" cm="1">
        <f t="array" ref="E78">_xlfn.IFS(D77&lt;$U$2,1,D77&lt;$U$3,2,D77&lt;$U$4,3,D77&lt;$U$5,4,D77&lt;$U$6,5)</f>
        <v>3</v>
      </c>
      <c r="F78" s="92" t="e">
        <f t="shared" si="5"/>
        <v>#VALUE!</v>
      </c>
      <c r="G78" t="e" cm="1">
        <f t="array" ref="G78">_xlfn.IFS(F78&lt;0.25,1,F78&lt;0.5,2,F78&lt;0.75,3,F78&lt;1,4,F78&gt;1,5)</f>
        <v>#VALUE!</v>
      </c>
      <c r="H78" s="183" t="s">
        <v>85</v>
      </c>
      <c r="I78" t="s">
        <v>0</v>
      </c>
      <c r="J78" t="e" cm="1">
        <f t="array" ref="J78">_xlfn.IFS(I78&lt;$V$2,1,I78&lt;$V$3,2,I78&lt;$V$4,3,I78&lt;$V$5,4,I78&lt;$V$6,5)</f>
        <v>#N/A</v>
      </c>
      <c r="K78" s="92" t="e">
        <f t="shared" si="6"/>
        <v>#VALUE!</v>
      </c>
      <c r="L78" t="e" cm="1">
        <f t="array" ref="L78">_xlfn.IFS(K78&lt;0.25,1,K78&lt;0.5,2,K78&lt;0.75,3,K78&lt;1,4,K78&gt;1,5)</f>
        <v>#VALUE!</v>
      </c>
      <c r="M78" s="183" t="s">
        <v>85</v>
      </c>
      <c r="N78" t="s">
        <v>0</v>
      </c>
      <c r="O78" t="e" cm="1">
        <f t="array" ref="O78">_xlfn.IFS(N78&lt;$W$2,1,N78&lt;$W$3,2,N78&lt;$W$4,3,N78&lt;$W$5,4,N78&lt;$W$6,5)</f>
        <v>#N/A</v>
      </c>
      <c r="P78" s="92" t="e">
        <f t="shared" si="7"/>
        <v>#VALUE!</v>
      </c>
      <c r="Q78" t="e" cm="1">
        <f t="array" ref="Q78">_xlfn.IFS(P78&lt;0.25,1,P78&lt;0.5,2,P78&lt;0.75,3,P78&lt;1,4,P78&gt;1,5)</f>
        <v>#VALUE!</v>
      </c>
      <c r="R78" t="e">
        <f t="shared" si="8"/>
        <v>#N/A</v>
      </c>
      <c r="S78" t="e">
        <f t="shared" si="9"/>
        <v>#N/A</v>
      </c>
      <c r="X78" cm="1">
        <f t="array" ref="X78">_xlfn.IFS(W78&lt;$AA$2,1,W78&lt;$AA$3,2,W78&lt;$AA$4,3,W78&lt;$AA$5,4,W78&lt;$AA$6,5)</f>
        <v>1</v>
      </c>
      <c r="Y78">
        <v>5</v>
      </c>
      <c r="AC78" s="176" t="s">
        <v>85</v>
      </c>
      <c r="AD78" s="134">
        <v>0.11222886259196647</v>
      </c>
      <c r="AE78" t="s">
        <v>0</v>
      </c>
    </row>
    <row r="79" spans="1:31" x14ac:dyDescent="0.3">
      <c r="A79" s="183" t="s">
        <v>85</v>
      </c>
      <c r="B79" s="176" t="s">
        <v>85</v>
      </c>
      <c r="C79" s="134">
        <v>0.11222886259196647</v>
      </c>
      <c r="D79" s="10">
        <v>585.20000000000005</v>
      </c>
      <c r="F79" s="92">
        <f t="shared" si="5"/>
        <v>0.8437303087586645</v>
      </c>
      <c r="G79" cm="1">
        <f t="array" ref="G79">_xlfn.IFS(F79&lt;0.25,1,F79&lt;0.5,2,F79&lt;0.75,3,F79&lt;1,4,F79&gt;1,5)</f>
        <v>4</v>
      </c>
      <c r="H79" s="183" t="s">
        <v>85</v>
      </c>
      <c r="I79" s="10">
        <v>157.38999999999999</v>
      </c>
      <c r="J79" cm="1">
        <f t="array" ref="J79">_xlfn.IFS(I79&lt;$V$2,1,I79&lt;$V$3,2,I79&lt;$V$4,3,I79&lt;$V$5,4,I79&lt;$V$6,5)</f>
        <v>3</v>
      </c>
      <c r="K79" s="92">
        <f t="shared" si="6"/>
        <v>0.40576991782779559</v>
      </c>
      <c r="L79" cm="1">
        <f t="array" ref="L79">_xlfn.IFS(K79&lt;0.25,1,K79&lt;0.5,2,K79&lt;0.75,3,K79&lt;1,4,K79&gt;1,5)</f>
        <v>2</v>
      </c>
      <c r="M79" s="183" t="s">
        <v>85</v>
      </c>
      <c r="N79" s="10">
        <v>83.62</v>
      </c>
      <c r="O79" cm="1">
        <f t="array" ref="O79">_xlfn.IFS(N79&lt;$W$2,1,N79&lt;$W$3,2,N79&lt;$W$4,3,N79&lt;$W$5,4,N79&lt;$W$6,5)</f>
        <v>4</v>
      </c>
      <c r="P79" s="92">
        <f t="shared" si="7"/>
        <v>0.43529007895640248</v>
      </c>
      <c r="Q79" cm="1">
        <f t="array" ref="Q79">_xlfn.IFS(P79&lt;0.25,1,P79&lt;0.5,2,P79&lt;0.75,3,P79&lt;1,4,P79&gt;1,5)</f>
        <v>2</v>
      </c>
      <c r="R79">
        <f t="shared" si="8"/>
        <v>3.5</v>
      </c>
      <c r="S79">
        <f t="shared" si="9"/>
        <v>3.5</v>
      </c>
      <c r="X79" cm="1">
        <f t="array" ref="X79">_xlfn.IFS(W79&lt;$AA$2,1,W79&lt;$AA$3,2,W79&lt;$AA$4,3,W79&lt;$AA$5,4,W79&lt;$AA$6,5)</f>
        <v>1</v>
      </c>
      <c r="Y79">
        <v>5</v>
      </c>
      <c r="AC79" s="176" t="s">
        <v>86</v>
      </c>
      <c r="AD79" s="134">
        <v>3.4930139720558882E-2</v>
      </c>
      <c r="AE79" s="10">
        <v>585.20000000000005</v>
      </c>
    </row>
    <row r="80" spans="1:31" x14ac:dyDescent="0.3">
      <c r="A80" s="183" t="s">
        <v>86</v>
      </c>
      <c r="B80" s="176" t="s">
        <v>86</v>
      </c>
      <c r="C80" s="134">
        <v>3.4930139720558882E-2</v>
      </c>
      <c r="D80" s="10">
        <v>513.9</v>
      </c>
      <c r="E80" cm="1">
        <f t="array" ref="E80">_xlfn.IFS(D79&lt;$U$2,1,D79&lt;$U$3,2,D79&lt;$U$4,3,D79&lt;$U$5,4,D79&lt;$U$6,5)</f>
        <v>4</v>
      </c>
      <c r="F80" s="92">
        <f t="shared" si="5"/>
        <v>0.61909262759924388</v>
      </c>
      <c r="G80" cm="1">
        <f t="array" ref="G80">_xlfn.IFS(F80&lt;0.25,1,F80&lt;0.5,2,F80&lt;0.75,3,F80&lt;1,4,F80&gt;1,5)</f>
        <v>3</v>
      </c>
      <c r="H80" s="183" t="s">
        <v>86</v>
      </c>
      <c r="I80" s="10">
        <v>125.03</v>
      </c>
      <c r="J80" cm="1">
        <f t="array" ref="J80">_xlfn.IFS(I80&lt;$V$2,1,I80&lt;$V$3,2,I80&lt;$V$4,3,I80&lt;$V$5,4,I80&lt;$V$6,5)</f>
        <v>1</v>
      </c>
      <c r="K80" s="92">
        <f t="shared" si="6"/>
        <v>0.11673812075741341</v>
      </c>
      <c r="L80" cm="1">
        <f t="array" ref="L80">_xlfn.IFS(K80&lt;0.25,1,K80&lt;0.5,2,K80&lt;0.75,3,K80&lt;1,4,K80&gt;1,5)</f>
        <v>1</v>
      </c>
      <c r="M80" s="183" t="s">
        <v>86</v>
      </c>
      <c r="N80" s="10">
        <v>68.12</v>
      </c>
      <c r="O80" cm="1">
        <f t="array" ref="O80">_xlfn.IFS(N80&lt;$W$2,1,N80&lt;$W$3,2,N80&lt;$W$4,3,N80&lt;$W$5,4,N80&lt;$W$6,5)</f>
        <v>1</v>
      </c>
      <c r="P80" s="92">
        <f t="shared" si="7"/>
        <v>0.16924133196017865</v>
      </c>
      <c r="Q80" cm="1">
        <f t="array" ref="Q80">_xlfn.IFS(P80&lt;0.25,1,P80&lt;0.5,2,P80&lt;0.75,3,P80&lt;1,4,P80&gt;1,5)</f>
        <v>1</v>
      </c>
      <c r="R80">
        <f t="shared" si="8"/>
        <v>1</v>
      </c>
      <c r="S80">
        <f t="shared" si="9"/>
        <v>1</v>
      </c>
      <c r="X80" cm="1">
        <f t="array" ref="X80">_xlfn.IFS(W80&lt;$AA$2,1,W80&lt;$AA$3,2,W80&lt;$AA$4,3,W80&lt;$AA$5,4,W80&lt;$AA$6,5)</f>
        <v>1</v>
      </c>
      <c r="Y80">
        <v>5</v>
      </c>
      <c r="AC80" s="176" t="s">
        <v>87</v>
      </c>
      <c r="AD80" s="134">
        <v>1.1983223487118035E-3</v>
      </c>
      <c r="AE80" s="10">
        <v>513.9</v>
      </c>
    </row>
    <row r="81" spans="1:31" x14ac:dyDescent="0.3">
      <c r="A81" s="183" t="s">
        <v>87</v>
      </c>
      <c r="B81" s="176" t="s">
        <v>87</v>
      </c>
      <c r="C81" s="134">
        <v>1.1983223487118035E-3</v>
      </c>
      <c r="D81" s="10">
        <v>682.6</v>
      </c>
      <c r="E81" cm="1">
        <f t="array" ref="E81">_xlfn.IFS(D80&lt;$U$2,1,D80&lt;$U$3,2,D80&lt;$U$4,3,D80&lt;$U$5,4,D80&lt;$U$6,5)</f>
        <v>2</v>
      </c>
      <c r="F81" s="92">
        <f t="shared" si="5"/>
        <v>1.15059861373661</v>
      </c>
      <c r="G81" cm="1">
        <f t="array" ref="G81">_xlfn.IFS(F81&lt;0.25,1,F81&lt;0.5,2,F81&lt;0.75,3,F81&lt;1,4,F81&gt;1,5)</f>
        <v>5</v>
      </c>
      <c r="H81" s="183" t="s">
        <v>87</v>
      </c>
      <c r="I81" s="10">
        <v>139.62</v>
      </c>
      <c r="J81" cm="1">
        <f t="array" ref="J81">_xlfn.IFS(I81&lt;$V$2,1,I81&lt;$V$3,2,I81&lt;$V$4,3,I81&lt;$V$5,4,I81&lt;$V$6,5)</f>
        <v>2</v>
      </c>
      <c r="K81" s="92">
        <f t="shared" si="6"/>
        <v>0.24705251875669898</v>
      </c>
      <c r="L81" cm="1">
        <f t="array" ref="L81">_xlfn.IFS(K81&lt;0.25,1,K81&lt;0.5,2,K81&lt;0.75,3,K81&lt;1,4,K81&gt;1,5)</f>
        <v>1</v>
      </c>
      <c r="M81" s="183" t="s">
        <v>87</v>
      </c>
      <c r="N81" s="10">
        <v>68.95</v>
      </c>
      <c r="O81" cm="1">
        <f t="array" ref="O81">_xlfn.IFS(N81&lt;$W$2,1,N81&lt;$W$3,2,N81&lt;$W$4,3,N81&lt;$W$5,4,N81&lt;$W$6,5)</f>
        <v>2</v>
      </c>
      <c r="P81" s="92">
        <f t="shared" si="7"/>
        <v>0.1834878132509441</v>
      </c>
      <c r="Q81" cm="1">
        <f t="array" ref="Q81">_xlfn.IFS(P81&lt;0.25,1,P81&lt;0.5,2,P81&lt;0.75,3,P81&lt;1,4,P81&gt;1,5)</f>
        <v>1</v>
      </c>
      <c r="R81">
        <f t="shared" si="8"/>
        <v>2</v>
      </c>
      <c r="S81">
        <f t="shared" si="9"/>
        <v>2</v>
      </c>
      <c r="X81" cm="1">
        <f t="array" ref="X81">_xlfn.IFS(W81&lt;$AA$2,1,W81&lt;$AA$3,2,W81&lt;$AA$4,3,W81&lt;$AA$5,4,W81&lt;$AA$6,5)</f>
        <v>1</v>
      </c>
      <c r="Y81">
        <v>5</v>
      </c>
      <c r="AC81" s="176" t="s">
        <v>88</v>
      </c>
      <c r="AD81" s="134">
        <v>8.4700665188470067E-2</v>
      </c>
      <c r="AE81" s="10">
        <v>682.6</v>
      </c>
    </row>
    <row r="82" spans="1:31" x14ac:dyDescent="0.3">
      <c r="A82" s="183" t="s">
        <v>88</v>
      </c>
      <c r="B82" s="176" t="s">
        <v>88</v>
      </c>
      <c r="C82" s="134">
        <v>8.4700665188470067E-2</v>
      </c>
      <c r="D82" s="10">
        <v>561.4</v>
      </c>
      <c r="E82" cm="1">
        <f t="array" ref="E82">_xlfn.IFS(D81&lt;$U$2,1,D81&lt;$U$3,2,D81&lt;$U$4,3,D81&lt;$U$5,4,D81&lt;$U$6,5)</f>
        <v>5</v>
      </c>
      <c r="F82" s="92">
        <f t="shared" si="5"/>
        <v>0.76874606175173299</v>
      </c>
      <c r="G82" cm="1">
        <f t="array" ref="G82">_xlfn.IFS(F82&lt;0.25,1,F82&lt;0.5,2,F82&lt;0.75,3,F82&lt;1,4,F82&gt;1,5)</f>
        <v>4</v>
      </c>
      <c r="H82" s="183" t="s">
        <v>88</v>
      </c>
      <c r="I82" s="10">
        <v>171.13</v>
      </c>
      <c r="J82" cm="1">
        <f t="array" ref="J82">_xlfn.IFS(I82&lt;$V$2,1,I82&lt;$V$3,2,I82&lt;$V$4,3,I82&lt;$V$5,4,I82&lt;$V$6,5)</f>
        <v>4</v>
      </c>
      <c r="K82" s="92">
        <f t="shared" si="6"/>
        <v>0.52849231868524482</v>
      </c>
      <c r="L82" cm="1">
        <f t="array" ref="L82">_xlfn.IFS(K82&lt;0.25,1,K82&lt;0.5,2,K82&lt;0.75,3,K82&lt;1,4,K82&gt;1,5)</f>
        <v>3</v>
      </c>
      <c r="M82" s="183" t="s">
        <v>88</v>
      </c>
      <c r="N82" s="10">
        <v>74.42</v>
      </c>
      <c r="O82" cm="1">
        <f t="array" ref="O82">_xlfn.IFS(N82&lt;$W$2,1,N82&lt;$W$3,2,N82&lt;$W$4,3,N82&lt;$W$5,4,N82&lt;$W$6,5)</f>
        <v>2</v>
      </c>
      <c r="P82" s="92">
        <f t="shared" si="7"/>
        <v>0.27737727428767611</v>
      </c>
      <c r="Q82" cm="1">
        <f t="array" ref="Q82">_xlfn.IFS(P82&lt;0.25,1,P82&lt;0.5,2,P82&lt;0.75,3,P82&lt;1,4,P82&gt;1,5)</f>
        <v>2</v>
      </c>
      <c r="R82">
        <f t="shared" si="8"/>
        <v>3</v>
      </c>
      <c r="S82">
        <f t="shared" si="9"/>
        <v>3</v>
      </c>
      <c r="X82" cm="1">
        <f t="array" ref="X82">_xlfn.IFS(W82&lt;$AA$2,1,W82&lt;$AA$3,2,W82&lt;$AA$4,3,W82&lt;$AA$5,4,W82&lt;$AA$6,5)</f>
        <v>1</v>
      </c>
      <c r="Y82">
        <v>5</v>
      </c>
      <c r="AC82" s="176" t="s">
        <v>89</v>
      </c>
      <c r="AD82" s="134">
        <v>6.8996685748719491E-2</v>
      </c>
      <c r="AE82" s="10">
        <v>561.4</v>
      </c>
    </row>
    <row r="83" spans="1:31" x14ac:dyDescent="0.3">
      <c r="A83" s="183" t="s">
        <v>89</v>
      </c>
      <c r="B83" s="176" t="s">
        <v>89</v>
      </c>
      <c r="C83" s="134">
        <v>6.8996685748719491E-2</v>
      </c>
      <c r="D83" s="10">
        <v>577.5</v>
      </c>
      <c r="E83" cm="1">
        <f t="array" ref="E83">_xlfn.IFS(D82&lt;$U$2,1,D82&lt;$U$3,2,D82&lt;$U$4,3,D82&lt;$U$5,4,D82&lt;$U$6,5)</f>
        <v>4</v>
      </c>
      <c r="F83" s="92">
        <f t="shared" si="5"/>
        <v>0.81947069943289241</v>
      </c>
      <c r="G83" cm="1">
        <f t="array" ref="G83">_xlfn.IFS(F83&lt;0.25,1,F83&lt;0.5,2,F83&lt;0.75,3,F83&lt;1,4,F83&gt;1,5)</f>
        <v>4</v>
      </c>
      <c r="H83" s="183" t="s">
        <v>89</v>
      </c>
      <c r="I83" s="10">
        <v>166.67</v>
      </c>
      <c r="J83" cm="1">
        <f t="array" ref="J83">_xlfn.IFS(I83&lt;$V$2,1,I83&lt;$V$3,2,I83&lt;$V$4,3,I83&lt;$V$5,4,I83&lt;$V$6,5)</f>
        <v>4</v>
      </c>
      <c r="K83" s="92">
        <f t="shared" si="6"/>
        <v>0.48865666309396216</v>
      </c>
      <c r="L83" cm="1">
        <f t="array" ref="L83">_xlfn.IFS(K83&lt;0.25,1,K83&lt;0.5,2,K83&lt;0.75,3,K83&lt;1,4,K83&gt;1,5)</f>
        <v>2</v>
      </c>
      <c r="M83" s="183" t="s">
        <v>89</v>
      </c>
      <c r="N83" s="10">
        <v>86.53</v>
      </c>
      <c r="O83" cm="1">
        <f t="array" ref="O83">_xlfn.IFS(N83&lt;$W$2,1,N83&lt;$W$3,2,N83&lt;$W$4,3,N83&lt;$W$5,4,N83&lt;$W$6,5)</f>
        <v>5</v>
      </c>
      <c r="P83" s="92">
        <f t="shared" si="7"/>
        <v>0.48523858565053213</v>
      </c>
      <c r="Q83" cm="1">
        <f t="array" ref="Q83">_xlfn.IFS(P83&lt;0.25,1,P83&lt;0.5,2,P83&lt;0.75,3,P83&lt;1,4,P83&gt;1,5)</f>
        <v>2</v>
      </c>
      <c r="R83">
        <f t="shared" si="8"/>
        <v>4.5</v>
      </c>
      <c r="S83">
        <f t="shared" si="9"/>
        <v>4.5</v>
      </c>
      <c r="X83" cm="1">
        <f t="array" ref="X83">_xlfn.IFS(W83&lt;$AA$2,1,W83&lt;$AA$3,2,W83&lt;$AA$4,3,W83&lt;$AA$5,4,W83&lt;$AA$6,5)</f>
        <v>1</v>
      </c>
      <c r="Y83">
        <v>5</v>
      </c>
      <c r="AC83" s="176" t="s">
        <v>90</v>
      </c>
      <c r="AD83" s="134">
        <v>0.10273781254365134</v>
      </c>
      <c r="AE83" s="10">
        <v>577.5</v>
      </c>
    </row>
    <row r="84" spans="1:31" x14ac:dyDescent="0.3">
      <c r="A84" s="183" t="s">
        <v>90</v>
      </c>
      <c r="B84" s="176" t="s">
        <v>90</v>
      </c>
      <c r="C84" s="134">
        <v>0.10273781254365134</v>
      </c>
      <c r="D84" s="10">
        <v>583.4</v>
      </c>
      <c r="E84" cm="1">
        <f t="array" ref="E84">_xlfn.IFS(D83&lt;$U$2,1,D83&lt;$U$3,2,D83&lt;$U$4,3,D83&lt;$U$5,4,D83&lt;$U$6,5)</f>
        <v>4</v>
      </c>
      <c r="F84" s="92">
        <f t="shared" si="5"/>
        <v>0.83805923125393833</v>
      </c>
      <c r="G84" cm="1">
        <f t="array" ref="G84">_xlfn.IFS(F84&lt;0.25,1,F84&lt;0.5,2,F84&lt;0.75,3,F84&lt;1,4,F84&gt;1,5)</f>
        <v>4</v>
      </c>
      <c r="H84" s="183" t="s">
        <v>90</v>
      </c>
      <c r="I84" s="10">
        <v>162.34</v>
      </c>
      <c r="J84" cm="1">
        <f t="array" ref="J84">_xlfn.IFS(I84&lt;$V$2,1,I84&lt;$V$3,2,I84&lt;$V$4,3,I84&lt;$V$5,4,I84&lt;$V$6,5)</f>
        <v>4</v>
      </c>
      <c r="K84" s="92">
        <f t="shared" si="6"/>
        <v>0.44998213647731333</v>
      </c>
      <c r="L84" cm="1">
        <f t="array" ref="L84">_xlfn.IFS(K84&lt;0.25,1,K84&lt;0.5,2,K84&lt;0.75,3,K84&lt;1,4,K84&gt;1,5)</f>
        <v>2</v>
      </c>
      <c r="M84" s="183" t="s">
        <v>90</v>
      </c>
      <c r="N84" s="10">
        <v>83.86</v>
      </c>
      <c r="O84" cm="1">
        <f t="array" ref="O84">_xlfn.IFS(N84&lt;$W$2,1,N84&lt;$W$3,2,N84&lt;$W$4,3,N84&lt;$W$5,4,N84&lt;$W$6,5)</f>
        <v>4</v>
      </c>
      <c r="P84" s="92">
        <f t="shared" si="7"/>
        <v>0.43940954342602123</v>
      </c>
      <c r="Q84" cm="1">
        <f t="array" ref="Q84">_xlfn.IFS(P84&lt;0.25,1,P84&lt;0.5,2,P84&lt;0.75,3,P84&lt;1,4,P84&gt;1,5)</f>
        <v>2</v>
      </c>
      <c r="R84">
        <f t="shared" si="8"/>
        <v>4</v>
      </c>
      <c r="S84">
        <f t="shared" si="9"/>
        <v>4</v>
      </c>
      <c r="X84" cm="1">
        <f t="array" ref="X84">_xlfn.IFS(W84&lt;$AA$2,1,W84&lt;$AA$3,2,W84&lt;$AA$4,3,W84&lt;$AA$5,4,W84&lt;$AA$6,5)</f>
        <v>1</v>
      </c>
      <c r="Y84">
        <v>5</v>
      </c>
      <c r="AC84" s="176" t="s">
        <v>91</v>
      </c>
      <c r="AD84" s="134">
        <v>0.10991176218624175</v>
      </c>
      <c r="AE84" s="10">
        <v>583.4</v>
      </c>
    </row>
    <row r="85" spans="1:31" x14ac:dyDescent="0.3">
      <c r="A85" s="183" t="s">
        <v>91</v>
      </c>
      <c r="B85" s="176" t="s">
        <v>91</v>
      </c>
      <c r="C85" s="134">
        <v>0.10991176218624175</v>
      </c>
      <c r="D85" s="10">
        <v>655.20000000000005</v>
      </c>
      <c r="E85" cm="1">
        <f t="array" ref="E85">_xlfn.IFS(D84&lt;$U$2,1,D84&lt;$U$3,2,D84&lt;$U$4,3,D84&lt;$U$5,4,D84&lt;$U$6,5)</f>
        <v>4</v>
      </c>
      <c r="F85" s="92">
        <f t="shared" si="5"/>
        <v>1.064272211720227</v>
      </c>
      <c r="G85" cm="1">
        <f t="array" ref="G85">_xlfn.IFS(F85&lt;0.25,1,F85&lt;0.5,2,F85&lt;0.75,3,F85&lt;1,4,F85&gt;1,5)</f>
        <v>5</v>
      </c>
      <c r="H85" s="183" t="s">
        <v>91</v>
      </c>
      <c r="I85" s="10">
        <v>196.48</v>
      </c>
      <c r="J85" cm="1">
        <f t="array" ref="J85">_xlfn.IFS(I85&lt;$V$2,1,I85&lt;$V$3,2,I85&lt;$V$4,3,I85&lt;$V$5,4,I85&lt;$V$6,5)</f>
        <v>5</v>
      </c>
      <c r="K85" s="92">
        <f t="shared" si="6"/>
        <v>0.75491246873883533</v>
      </c>
      <c r="L85" cm="1">
        <f t="array" ref="L85">_xlfn.IFS(K85&lt;0.25,1,K85&lt;0.5,2,K85&lt;0.75,3,K85&lt;1,4,K85&gt;1,5)</f>
        <v>4</v>
      </c>
      <c r="M85" s="183" t="s">
        <v>91</v>
      </c>
      <c r="N85" s="10">
        <v>85.77</v>
      </c>
      <c r="O85" cm="1">
        <f t="array" ref="O85">_xlfn.IFS(N85&lt;$W$2,1,N85&lt;$W$3,2,N85&lt;$W$4,3,N85&lt;$W$5,4,N85&lt;$W$6,5)</f>
        <v>4</v>
      </c>
      <c r="P85" s="92">
        <f t="shared" si="7"/>
        <v>0.47219361483007205</v>
      </c>
      <c r="Q85" cm="1">
        <f t="array" ref="Q85">_xlfn.IFS(P85&lt;0.25,1,P85&lt;0.5,2,P85&lt;0.75,3,P85&lt;1,4,P85&gt;1,5)</f>
        <v>2</v>
      </c>
      <c r="R85">
        <f t="shared" si="8"/>
        <v>4.5</v>
      </c>
      <c r="S85">
        <f t="shared" si="9"/>
        <v>4.5</v>
      </c>
      <c r="X85" cm="1">
        <f t="array" ref="X85">_xlfn.IFS(W85&lt;$AA$2,1,W85&lt;$AA$3,2,W85&lt;$AA$4,3,W85&lt;$AA$5,4,W85&lt;$AA$6,5)</f>
        <v>1</v>
      </c>
      <c r="Y85">
        <v>5</v>
      </c>
      <c r="AC85" s="176" t="s">
        <v>92</v>
      </c>
      <c r="AD85" s="134">
        <v>0.10780356542213253</v>
      </c>
      <c r="AE85" s="10">
        <v>655.20000000000005</v>
      </c>
    </row>
    <row r="86" spans="1:31" x14ac:dyDescent="0.3">
      <c r="A86" s="183" t="s">
        <v>92</v>
      </c>
      <c r="B86" s="176" t="s">
        <v>92</v>
      </c>
      <c r="C86" s="134">
        <v>0.10780356542213253</v>
      </c>
      <c r="D86" s="10">
        <v>703.8</v>
      </c>
      <c r="E86" cm="1">
        <f t="array" ref="E86">_xlfn.IFS(D85&lt;$U$2,1,D85&lt;$U$3,2,D85&lt;$U$4,3,D85&lt;$U$5,4,D85&lt;$U$6,5)</f>
        <v>5</v>
      </c>
      <c r="F86" s="92">
        <f t="shared" si="5"/>
        <v>1.2173913043478262</v>
      </c>
      <c r="G86" cm="1">
        <f t="array" ref="G86">_xlfn.IFS(F86&lt;0.25,1,F86&lt;0.5,2,F86&lt;0.75,3,F86&lt;1,4,F86&gt;1,5)</f>
        <v>5</v>
      </c>
      <c r="H86" s="183" t="s">
        <v>92</v>
      </c>
      <c r="I86" s="10">
        <v>168.82</v>
      </c>
      <c r="J86" cm="1">
        <f t="array" ref="J86">_xlfn.IFS(I86&lt;$V$2,1,I86&lt;$V$3,2,I86&lt;$V$4,3,I86&lt;$V$5,4,I86&lt;$V$6,5)</f>
        <v>4</v>
      </c>
      <c r="K86" s="92">
        <f t="shared" si="6"/>
        <v>0.50785994998213657</v>
      </c>
      <c r="L86" cm="1">
        <f t="array" ref="L86">_xlfn.IFS(K86&lt;0.25,1,K86&lt;0.5,2,K86&lt;0.75,3,K86&lt;1,4,K86&gt;1,5)</f>
        <v>3</v>
      </c>
      <c r="M86" s="183" t="s">
        <v>92</v>
      </c>
      <c r="N86" s="10">
        <v>90.84</v>
      </c>
      <c r="O86" cm="1">
        <f t="array" ref="O86">_xlfn.IFS(N86&lt;$W$2,1,N86&lt;$W$3,2,N86&lt;$W$4,3,N86&lt;$W$5,4,N86&lt;$W$6,5)</f>
        <v>5</v>
      </c>
      <c r="P86" s="92">
        <f t="shared" si="7"/>
        <v>0.55921730175077244</v>
      </c>
      <c r="Q86" cm="1">
        <f t="array" ref="Q86">_xlfn.IFS(P86&lt;0.25,1,P86&lt;0.5,2,P86&lt;0.75,3,P86&lt;1,4,P86&gt;1,5)</f>
        <v>3</v>
      </c>
      <c r="R86">
        <f t="shared" si="8"/>
        <v>4.5</v>
      </c>
      <c r="S86">
        <f t="shared" si="9"/>
        <v>4.5</v>
      </c>
      <c r="X86" cm="1">
        <f t="array" ref="X86">_xlfn.IFS(W86&lt;$AA$2,1,W86&lt;$AA$3,2,W86&lt;$AA$4,3,W86&lt;$AA$5,4,W86&lt;$AA$6,5)</f>
        <v>1</v>
      </c>
      <c r="Y86">
        <v>5</v>
      </c>
      <c r="AC86" s="176" t="s">
        <v>93</v>
      </c>
      <c r="AD86" s="134">
        <v>0.17787792431572669</v>
      </c>
      <c r="AE86" s="10">
        <v>703.8</v>
      </c>
    </row>
    <row r="87" spans="1:31" x14ac:dyDescent="0.3">
      <c r="A87" s="183" t="s">
        <v>93</v>
      </c>
      <c r="B87" s="176" t="s">
        <v>93</v>
      </c>
      <c r="C87" s="134">
        <v>0.17787792431572669</v>
      </c>
      <c r="D87" s="10">
        <v>521.6</v>
      </c>
      <c r="E87">
        <v>5</v>
      </c>
      <c r="F87" s="92">
        <f t="shared" si="5"/>
        <v>0.64335223692501597</v>
      </c>
      <c r="G87" cm="1">
        <f t="array" ref="G87">_xlfn.IFS(F87&lt;0.25,1,F87&lt;0.5,2,F87&lt;0.75,3,F87&lt;1,4,F87&gt;1,5)</f>
        <v>3</v>
      </c>
      <c r="H87" s="183" t="s">
        <v>93</v>
      </c>
      <c r="I87" s="10">
        <v>141.91999999999999</v>
      </c>
      <c r="J87" cm="1">
        <f t="array" ref="J87">_xlfn.IFS(I87&lt;$V$2,1,I87&lt;$V$3,2,I87&lt;$V$4,3,I87&lt;$V$5,4,I87&lt;$V$6,5)</f>
        <v>2</v>
      </c>
      <c r="K87" s="92">
        <f t="shared" si="6"/>
        <v>0.26759556984637367</v>
      </c>
      <c r="L87" cm="1">
        <f t="array" ref="L87">_xlfn.IFS(K87&lt;0.25,1,K87&lt;0.5,2,K87&lt;0.75,3,K87&lt;1,4,K87&gt;1,5)</f>
        <v>2</v>
      </c>
      <c r="M87" s="183" t="s">
        <v>93</v>
      </c>
      <c r="N87" s="10">
        <v>80.36</v>
      </c>
      <c r="O87" cm="1">
        <f t="array" ref="O87">_xlfn.IFS(N87&lt;$W$2,1,N87&lt;$W$3,2,N87&lt;$W$4,3,N87&lt;$W$5,4,N87&lt;$W$6,5)</f>
        <v>3</v>
      </c>
      <c r="P87" s="92">
        <f t="shared" si="7"/>
        <v>0.37933401991074489</v>
      </c>
      <c r="Q87" cm="1">
        <f t="array" ref="Q87">_xlfn.IFS(P87&lt;0.25,1,P87&lt;0.5,2,P87&lt;0.75,3,P87&lt;1,4,P87&gt;1,5)</f>
        <v>2</v>
      </c>
      <c r="R87">
        <f t="shared" si="8"/>
        <v>2.5</v>
      </c>
      <c r="S87">
        <f t="shared" si="9"/>
        <v>2.5</v>
      </c>
      <c r="X87" cm="1">
        <f t="array" ref="X87">_xlfn.IFS(W87&lt;$AA$2,1,W87&lt;$AA$3,2,W87&lt;$AA$4,3,W87&lt;$AA$5,4,W87&lt;$AA$6,5)</f>
        <v>1</v>
      </c>
      <c r="Y87">
        <v>5</v>
      </c>
      <c r="AC87" s="176" t="s">
        <v>94</v>
      </c>
      <c r="AD87" s="134">
        <v>0.11045923528221728</v>
      </c>
      <c r="AE87" s="10">
        <v>521.6</v>
      </c>
    </row>
    <row r="88" spans="1:31" x14ac:dyDescent="0.3">
      <c r="A88" s="183" t="s">
        <v>94</v>
      </c>
      <c r="B88" s="176" t="s">
        <v>94</v>
      </c>
      <c r="C88" s="134">
        <v>0.11045923528221728</v>
      </c>
      <c r="D88" s="10">
        <v>517.29999999999995</v>
      </c>
      <c r="E88" cm="1">
        <f t="array" ref="E88">_xlfn.IFS(D87&lt;$U$2,1,D87&lt;$U$3,2,D87&lt;$U$4,3,D87&lt;$U$5,4,D87&lt;$U$6,5)</f>
        <v>3</v>
      </c>
      <c r="F88" s="92">
        <f t="shared" si="5"/>
        <v>0.62980466288594839</v>
      </c>
      <c r="G88" cm="1">
        <f t="array" ref="G88">_xlfn.IFS(F88&lt;0.25,1,F88&lt;0.5,2,F88&lt;0.75,3,F88&lt;1,4,F88&gt;1,5)</f>
        <v>3</v>
      </c>
      <c r="H88" s="183" t="s">
        <v>94</v>
      </c>
      <c r="I88" s="10">
        <v>131.37</v>
      </c>
      <c r="J88" cm="1">
        <f t="array" ref="J88">_xlfn.IFS(I88&lt;$V$2,1,I88&lt;$V$3,2,I88&lt;$V$4,3,I88&lt;$V$5,4,I88&lt;$V$6,5)</f>
        <v>1</v>
      </c>
      <c r="K88" s="92">
        <f t="shared" si="6"/>
        <v>0.17336548767416948</v>
      </c>
      <c r="L88" cm="1">
        <f t="array" ref="L88">_xlfn.IFS(K88&lt;0.25,1,K88&lt;0.5,2,K88&lt;0.75,3,K88&lt;1,4,K88&gt;1,5)</f>
        <v>1</v>
      </c>
      <c r="M88" s="183" t="s">
        <v>94</v>
      </c>
      <c r="N88" s="10">
        <v>87.64</v>
      </c>
      <c r="O88" cm="1">
        <f t="array" ref="O88">_xlfn.IFS(N88&lt;$W$2,1,N88&lt;$W$3,2,N88&lt;$W$4,3,N88&lt;$W$5,4,N88&lt;$W$6,5)</f>
        <v>5</v>
      </c>
      <c r="P88" s="92">
        <f t="shared" si="7"/>
        <v>0.50429110882251971</v>
      </c>
      <c r="Q88" cm="1">
        <f t="array" ref="Q88">_xlfn.IFS(P88&lt;0.25,1,P88&lt;0.5,2,P88&lt;0.75,3,P88&lt;1,4,P88&gt;1,5)</f>
        <v>3</v>
      </c>
      <c r="R88">
        <f t="shared" si="8"/>
        <v>3</v>
      </c>
      <c r="S88">
        <f t="shared" si="9"/>
        <v>3</v>
      </c>
      <c r="AC88" s="176" t="s">
        <v>95</v>
      </c>
      <c r="AD88" s="134">
        <v>0.11187470033562411</v>
      </c>
      <c r="AE88" s="10">
        <v>517.29999999999995</v>
      </c>
    </row>
    <row r="89" spans="1:31" x14ac:dyDescent="0.3">
      <c r="A89" s="183" t="s">
        <v>95</v>
      </c>
      <c r="B89" s="176" t="s">
        <v>95</v>
      </c>
      <c r="C89" s="134">
        <v>0.11187470033562411</v>
      </c>
      <c r="D89" s="10">
        <v>451.9</v>
      </c>
      <c r="F89" s="92">
        <f t="shared" si="5"/>
        <v>0.42375551354757413</v>
      </c>
      <c r="G89" cm="1">
        <f t="array" ref="G89">_xlfn.IFS(F89&lt;0.25,1,F89&lt;0.5,2,F89&lt;0.75,3,F89&lt;1,4,F89&gt;1,5)</f>
        <v>2</v>
      </c>
      <c r="H89" s="183" t="s">
        <v>95</v>
      </c>
      <c r="I89" s="10">
        <v>104.05</v>
      </c>
      <c r="J89" cm="1">
        <f t="array" ref="J89">_xlfn.IFS(I89&lt;$V$2,1,I89&lt;$V$3,2,I89&lt;$V$4,3,I89&lt;$V$5,4,I89&lt;$V$6,5)</f>
        <v>1</v>
      </c>
      <c r="K89" s="92">
        <f t="shared" si="6"/>
        <v>-7.0650232225794918E-2</v>
      </c>
      <c r="L89" cm="1">
        <f t="array" ref="L89">_xlfn.IFS(K89&lt;0.25,1,K89&lt;0.5,2,K89&lt;0.75,3,K89&lt;1,4,K89&gt;1,5)</f>
        <v>1</v>
      </c>
      <c r="M89" s="183" t="s">
        <v>95</v>
      </c>
      <c r="N89" s="10">
        <v>68.19</v>
      </c>
      <c r="O89" cm="1">
        <f t="array" ref="O89">_xlfn.IFS(N89&lt;$W$2,1,N89&lt;$W$3,2,N89&lt;$W$4,3,N89&lt;$W$5,4,N89&lt;$W$6,5)</f>
        <v>1</v>
      </c>
      <c r="P89" s="92">
        <f t="shared" si="7"/>
        <v>0.17044284243048402</v>
      </c>
      <c r="Q89" cm="1">
        <f t="array" ref="Q89">_xlfn.IFS(P89&lt;0.25,1,P89&lt;0.5,2,P89&lt;0.75,3,P89&lt;1,4,P89&gt;1,5)</f>
        <v>1</v>
      </c>
      <c r="R89">
        <f t="shared" si="8"/>
        <v>1</v>
      </c>
      <c r="S89">
        <f t="shared" si="9"/>
        <v>1</v>
      </c>
      <c r="AC89" s="176" t="s">
        <v>96</v>
      </c>
      <c r="AD89" s="134" t="e">
        <v>#VALUE!</v>
      </c>
      <c r="AE89" s="10">
        <v>451.9</v>
      </c>
    </row>
    <row r="90" spans="1:31" x14ac:dyDescent="0.3">
      <c r="A90" s="183" t="s">
        <v>96</v>
      </c>
      <c r="B90" s="176" t="s">
        <v>96</v>
      </c>
      <c r="C90" s="134"/>
      <c r="D90" t="s">
        <v>0</v>
      </c>
      <c r="F90" s="92" t="e">
        <f t="shared" si="5"/>
        <v>#VALUE!</v>
      </c>
      <c r="G90" t="e" cm="1">
        <f t="array" ref="G90">_xlfn.IFS(F90&lt;0.25,1,F90&lt;0.5,2,F90&lt;0.75,3,F90&lt;1,4,F90&gt;1,5)</f>
        <v>#VALUE!</v>
      </c>
      <c r="H90" s="183" t="s">
        <v>96</v>
      </c>
      <c r="I90" t="s">
        <v>0</v>
      </c>
      <c r="J90" t="e" cm="1">
        <f t="array" ref="J90">_xlfn.IFS(I90&lt;$V$2,1,I90&lt;$V$3,2,I90&lt;$V$4,3,I90&lt;$V$5,4,I90&lt;$V$6,5)</f>
        <v>#N/A</v>
      </c>
      <c r="K90" s="92" t="e">
        <f t="shared" si="6"/>
        <v>#VALUE!</v>
      </c>
      <c r="L90" t="e" cm="1">
        <f t="array" ref="L90">_xlfn.IFS(K90&lt;0.25,1,K90&lt;0.5,2,K90&lt;0.75,3,K90&lt;1,4,K90&gt;1,5)</f>
        <v>#VALUE!</v>
      </c>
      <c r="M90" s="183" t="s">
        <v>96</v>
      </c>
      <c r="N90" t="s">
        <v>0</v>
      </c>
      <c r="O90" t="e" cm="1">
        <f t="array" ref="O90">_xlfn.IFS(N90&lt;$W$2,1,N90&lt;$W$3,2,N90&lt;$W$4,3,N90&lt;$W$5,4,N90&lt;$W$6,5)</f>
        <v>#N/A</v>
      </c>
      <c r="P90" s="92" t="e">
        <f t="shared" si="7"/>
        <v>#VALUE!</v>
      </c>
      <c r="Q90" t="e" cm="1">
        <f t="array" ref="Q90">_xlfn.IFS(P90&lt;0.25,1,P90&lt;0.5,2,P90&lt;0.75,3,P90&lt;1,4,P90&gt;1,5)</f>
        <v>#VALUE!</v>
      </c>
      <c r="R90" t="e">
        <f t="shared" si="8"/>
        <v>#N/A</v>
      </c>
      <c r="S90" t="e">
        <f t="shared" si="9"/>
        <v>#N/A</v>
      </c>
      <c r="AC90" s="176" t="s">
        <v>96</v>
      </c>
      <c r="AD90" s="134">
        <v>9.1002794447752985E-2</v>
      </c>
      <c r="AE90" t="s">
        <v>0</v>
      </c>
    </row>
    <row r="91" spans="1:31" x14ac:dyDescent="0.3">
      <c r="A91" s="183" t="s">
        <v>96</v>
      </c>
      <c r="B91" s="176" t="s">
        <v>96</v>
      </c>
      <c r="C91" s="134">
        <v>9.1002794447752985E-2</v>
      </c>
      <c r="D91" s="10">
        <v>589.70000000000005</v>
      </c>
      <c r="F91" s="92">
        <f t="shared" si="5"/>
        <v>0.85790800252047927</v>
      </c>
      <c r="G91" cm="1">
        <f t="array" ref="G91">_xlfn.IFS(F91&lt;0.25,1,F91&lt;0.5,2,F91&lt;0.75,3,F91&lt;1,4,F91&gt;1,5)</f>
        <v>4</v>
      </c>
      <c r="H91" s="183" t="s">
        <v>96</v>
      </c>
      <c r="I91" s="10">
        <v>173.56</v>
      </c>
      <c r="J91" cm="1">
        <f t="array" ref="J91">_xlfn.IFS(I91&lt;$V$2,1,I91&lt;$V$3,2,I91&lt;$V$4,3,I91&lt;$V$5,4,I91&lt;$V$6,5)</f>
        <v>4</v>
      </c>
      <c r="K91" s="92">
        <f t="shared" si="6"/>
        <v>0.55019649874955356</v>
      </c>
      <c r="L91" cm="1">
        <f t="array" ref="L91">_xlfn.IFS(K91&lt;0.25,1,K91&lt;0.5,2,K91&lt;0.75,3,K91&lt;1,4,K91&gt;1,5)</f>
        <v>3</v>
      </c>
      <c r="M91" s="183" t="s">
        <v>96</v>
      </c>
      <c r="N91" s="10">
        <v>79.540000000000006</v>
      </c>
      <c r="O91" cm="1">
        <f t="array" ref="O91">_xlfn.IFS(N91&lt;$W$2,1,N91&lt;$W$3,2,N91&lt;$W$4,3,N91&lt;$W$5,4,N91&lt;$W$6,5)</f>
        <v>3</v>
      </c>
      <c r="P91" s="92">
        <f t="shared" si="7"/>
        <v>0.3652591829728804</v>
      </c>
      <c r="Q91" cm="1">
        <f t="array" ref="Q91">_xlfn.IFS(P91&lt;0.25,1,P91&lt;0.5,2,P91&lt;0.75,3,P91&lt;1,4,P91&gt;1,5)</f>
        <v>2</v>
      </c>
      <c r="R91">
        <f t="shared" si="8"/>
        <v>3.5</v>
      </c>
      <c r="S91">
        <f t="shared" si="9"/>
        <v>3.5</v>
      </c>
      <c r="AC91" s="176" t="s">
        <v>97</v>
      </c>
      <c r="AD91" s="134">
        <v>7.8208556149732614E-2</v>
      </c>
      <c r="AE91" s="10">
        <v>589.70000000000005</v>
      </c>
    </row>
    <row r="92" spans="1:31" x14ac:dyDescent="0.3">
      <c r="A92" s="183" t="s">
        <v>97</v>
      </c>
      <c r="B92" s="176" t="s">
        <v>97</v>
      </c>
      <c r="C92" s="134">
        <v>7.8208556149732614E-2</v>
      </c>
      <c r="D92" s="10">
        <v>547.1</v>
      </c>
      <c r="F92" s="92">
        <f t="shared" si="5"/>
        <v>0.72369250157529952</v>
      </c>
      <c r="G92" cm="1">
        <f t="array" ref="G92">_xlfn.IFS(F92&lt;0.25,1,F92&lt;0.5,2,F92&lt;0.75,3,F92&lt;1,4,F92&gt;1,5)</f>
        <v>3</v>
      </c>
      <c r="H92" s="183" t="s">
        <v>97</v>
      </c>
      <c r="I92" s="10">
        <v>132.69999999999999</v>
      </c>
      <c r="J92" cm="1">
        <f t="array" ref="J92">_xlfn.IFS(I92&lt;$V$2,1,I92&lt;$V$3,2,I92&lt;$V$4,3,I92&lt;$V$5,4,I92&lt;$V$6,5)</f>
        <v>2</v>
      </c>
      <c r="K92" s="92">
        <f t="shared" si="6"/>
        <v>0.18524473026080734</v>
      </c>
      <c r="L92" cm="1">
        <f t="array" ref="L92">_xlfn.IFS(K92&lt;0.25,1,K92&lt;0.5,2,K92&lt;0.75,3,K92&lt;1,4,K92&gt;1,5)</f>
        <v>1</v>
      </c>
      <c r="M92" s="183" t="s">
        <v>97</v>
      </c>
      <c r="N92" s="10">
        <v>78.290000000000006</v>
      </c>
      <c r="O92" cm="1">
        <f t="array" ref="O92">_xlfn.IFS(N92&lt;$W$2,1,N92&lt;$W$3,2,N92&lt;$W$4,3,N92&lt;$W$5,4,N92&lt;$W$6,5)</f>
        <v>3</v>
      </c>
      <c r="P92" s="92">
        <f t="shared" si="7"/>
        <v>0.34380363886028165</v>
      </c>
      <c r="Q92" cm="1">
        <f t="array" ref="Q92">_xlfn.IFS(P92&lt;0.25,1,P92&lt;0.5,2,P92&lt;0.75,3,P92&lt;1,4,P92&gt;1,5)</f>
        <v>2</v>
      </c>
      <c r="R92">
        <f t="shared" si="8"/>
        <v>2.5</v>
      </c>
      <c r="S92">
        <f t="shared" si="9"/>
        <v>2.5</v>
      </c>
      <c r="AC92" s="176" t="s">
        <v>99</v>
      </c>
      <c r="AD92" s="134">
        <v>4.119342261400237E-2</v>
      </c>
      <c r="AE92" s="10">
        <v>547.1</v>
      </c>
    </row>
    <row r="93" spans="1:31" x14ac:dyDescent="0.3">
      <c r="A93" s="183" t="s">
        <v>99</v>
      </c>
      <c r="B93" s="176" t="s">
        <v>99</v>
      </c>
      <c r="C93" s="134">
        <v>4.119342261400237E-2</v>
      </c>
      <c r="D93" s="10">
        <v>604.29999999999995</v>
      </c>
      <c r="F93" s="92">
        <f t="shared" si="5"/>
        <v>0.9039067422810334</v>
      </c>
      <c r="G93" cm="1">
        <f t="array" ref="G93">_xlfn.IFS(F93&lt;0.25,1,F93&lt;0.5,2,F93&lt;0.75,3,F93&lt;1,4,F93&gt;1,5)</f>
        <v>4</v>
      </c>
      <c r="H93" s="183" t="s">
        <v>99</v>
      </c>
      <c r="I93" s="10">
        <v>162.79</v>
      </c>
      <c r="J93" cm="1">
        <f t="array" ref="J93">_xlfn.IFS(I93&lt;$V$2,1,I93&lt;$V$3,2,I93&lt;$V$4,3,I93&lt;$V$5,4,I93&lt;$V$6,5)</f>
        <v>4</v>
      </c>
      <c r="K93" s="92">
        <f t="shared" si="6"/>
        <v>0.45400142908181484</v>
      </c>
      <c r="L93" cm="1">
        <f t="array" ref="L93">_xlfn.IFS(K93&lt;0.25,1,K93&lt;0.5,2,K93&lt;0.75,3,K93&lt;1,4,K93&gt;1,5)</f>
        <v>2</v>
      </c>
      <c r="M93" s="183" t="s">
        <v>99</v>
      </c>
      <c r="N93" s="10">
        <v>83.63</v>
      </c>
      <c r="O93" cm="1">
        <f t="array" ref="O93">_xlfn.IFS(N93&lt;$W$2,1,N93&lt;$W$3,2,N93&lt;$W$4,3,N93&lt;$W$5,4,N93&lt;$W$6,5)</f>
        <v>4</v>
      </c>
      <c r="P93" s="92">
        <f t="shared" si="7"/>
        <v>0.43546172330930299</v>
      </c>
      <c r="Q93" cm="1">
        <f t="array" ref="Q93">_xlfn.IFS(P93&lt;0.25,1,P93&lt;0.5,2,P93&lt;0.75,3,P93&lt;1,4,P93&gt;1,5)</f>
        <v>2</v>
      </c>
      <c r="R93">
        <f t="shared" si="8"/>
        <v>4</v>
      </c>
      <c r="S93">
        <f t="shared" si="9"/>
        <v>4</v>
      </c>
      <c r="AC93" s="176" t="s">
        <v>98</v>
      </c>
      <c r="AD93" s="134">
        <v>4.820627802690583E-2</v>
      </c>
      <c r="AE93" s="10">
        <v>604.29999999999995</v>
      </c>
    </row>
    <row r="94" spans="1:31" x14ac:dyDescent="0.3">
      <c r="A94" s="183" t="s">
        <v>98</v>
      </c>
      <c r="B94" s="176" t="s">
        <v>98</v>
      </c>
      <c r="C94" s="134">
        <v>4.820627802690583E-2</v>
      </c>
      <c r="D94" s="10">
        <v>468.8</v>
      </c>
      <c r="F94" s="92">
        <f t="shared" si="5"/>
        <v>0.47700063011972293</v>
      </c>
      <c r="G94" cm="1">
        <f t="array" ref="G94">_xlfn.IFS(F94&lt;0.25,1,F94&lt;0.5,2,F94&lt;0.75,3,F94&lt;1,4,F94&gt;1,5)</f>
        <v>2</v>
      </c>
      <c r="H94" s="183" t="s">
        <v>98</v>
      </c>
      <c r="I94" s="10">
        <v>153.22</v>
      </c>
      <c r="J94" cm="1">
        <f t="array" ref="J94">_xlfn.IFS(I94&lt;$V$2,1,I94&lt;$V$3,2,I94&lt;$V$4,3,I94&lt;$V$5,4,I94&lt;$V$6,5)</f>
        <v>3</v>
      </c>
      <c r="K94" s="92">
        <f t="shared" si="6"/>
        <v>0.36852447302608082</v>
      </c>
      <c r="L94" cm="1">
        <f t="array" ref="L94">_xlfn.IFS(K94&lt;0.25,1,K94&lt;0.5,2,K94&lt;0.75,3,K94&lt;1,4,K94&gt;1,5)</f>
        <v>2</v>
      </c>
      <c r="M94" s="183" t="s">
        <v>98</v>
      </c>
      <c r="N94" s="10">
        <v>59.03</v>
      </c>
      <c r="O94" cm="1">
        <f t="array" ref="O94">_xlfn.IFS(N94&lt;$W$2,1,N94&lt;$W$3,2,N94&lt;$W$4,3,N94&lt;$W$5,4,N94&lt;$W$6,5)</f>
        <v>1</v>
      </c>
      <c r="P94" s="92">
        <f t="shared" si="7"/>
        <v>1.3216615173360813E-2</v>
      </c>
      <c r="Q94" cm="1">
        <f t="array" ref="Q94">_xlfn.IFS(P94&lt;0.25,1,P94&lt;0.5,2,P94&lt;0.75,3,P94&lt;1,4,P94&gt;1,5)</f>
        <v>1</v>
      </c>
      <c r="R94">
        <f t="shared" si="8"/>
        <v>2</v>
      </c>
      <c r="S94">
        <f t="shared" si="9"/>
        <v>2</v>
      </c>
      <c r="AC94" s="176" t="s">
        <v>100</v>
      </c>
      <c r="AD94" s="134">
        <v>3.9434961742201298E-2</v>
      </c>
      <c r="AE94" s="10">
        <v>468.8</v>
      </c>
    </row>
    <row r="95" spans="1:31" x14ac:dyDescent="0.3">
      <c r="A95" s="183" t="s">
        <v>100</v>
      </c>
      <c r="B95" s="176" t="s">
        <v>100</v>
      </c>
      <c r="C95" s="134">
        <v>3.9434961742201298E-2</v>
      </c>
      <c r="D95" s="10">
        <v>609.6</v>
      </c>
      <c r="F95" s="92">
        <f t="shared" si="5"/>
        <v>0.92060491493383756</v>
      </c>
      <c r="G95" cm="1">
        <f t="array" ref="G95">_xlfn.IFS(F95&lt;0.25,1,F95&lt;0.5,2,F95&lt;0.75,3,F95&lt;1,4,F95&gt;1,5)</f>
        <v>4</v>
      </c>
      <c r="H95" s="183" t="s">
        <v>100</v>
      </c>
      <c r="I95" s="10">
        <v>201.97</v>
      </c>
      <c r="J95" cm="1">
        <f t="array" ref="J95">_xlfn.IFS(I95&lt;$V$2,1,I95&lt;$V$3,2,I95&lt;$V$4,3,I95&lt;$V$5,4,I95&lt;$V$6,5)</f>
        <v>5</v>
      </c>
      <c r="K95" s="92">
        <f t="shared" si="6"/>
        <v>0.80394783851375506</v>
      </c>
      <c r="L95" cm="1">
        <f t="array" ref="L95">_xlfn.IFS(K95&lt;0.25,1,K95&lt;0.5,2,K95&lt;0.75,3,K95&lt;1,4,K95&gt;1,5)</f>
        <v>4</v>
      </c>
      <c r="M95" s="183" t="s">
        <v>100</v>
      </c>
      <c r="N95" s="10">
        <v>70.48</v>
      </c>
      <c r="O95" cm="1">
        <f t="array" ref="O95">_xlfn.IFS(N95&lt;$W$2,1,N95&lt;$W$3,2,N95&lt;$W$4,3,N95&lt;$W$5,4,N95&lt;$W$6,5)</f>
        <v>2</v>
      </c>
      <c r="P95" s="92">
        <f t="shared" si="7"/>
        <v>0.20974939924476499</v>
      </c>
      <c r="Q95" cm="1">
        <f t="array" ref="Q95">_xlfn.IFS(P95&lt;0.25,1,P95&lt;0.5,2,P95&lt;0.75,3,P95&lt;1,4,P95&gt;1,5)</f>
        <v>1</v>
      </c>
      <c r="R95">
        <f t="shared" si="8"/>
        <v>3.5</v>
      </c>
      <c r="S95">
        <f t="shared" si="9"/>
        <v>3.5</v>
      </c>
      <c r="AC95" s="176" t="s">
        <v>101</v>
      </c>
      <c r="AD95" s="134">
        <v>0.14413663820037492</v>
      </c>
      <c r="AE95" s="10">
        <v>609.6</v>
      </c>
    </row>
    <row r="96" spans="1:31" x14ac:dyDescent="0.3">
      <c r="A96" s="183" t="s">
        <v>101</v>
      </c>
      <c r="B96" s="176" t="s">
        <v>101</v>
      </c>
      <c r="C96" s="134">
        <v>0.14413663820037492</v>
      </c>
      <c r="D96" s="10">
        <v>595.9</v>
      </c>
      <c r="F96" s="92">
        <f t="shared" si="5"/>
        <v>0.87744171392564585</v>
      </c>
      <c r="G96" cm="1">
        <f t="array" ref="G96">_xlfn.IFS(F96&lt;0.25,1,F96&lt;0.5,2,F96&lt;0.75,3,F96&lt;1,4,F96&gt;1,5)</f>
        <v>4</v>
      </c>
      <c r="H96" s="183" t="s">
        <v>101</v>
      </c>
      <c r="I96" s="10">
        <v>183.84</v>
      </c>
      <c r="J96" cm="1">
        <f t="array" ref="J96">_xlfn.IFS(I96&lt;$V$2,1,I96&lt;$V$3,2,I96&lt;$V$4,3,I96&lt;$V$5,4,I96&lt;$V$6,5)</f>
        <v>4</v>
      </c>
      <c r="K96" s="92">
        <f t="shared" si="6"/>
        <v>0.64201500535905698</v>
      </c>
      <c r="L96" cm="1">
        <f t="array" ref="L96">_xlfn.IFS(K96&lt;0.25,1,K96&lt;0.5,2,K96&lt;0.75,3,K96&lt;1,4,K96&gt;1,5)</f>
        <v>3</v>
      </c>
      <c r="M96" s="183" t="s">
        <v>101</v>
      </c>
      <c r="N96" s="10">
        <v>86.47</v>
      </c>
      <c r="O96" cm="1">
        <f t="array" ref="O96">_xlfn.IFS(N96&lt;$W$2,1,N96&lt;$W$3,2,N96&lt;$W$4,3,N96&lt;$W$5,4,N96&lt;$W$6,5)</f>
        <v>4</v>
      </c>
      <c r="P96" s="92">
        <f t="shared" si="7"/>
        <v>0.4842087195331275</v>
      </c>
      <c r="Q96" cm="1">
        <f t="array" ref="Q96">_xlfn.IFS(P96&lt;0.25,1,P96&lt;0.5,2,P96&lt;0.75,3,P96&lt;1,4,P96&gt;1,5)</f>
        <v>2</v>
      </c>
      <c r="R96">
        <f t="shared" si="8"/>
        <v>4</v>
      </c>
      <c r="S96">
        <f t="shared" si="9"/>
        <v>4</v>
      </c>
      <c r="AC96" s="176" t="s">
        <v>102</v>
      </c>
      <c r="AD96" s="134">
        <v>0.14826581943341277</v>
      </c>
      <c r="AE96" s="10">
        <v>595.9</v>
      </c>
    </row>
    <row r="97" spans="1:31" x14ac:dyDescent="0.3">
      <c r="A97" s="183" t="s">
        <v>102</v>
      </c>
      <c r="B97" s="176" t="s">
        <v>102</v>
      </c>
      <c r="C97" s="134">
        <v>0.14826581943341277</v>
      </c>
      <c r="D97" s="10">
        <v>600.20000000000005</v>
      </c>
      <c r="F97" s="92">
        <f t="shared" si="5"/>
        <v>0.89098928796471366</v>
      </c>
      <c r="G97" cm="1">
        <f t="array" ref="G97">_xlfn.IFS(F97&lt;0.25,1,F97&lt;0.5,2,F97&lt;0.75,3,F97&lt;1,4,F97&gt;1,5)</f>
        <v>4</v>
      </c>
      <c r="H97" s="183" t="s">
        <v>102</v>
      </c>
      <c r="I97" s="10">
        <v>208.39</v>
      </c>
      <c r="J97" cm="1">
        <f t="array" ref="J97">_xlfn.IFS(I97&lt;$V$2,1,I97&lt;$V$3,2,I97&lt;$V$4,3,I97&lt;$V$5,4,I97&lt;$V$6,5)</f>
        <v>5</v>
      </c>
      <c r="K97" s="92">
        <f t="shared" si="6"/>
        <v>0.86128974633797784</v>
      </c>
      <c r="L97" cm="1">
        <f t="array" ref="L97">_xlfn.IFS(K97&lt;0.25,1,K97&lt;0.5,2,K97&lt;0.75,3,K97&lt;1,4,K97&gt;1,5)</f>
        <v>4</v>
      </c>
      <c r="M97" s="183" t="s">
        <v>102</v>
      </c>
      <c r="N97" s="10">
        <v>74.88</v>
      </c>
      <c r="O97" cm="1">
        <f t="array" ref="O97">_xlfn.IFS(N97&lt;$W$2,1,N97&lt;$W$3,2,N97&lt;$W$4,3,N97&lt;$W$5,4,N97&lt;$W$6,5)</f>
        <v>3</v>
      </c>
      <c r="P97" s="92">
        <f t="shared" si="7"/>
        <v>0.28527291452111214</v>
      </c>
      <c r="Q97" cm="1">
        <f t="array" ref="Q97">_xlfn.IFS(P97&lt;0.25,1,P97&lt;0.5,2,P97&lt;0.75,3,P97&lt;1,4,P97&gt;1,5)</f>
        <v>2</v>
      </c>
      <c r="R97">
        <f t="shared" si="8"/>
        <v>4</v>
      </c>
      <c r="S97">
        <f t="shared" si="9"/>
        <v>4</v>
      </c>
      <c r="AC97" s="176" t="s">
        <v>103</v>
      </c>
      <c r="AD97" s="134">
        <v>6.3215758131012365E-2</v>
      </c>
      <c r="AE97" s="10">
        <v>600.20000000000005</v>
      </c>
    </row>
    <row r="98" spans="1:31" x14ac:dyDescent="0.3">
      <c r="A98" s="183" t="s">
        <v>103</v>
      </c>
      <c r="B98" s="176" t="s">
        <v>103</v>
      </c>
      <c r="C98" s="134">
        <v>6.3215758131012365E-2</v>
      </c>
      <c r="D98" s="10">
        <v>654.6</v>
      </c>
      <c r="F98" s="92">
        <f t="shared" si="5"/>
        <v>1.0623818525519853</v>
      </c>
      <c r="G98" cm="1">
        <f t="array" ref="G98">_xlfn.IFS(F98&lt;0.25,1,F98&lt;0.5,2,F98&lt;0.75,3,F98&lt;1,4,F98&gt;1,5)</f>
        <v>5</v>
      </c>
      <c r="H98" s="183" t="s">
        <v>103</v>
      </c>
      <c r="I98" s="10">
        <v>158.30000000000001</v>
      </c>
      <c r="J98" cm="1">
        <f t="array" ref="J98">_xlfn.IFS(I98&lt;$V$2,1,I98&lt;$V$3,2,I98&lt;$V$4,3,I98&lt;$V$5,4,I98&lt;$V$6,5)</f>
        <v>3</v>
      </c>
      <c r="K98" s="92">
        <f t="shared" si="6"/>
        <v>0.4138978206502324</v>
      </c>
      <c r="L98" cm="1">
        <f t="array" ref="L98">_xlfn.IFS(K98&lt;0.25,1,K98&lt;0.5,2,K98&lt;0.75,3,K98&lt;1,4,K98&gt;1,5)</f>
        <v>2</v>
      </c>
      <c r="M98" s="183" t="s">
        <v>103</v>
      </c>
      <c r="N98" s="10">
        <v>90.74</v>
      </c>
      <c r="O98" cm="1">
        <f t="array" ref="O98">_xlfn.IFS(N98&lt;$W$2,1,N98&lt;$W$3,2,N98&lt;$W$4,3,N98&lt;$W$5,4,N98&lt;$W$6,5)</f>
        <v>5</v>
      </c>
      <c r="P98" s="92">
        <f t="shared" si="7"/>
        <v>0.55750085822176443</v>
      </c>
      <c r="Q98" cm="1">
        <f t="array" ref="Q98">_xlfn.IFS(P98&lt;0.25,1,P98&lt;0.5,2,P98&lt;0.75,3,P98&lt;1,4,P98&gt;1,5)</f>
        <v>3</v>
      </c>
      <c r="R98">
        <f t="shared" si="8"/>
        <v>4</v>
      </c>
      <c r="S98">
        <f t="shared" si="9"/>
        <v>4</v>
      </c>
      <c r="AC98" s="176" t="s">
        <v>104</v>
      </c>
      <c r="AD98" s="134">
        <v>3.1076581576026639E-2</v>
      </c>
      <c r="AE98" s="10">
        <v>654.6</v>
      </c>
    </row>
    <row r="99" spans="1:31" x14ac:dyDescent="0.3">
      <c r="A99" s="183" t="s">
        <v>104</v>
      </c>
      <c r="B99" s="176" t="s">
        <v>104</v>
      </c>
      <c r="C99" s="134">
        <v>3.1076581576026639E-2</v>
      </c>
      <c r="D99" s="10">
        <v>667.8</v>
      </c>
      <c r="F99" s="92">
        <f t="shared" si="5"/>
        <v>1.103969754253308</v>
      </c>
      <c r="G99" cm="1">
        <f t="array" ref="G99">_xlfn.IFS(F99&lt;0.25,1,F99&lt;0.5,2,F99&lt;0.75,3,F99&lt;1,4,F99&gt;1,5)</f>
        <v>5</v>
      </c>
      <c r="H99" s="183" t="s">
        <v>104</v>
      </c>
      <c r="I99" s="10">
        <v>234.09</v>
      </c>
      <c r="J99" cm="1">
        <f t="array" ref="J99">_xlfn.IFS(I99&lt;$V$2,1,I99&lt;$V$3,2,I99&lt;$V$4,3,I99&lt;$V$5,4,I99&lt;$V$6,5)</f>
        <v>5</v>
      </c>
      <c r="K99" s="92">
        <f t="shared" si="6"/>
        <v>1.0908360128617365</v>
      </c>
      <c r="L99" cm="1">
        <f t="array" ref="L99">_xlfn.IFS(K99&lt;0.25,1,K99&lt;0.5,2,K99&lt;0.75,3,K99&lt;1,4,K99&gt;1,5)</f>
        <v>5</v>
      </c>
      <c r="M99" s="183" t="s">
        <v>104</v>
      </c>
      <c r="N99" s="10">
        <v>70.11</v>
      </c>
      <c r="O99" cm="1">
        <f t="array" ref="O99">_xlfn.IFS(N99&lt;$W$2,1,N99&lt;$W$3,2,N99&lt;$W$4,3,N99&lt;$W$5,4,N99&lt;$W$6,5)</f>
        <v>2</v>
      </c>
      <c r="P99" s="92">
        <f t="shared" si="7"/>
        <v>0.20339855818743557</v>
      </c>
      <c r="Q99" cm="1">
        <f t="array" ref="Q99">_xlfn.IFS(P99&lt;0.25,1,P99&lt;0.5,2,P99&lt;0.75,3,P99&lt;1,4,P99&gt;1,5)</f>
        <v>1</v>
      </c>
      <c r="R99">
        <f t="shared" si="8"/>
        <v>3.5</v>
      </c>
      <c r="S99">
        <f t="shared" si="9"/>
        <v>3.5</v>
      </c>
      <c r="AC99" s="176" t="s">
        <v>105</v>
      </c>
      <c r="AD99" s="134">
        <v>7.0348223707351387E-2</v>
      </c>
      <c r="AE99" s="10">
        <v>667.8</v>
      </c>
    </row>
    <row r="100" spans="1:31" x14ac:dyDescent="0.3">
      <c r="A100" s="183" t="s">
        <v>105</v>
      </c>
      <c r="B100" s="176" t="s">
        <v>105</v>
      </c>
      <c r="C100" s="134">
        <v>7.0348223707351387E-2</v>
      </c>
      <c r="D100" s="10">
        <v>631.79999999999995</v>
      </c>
      <c r="F100" s="92">
        <f t="shared" si="5"/>
        <v>0.99054820415879008</v>
      </c>
      <c r="G100" cm="1">
        <f t="array" ref="G100">_xlfn.IFS(F100&lt;0.25,1,F100&lt;0.5,2,F100&lt;0.75,3,F100&lt;1,4,F100&gt;1,5)</f>
        <v>4</v>
      </c>
      <c r="H100" s="183" t="s">
        <v>105</v>
      </c>
      <c r="I100" s="10">
        <v>143.33000000000001</v>
      </c>
      <c r="J100" cm="1">
        <f t="array" ref="J100">_xlfn.IFS(I100&lt;$V$2,1,I100&lt;$V$3,2,I100&lt;$V$4,3,I100&lt;$V$5,4,I100&lt;$V$6,5)</f>
        <v>2</v>
      </c>
      <c r="K100" s="92">
        <f t="shared" si="6"/>
        <v>0.2801893533404789</v>
      </c>
      <c r="L100" cm="1">
        <f t="array" ref="L100">_xlfn.IFS(K100&lt;0.25,1,K100&lt;0.5,2,K100&lt;0.75,3,K100&lt;1,4,K100&gt;1,5)</f>
        <v>2</v>
      </c>
      <c r="M100" s="183" t="s">
        <v>105</v>
      </c>
      <c r="N100" s="10">
        <v>83.76</v>
      </c>
      <c r="O100" cm="1">
        <f t="array" ref="O100">_xlfn.IFS(N100&lt;$W$2,1,N100&lt;$W$3,2,N100&lt;$W$4,3,N100&lt;$W$5,4,N100&lt;$W$6,5)</f>
        <v>4</v>
      </c>
      <c r="P100" s="92">
        <f t="shared" si="7"/>
        <v>0.43769309989701344</v>
      </c>
      <c r="Q100" cm="1">
        <f t="array" ref="Q100">_xlfn.IFS(P100&lt;0.25,1,P100&lt;0.5,2,P100&lt;0.75,3,P100&lt;1,4,P100&gt;1,5)</f>
        <v>2</v>
      </c>
      <c r="R100">
        <f t="shared" si="8"/>
        <v>3</v>
      </c>
      <c r="S100">
        <f t="shared" si="9"/>
        <v>3</v>
      </c>
      <c r="AC100" s="176" t="s">
        <v>106</v>
      </c>
      <c r="AD100" s="134">
        <v>7.9447322970639028E-2</v>
      </c>
      <c r="AE100" s="10">
        <v>631.79999999999995</v>
      </c>
    </row>
    <row r="101" spans="1:31" x14ac:dyDescent="0.3">
      <c r="A101" s="183" t="s">
        <v>106</v>
      </c>
      <c r="B101" s="176" t="s">
        <v>106</v>
      </c>
      <c r="C101" s="134">
        <v>7.9447322970639028E-2</v>
      </c>
      <c r="D101" s="10">
        <v>641.4</v>
      </c>
      <c r="F101" s="92">
        <f t="shared" si="5"/>
        <v>1.0207939508506616</v>
      </c>
      <c r="G101" cm="1">
        <f t="array" ref="G101">_xlfn.IFS(F101&lt;0.25,1,F101&lt;0.5,2,F101&lt;0.75,3,F101&lt;1,4,F101&gt;1,5)</f>
        <v>5</v>
      </c>
      <c r="H101" s="183" t="s">
        <v>106</v>
      </c>
      <c r="I101" s="10">
        <v>219.37</v>
      </c>
      <c r="J101" cm="1">
        <f t="array" ref="J101">_xlfn.IFS(I101&lt;$V$2,1,I101&lt;$V$3,2,I101&lt;$V$4,3,I101&lt;$V$5,4,I101&lt;$V$6,5)</f>
        <v>5</v>
      </c>
      <c r="K101" s="92">
        <f t="shared" si="6"/>
        <v>0.9593604858878173</v>
      </c>
      <c r="L101" cm="1">
        <f t="array" ref="L101">_xlfn.IFS(K101&lt;0.25,1,K101&lt;0.5,2,K101&lt;0.75,3,K101&lt;1,4,K101&gt;1,5)</f>
        <v>4</v>
      </c>
      <c r="M101" s="183" t="s">
        <v>106</v>
      </c>
      <c r="N101" s="10">
        <v>95.77</v>
      </c>
      <c r="O101" cm="1">
        <f t="array" ref="O101">_xlfn.IFS(N101&lt;$W$2,1,N101&lt;$W$3,2,N101&lt;$W$4,3,N101&lt;$W$5,4,N101&lt;$W$6,5)</f>
        <v>5</v>
      </c>
      <c r="P101" s="92">
        <f t="shared" si="7"/>
        <v>0.64383796773086166</v>
      </c>
      <c r="Q101" cm="1">
        <f t="array" ref="Q101">_xlfn.IFS(P101&lt;0.25,1,P101&lt;0.5,2,P101&lt;0.75,3,P101&lt;1,4,P101&gt;1,5)</f>
        <v>3</v>
      </c>
      <c r="R101">
        <f t="shared" si="8"/>
        <v>5</v>
      </c>
      <c r="S101">
        <f t="shared" si="9"/>
        <v>5</v>
      </c>
      <c r="AC101" s="176" t="s">
        <v>2</v>
      </c>
      <c r="AD101" s="134">
        <v>0</v>
      </c>
      <c r="AE101" s="10">
        <v>641.4</v>
      </c>
    </row>
    <row r="102" spans="1:31" x14ac:dyDescent="0.3">
      <c r="A102" s="183" t="s">
        <v>2</v>
      </c>
      <c r="B102" s="176" t="s">
        <v>2</v>
      </c>
      <c r="C102" s="134">
        <v>0</v>
      </c>
      <c r="D102" s="10">
        <v>954.6</v>
      </c>
      <c r="F102" s="92">
        <f t="shared" si="5"/>
        <v>2.0075614366729679</v>
      </c>
      <c r="G102" cm="1">
        <f t="array" ref="G102">_xlfn.IFS(F102&lt;0.25,1,F102&lt;0.5,2,F102&lt;0.75,3,F102&lt;1,4,F102&gt;1,5)</f>
        <v>5</v>
      </c>
      <c r="H102" s="183" t="s">
        <v>2</v>
      </c>
      <c r="I102" s="10">
        <v>270.42</v>
      </c>
      <c r="J102" t="e" cm="1">
        <f t="array" ref="J102">_xlfn.IFS(I102&lt;$V$2,1,I102&lt;$V$3,2,I102&lt;$V$4,3,I102&lt;$V$5,4,I102&lt;$V$6,5)</f>
        <v>#N/A</v>
      </c>
      <c r="K102" s="92">
        <f t="shared" si="6"/>
        <v>1.4153269024651665</v>
      </c>
      <c r="L102" cm="1">
        <f t="array" ref="L102">_xlfn.IFS(K102&lt;0.25,1,K102&lt;0.5,2,K102&lt;0.75,3,K102&lt;1,4,K102&gt;1,5)</f>
        <v>5</v>
      </c>
      <c r="M102" s="183" t="s">
        <v>2</v>
      </c>
      <c r="N102" s="10">
        <v>94.48</v>
      </c>
      <c r="O102" cm="1">
        <f t="array" ref="O102">_xlfn.IFS(N102&lt;$W$2,1,N102&lt;$W$3,2,N102&lt;$W$4,3,N102&lt;$W$5,4,N102&lt;$W$6,5)</f>
        <v>5</v>
      </c>
      <c r="P102" s="92">
        <f t="shared" si="7"/>
        <v>0.62169584620665996</v>
      </c>
      <c r="Q102" cm="1">
        <f t="array" ref="Q102">_xlfn.IFS(P102&lt;0.25,1,P102&lt;0.5,2,P102&lt;0.75,3,P102&lt;1,4,P102&gt;1,5)</f>
        <v>3</v>
      </c>
      <c r="R102" t="e">
        <f t="shared" si="8"/>
        <v>#N/A</v>
      </c>
      <c r="S102" t="e">
        <f t="shared" si="9"/>
        <v>#N/A</v>
      </c>
      <c r="AC102" s="176"/>
      <c r="AD102" s="11"/>
      <c r="AE102" s="10">
        <v>954.6</v>
      </c>
    </row>
    <row r="103" spans="1:31" x14ac:dyDescent="0.3">
      <c r="A103" s="183" t="s">
        <v>107</v>
      </c>
      <c r="B103" s="176"/>
      <c r="C103" s="11"/>
      <c r="D103" t="s">
        <v>0</v>
      </c>
      <c r="F103" s="92" t="e">
        <f t="shared" si="5"/>
        <v>#VALUE!</v>
      </c>
      <c r="G103" t="e" cm="1">
        <f t="array" ref="G103">_xlfn.IFS(F103&lt;0.25,1,F103&lt;0.5,2,F103&lt;0.75,3,F103&lt;1,4,F103&gt;1,5)</f>
        <v>#VALUE!</v>
      </c>
      <c r="H103" s="183" t="s">
        <v>107</v>
      </c>
      <c r="I103" t="s">
        <v>0</v>
      </c>
      <c r="J103" t="e" cm="1">
        <f t="array" ref="J103">_xlfn.IFS(I103&lt;$V$2,1,I103&lt;$V$3,2,I103&lt;$V$4,3,I103&lt;$V$5,4,I103&lt;$V$6,5)</f>
        <v>#N/A</v>
      </c>
      <c r="K103" s="92" t="e">
        <f t="shared" si="6"/>
        <v>#VALUE!</v>
      </c>
      <c r="L103" t="e" cm="1">
        <f t="array" ref="L103">_xlfn.IFS(K103&lt;0.25,1,K103&lt;0.5,2,K103&lt;0.75,3,K103&lt;1,4,K103&gt;1,5)</f>
        <v>#VALUE!</v>
      </c>
      <c r="M103" s="183" t="s">
        <v>107</v>
      </c>
      <c r="N103" t="s">
        <v>0</v>
      </c>
      <c r="O103" t="e" cm="1">
        <f t="array" ref="O103">_xlfn.IFS(N103&lt;$W$2,1,N103&lt;$W$3,2,N103&lt;$W$4,3,N103&lt;$W$5,4,N103&lt;$W$6,5)</f>
        <v>#N/A</v>
      </c>
      <c r="P103" s="92" t="e">
        <f t="shared" si="7"/>
        <v>#VALUE!</v>
      </c>
      <c r="Q103" t="e" cm="1">
        <f t="array" ref="Q103">_xlfn.IFS(P103&lt;0.25,1,P103&lt;0.5,2,P103&lt;0.75,3,P103&lt;1,4,P103&gt;1,5)</f>
        <v>#VALUE!</v>
      </c>
      <c r="R103" t="e">
        <f t="shared" si="8"/>
        <v>#N/A</v>
      </c>
      <c r="S103" t="e">
        <f t="shared" si="9"/>
        <v>#N/A</v>
      </c>
      <c r="AC103" s="176"/>
    </row>
    <row r="104" spans="1:31" x14ac:dyDescent="0.3">
      <c r="B104" s="176"/>
      <c r="D104" s="32"/>
      <c r="AC104" s="176"/>
    </row>
    <row r="105" spans="1:31" x14ac:dyDescent="0.3">
      <c r="B105" s="176"/>
      <c r="AC105" s="176"/>
    </row>
    <row r="106" spans="1:31" x14ac:dyDescent="0.3">
      <c r="B106" s="176"/>
      <c r="AC106" s="176"/>
    </row>
    <row r="107" spans="1:31" x14ac:dyDescent="0.3">
      <c r="B107" s="176"/>
      <c r="AC107" s="176"/>
    </row>
    <row r="108" spans="1:31" x14ac:dyDescent="0.3">
      <c r="B108" s="176"/>
      <c r="AC108" s="176"/>
    </row>
    <row r="109" spans="1:31" x14ac:dyDescent="0.3">
      <c r="B109" s="176"/>
      <c r="AC109" s="176"/>
    </row>
    <row r="110" spans="1:31" x14ac:dyDescent="0.3">
      <c r="B110" s="176"/>
      <c r="AC110" s="176"/>
    </row>
    <row r="111" spans="1:31" x14ac:dyDescent="0.3">
      <c r="B111" s="176"/>
      <c r="AC111" s="176"/>
    </row>
    <row r="112" spans="1:31" x14ac:dyDescent="0.3">
      <c r="B112" s="176"/>
      <c r="AC112" s="176"/>
    </row>
    <row r="113" spans="2:29" x14ac:dyDescent="0.3">
      <c r="B113" s="176"/>
      <c r="AC113" s="176"/>
    </row>
    <row r="114" spans="2:29" x14ac:dyDescent="0.3">
      <c r="B114" s="176"/>
      <c r="AC114" s="176"/>
    </row>
    <row r="115" spans="2:29" x14ac:dyDescent="0.3">
      <c r="B115" s="176"/>
      <c r="AC115" s="176"/>
    </row>
    <row r="116" spans="2:29" x14ac:dyDescent="0.3">
      <c r="B116" s="176"/>
      <c r="AC116" s="176"/>
    </row>
    <row r="117" spans="2:29" x14ac:dyDescent="0.3">
      <c r="B117" s="176"/>
      <c r="AC117" s="176"/>
    </row>
    <row r="118" spans="2:29" x14ac:dyDescent="0.3">
      <c r="B118" s="176"/>
      <c r="AC118" s="176"/>
    </row>
    <row r="119" spans="2:29" x14ac:dyDescent="0.3">
      <c r="B119" s="176"/>
      <c r="AC119" s="176"/>
    </row>
    <row r="120" spans="2:29" x14ac:dyDescent="0.3">
      <c r="B120" s="176"/>
      <c r="AC120" s="176"/>
    </row>
    <row r="121" spans="2:29" x14ac:dyDescent="0.3">
      <c r="B121" s="176"/>
      <c r="AC121" s="176"/>
    </row>
    <row r="122" spans="2:29" x14ac:dyDescent="0.3">
      <c r="B122" s="176"/>
      <c r="AC122" s="176"/>
    </row>
    <row r="123" spans="2:29" x14ac:dyDescent="0.3">
      <c r="B123" s="176"/>
      <c r="AC123" s="176"/>
    </row>
    <row r="124" spans="2:29" x14ac:dyDescent="0.3">
      <c r="B124" s="176"/>
      <c r="AC124" s="176"/>
    </row>
    <row r="125" spans="2:29" x14ac:dyDescent="0.3">
      <c r="B125" s="176"/>
      <c r="AC125" s="176"/>
    </row>
    <row r="126" spans="2:29" x14ac:dyDescent="0.3">
      <c r="B126" s="176"/>
      <c r="AC126" s="176"/>
    </row>
    <row r="127" spans="2:29" x14ac:dyDescent="0.3">
      <c r="B127" s="176"/>
      <c r="AC127" s="176"/>
    </row>
    <row r="128" spans="2:29" x14ac:dyDescent="0.3">
      <c r="B128" s="176"/>
      <c r="AC128" s="176"/>
    </row>
    <row r="129" spans="2:29" x14ac:dyDescent="0.3">
      <c r="B129" s="176"/>
      <c r="AC129" s="176"/>
    </row>
    <row r="130" spans="2:29" x14ac:dyDescent="0.3">
      <c r="B130" s="176"/>
      <c r="AC130" s="176"/>
    </row>
    <row r="131" spans="2:29" x14ac:dyDescent="0.3">
      <c r="B131" s="176"/>
      <c r="AC131" s="176"/>
    </row>
    <row r="132" spans="2:29" x14ac:dyDescent="0.3">
      <c r="B132" s="176"/>
      <c r="AC132" s="176"/>
    </row>
    <row r="133" spans="2:29" x14ac:dyDescent="0.3">
      <c r="B133" s="176"/>
      <c r="AC133" s="176"/>
    </row>
    <row r="134" spans="2:29" x14ac:dyDescent="0.3">
      <c r="B134" s="176"/>
      <c r="AC134" s="176"/>
    </row>
    <row r="135" spans="2:29" x14ac:dyDescent="0.3">
      <c r="B135" s="176"/>
      <c r="AC135" s="176"/>
    </row>
    <row r="136" spans="2:29" x14ac:dyDescent="0.3">
      <c r="B136" s="176"/>
      <c r="AC136" s="176"/>
    </row>
    <row r="137" spans="2:29" x14ac:dyDescent="0.3">
      <c r="B137" s="176"/>
      <c r="AC137" s="176"/>
    </row>
    <row r="138" spans="2:29" x14ac:dyDescent="0.3">
      <c r="B138" s="176"/>
      <c r="AC138" s="176"/>
    </row>
    <row r="139" spans="2:29" x14ac:dyDescent="0.3">
      <c r="B139" s="176"/>
      <c r="AC139" s="176"/>
    </row>
    <row r="140" spans="2:29" x14ac:dyDescent="0.3">
      <c r="B140" s="176"/>
      <c r="AC140" s="176"/>
    </row>
    <row r="141" spans="2:29" x14ac:dyDescent="0.3">
      <c r="B141" s="176"/>
      <c r="AC141" s="176"/>
    </row>
    <row r="142" spans="2:29" x14ac:dyDescent="0.3">
      <c r="B142" s="176"/>
      <c r="AC142" s="176"/>
    </row>
    <row r="143" spans="2:29" x14ac:dyDescent="0.3">
      <c r="B143" s="176"/>
      <c r="AC143" s="176"/>
    </row>
    <row r="144" spans="2:29" x14ac:dyDescent="0.3">
      <c r="B144" s="176"/>
      <c r="AC144" s="176"/>
    </row>
    <row r="145" spans="2:29" x14ac:dyDescent="0.3">
      <c r="B145" s="176"/>
      <c r="AC145" s="176"/>
    </row>
    <row r="146" spans="2:29" x14ac:dyDescent="0.3">
      <c r="B146" s="176"/>
      <c r="AC146" s="176"/>
    </row>
    <row r="147" spans="2:29" x14ac:dyDescent="0.3">
      <c r="B147" s="176"/>
      <c r="AC147" s="176"/>
    </row>
    <row r="148" spans="2:29" x14ac:dyDescent="0.3">
      <c r="B148" s="176"/>
      <c r="AC148" s="176"/>
    </row>
    <row r="149" spans="2:29" x14ac:dyDescent="0.3">
      <c r="B149" s="176"/>
      <c r="AC149" s="176"/>
    </row>
    <row r="150" spans="2:29" x14ac:dyDescent="0.3">
      <c r="B150" s="176"/>
      <c r="AC150" s="176"/>
    </row>
    <row r="151" spans="2:29" x14ac:dyDescent="0.3">
      <c r="B151" s="176"/>
      <c r="AC151" s="176"/>
    </row>
    <row r="152" spans="2:29" x14ac:dyDescent="0.3">
      <c r="B152" s="176"/>
      <c r="AC152" s="176"/>
    </row>
    <row r="153" spans="2:29" x14ac:dyDescent="0.3">
      <c r="B153" s="176"/>
      <c r="AC153" s="176"/>
    </row>
    <row r="154" spans="2:29" x14ac:dyDescent="0.3">
      <c r="B154" s="176"/>
      <c r="AC154" s="176"/>
    </row>
    <row r="155" spans="2:29" x14ac:dyDescent="0.3">
      <c r="B155" s="176"/>
      <c r="AC155" s="176"/>
    </row>
    <row r="156" spans="2:29" x14ac:dyDescent="0.3">
      <c r="B156" s="176"/>
      <c r="AC156" s="176"/>
    </row>
    <row r="157" spans="2:29" x14ac:dyDescent="0.3">
      <c r="B157" s="176"/>
      <c r="AC157" s="176"/>
    </row>
    <row r="158" spans="2:29" x14ac:dyDescent="0.3">
      <c r="B158" s="176"/>
      <c r="AC158" s="176"/>
    </row>
    <row r="159" spans="2:29" x14ac:dyDescent="0.3">
      <c r="B159" s="176"/>
      <c r="AC159" s="176"/>
    </row>
    <row r="160" spans="2:29" x14ac:dyDescent="0.3">
      <c r="B160" s="176"/>
      <c r="AC160" s="176"/>
    </row>
    <row r="161" spans="2:29" x14ac:dyDescent="0.3">
      <c r="B161" s="176"/>
      <c r="AC161" s="176"/>
    </row>
    <row r="162" spans="2:29" x14ac:dyDescent="0.3">
      <c r="B162" s="176"/>
      <c r="AC162" s="176"/>
    </row>
    <row r="163" spans="2:29" x14ac:dyDescent="0.3">
      <c r="B163" s="176"/>
      <c r="AC163" s="176"/>
    </row>
    <row r="164" spans="2:29" x14ac:dyDescent="0.3">
      <c r="B164" s="176"/>
      <c r="AC164" s="176"/>
    </row>
    <row r="165" spans="2:29" x14ac:dyDescent="0.3">
      <c r="B165" s="176"/>
      <c r="AC165" s="176"/>
    </row>
    <row r="166" spans="2:29" x14ac:dyDescent="0.3">
      <c r="B166" s="176"/>
      <c r="AC166" s="176"/>
    </row>
    <row r="167" spans="2:29" x14ac:dyDescent="0.3">
      <c r="B167" s="176"/>
      <c r="AC167" s="176"/>
    </row>
    <row r="168" spans="2:29" x14ac:dyDescent="0.3">
      <c r="B168" s="176"/>
      <c r="AC168" s="176"/>
    </row>
    <row r="169" spans="2:29" x14ac:dyDescent="0.3">
      <c r="B169" s="176"/>
      <c r="AC169" s="176"/>
    </row>
    <row r="170" spans="2:29" x14ac:dyDescent="0.3">
      <c r="B170" s="176"/>
      <c r="AC170" s="176"/>
    </row>
    <row r="171" spans="2:29" x14ac:dyDescent="0.3">
      <c r="B171" s="176"/>
      <c r="AC171" s="176"/>
    </row>
    <row r="172" spans="2:29" x14ac:dyDescent="0.3">
      <c r="B172" s="176"/>
      <c r="AC172" s="176"/>
    </row>
    <row r="173" spans="2:29" x14ac:dyDescent="0.3">
      <c r="B173" s="176"/>
      <c r="AC173" s="176"/>
    </row>
    <row r="174" spans="2:29" x14ac:dyDescent="0.3">
      <c r="B174" s="176"/>
      <c r="AC174" s="176"/>
    </row>
    <row r="175" spans="2:29" x14ac:dyDescent="0.3">
      <c r="B175" s="176"/>
      <c r="AC175" s="176"/>
    </row>
    <row r="176" spans="2:29" x14ac:dyDescent="0.3">
      <c r="B176" s="176"/>
      <c r="AC176" s="176"/>
    </row>
    <row r="177" spans="2:29" x14ac:dyDescent="0.3">
      <c r="B177" s="176"/>
      <c r="AC177" s="176"/>
    </row>
    <row r="178" spans="2:29" x14ac:dyDescent="0.3">
      <c r="B178" s="176"/>
      <c r="AC178" s="176"/>
    </row>
    <row r="179" spans="2:29" x14ac:dyDescent="0.3">
      <c r="B179" s="176"/>
      <c r="AC179" s="176"/>
    </row>
    <row r="180" spans="2:29" x14ac:dyDescent="0.3">
      <c r="B180" s="176"/>
      <c r="AC180" s="176"/>
    </row>
    <row r="181" spans="2:29" x14ac:dyDescent="0.3">
      <c r="B181" s="176"/>
      <c r="AC181" s="176"/>
    </row>
    <row r="182" spans="2:29" x14ac:dyDescent="0.3">
      <c r="B182" s="176"/>
      <c r="AC182" s="176"/>
    </row>
    <row r="183" spans="2:29" x14ac:dyDescent="0.3">
      <c r="B183" s="176"/>
      <c r="AC183" s="176"/>
    </row>
    <row r="184" spans="2:29" x14ac:dyDescent="0.3">
      <c r="B184" s="176"/>
      <c r="AC184" s="176"/>
    </row>
    <row r="185" spans="2:29" x14ac:dyDescent="0.3">
      <c r="B185" s="176"/>
      <c r="AC185" s="176"/>
    </row>
    <row r="186" spans="2:29" x14ac:dyDescent="0.3">
      <c r="B186" s="176"/>
      <c r="AC186" s="176"/>
    </row>
    <row r="187" spans="2:29" x14ac:dyDescent="0.3">
      <c r="B187" s="176"/>
      <c r="AC187" s="176"/>
    </row>
    <row r="188" spans="2:29" x14ac:dyDescent="0.3">
      <c r="B188" s="176"/>
      <c r="AC188" s="176"/>
    </row>
    <row r="189" spans="2:29" x14ac:dyDescent="0.3">
      <c r="B189" s="176"/>
      <c r="AC189" s="176"/>
    </row>
    <row r="190" spans="2:29" x14ac:dyDescent="0.3">
      <c r="B190" s="176"/>
      <c r="AC190" s="176"/>
    </row>
    <row r="191" spans="2:29" x14ac:dyDescent="0.3">
      <c r="B191" s="176"/>
      <c r="AC191" s="176"/>
    </row>
    <row r="192" spans="2:29" x14ac:dyDescent="0.3">
      <c r="B192" s="176"/>
      <c r="AC192" s="176"/>
    </row>
    <row r="193" spans="2:29" x14ac:dyDescent="0.3">
      <c r="B193" s="176"/>
      <c r="AC193" s="176"/>
    </row>
    <row r="194" spans="2:29" x14ac:dyDescent="0.3">
      <c r="B194" s="176"/>
      <c r="AC194" s="176"/>
    </row>
    <row r="195" spans="2:29" x14ac:dyDescent="0.3">
      <c r="B195" s="176"/>
      <c r="AC195" s="176"/>
    </row>
    <row r="196" spans="2:29" x14ac:dyDescent="0.3">
      <c r="B196" s="176"/>
      <c r="AC196" s="176"/>
    </row>
    <row r="197" spans="2:29" x14ac:dyDescent="0.3">
      <c r="B197" s="176"/>
      <c r="AC197" s="176"/>
    </row>
    <row r="198" spans="2:29" x14ac:dyDescent="0.3">
      <c r="B198" s="176"/>
      <c r="AC198" s="176"/>
    </row>
    <row r="199" spans="2:29" x14ac:dyDescent="0.3">
      <c r="B199" s="176"/>
      <c r="AC199" s="176"/>
    </row>
    <row r="200" spans="2:29" x14ac:dyDescent="0.3">
      <c r="B200" s="176"/>
      <c r="AC200" s="176"/>
    </row>
    <row r="201" spans="2:29" x14ac:dyDescent="0.3">
      <c r="B201" s="176"/>
      <c r="AC201" s="176"/>
    </row>
    <row r="202" spans="2:29" x14ac:dyDescent="0.3">
      <c r="B202" s="176"/>
      <c r="AC202" s="176"/>
    </row>
    <row r="203" spans="2:29" x14ac:dyDescent="0.3">
      <c r="B203" s="176"/>
      <c r="AC203" s="176"/>
    </row>
    <row r="204" spans="2:29" x14ac:dyDescent="0.3">
      <c r="B204" s="176"/>
      <c r="AC204" s="176"/>
    </row>
    <row r="205" spans="2:29" x14ac:dyDescent="0.3">
      <c r="B205" s="176"/>
      <c r="AC205" s="176"/>
    </row>
    <row r="206" spans="2:29" x14ac:dyDescent="0.3">
      <c r="B206" s="176"/>
      <c r="AC206" s="176"/>
    </row>
    <row r="207" spans="2:29" x14ac:dyDescent="0.3">
      <c r="B207" s="176"/>
      <c r="AC207" s="176"/>
    </row>
    <row r="208" spans="2:29" x14ac:dyDescent="0.3">
      <c r="B208" s="176"/>
      <c r="AC208" s="176"/>
    </row>
    <row r="209" spans="2:29" x14ac:dyDescent="0.3">
      <c r="B209" s="176"/>
      <c r="AC209" s="176"/>
    </row>
    <row r="210" spans="2:29" x14ac:dyDescent="0.3">
      <c r="B210" s="176"/>
      <c r="AC210" s="176"/>
    </row>
    <row r="211" spans="2:29" x14ac:dyDescent="0.3">
      <c r="B211" s="176"/>
      <c r="AC211" s="176"/>
    </row>
    <row r="212" spans="2:29" x14ac:dyDescent="0.3">
      <c r="B212" s="176"/>
      <c r="AC212" s="176"/>
    </row>
    <row r="213" spans="2:29" x14ac:dyDescent="0.3">
      <c r="B213" s="176"/>
      <c r="AC213" s="176"/>
    </row>
    <row r="214" spans="2:29" x14ac:dyDescent="0.3">
      <c r="B214" s="176"/>
      <c r="AC214" s="176"/>
    </row>
    <row r="215" spans="2:29" x14ac:dyDescent="0.3">
      <c r="B215" s="176"/>
      <c r="AC215" s="176"/>
    </row>
    <row r="216" spans="2:29" x14ac:dyDescent="0.3">
      <c r="B216" s="176"/>
      <c r="AC216" s="176"/>
    </row>
    <row r="217" spans="2:29" x14ac:dyDescent="0.3">
      <c r="B217" s="176"/>
      <c r="AC217" s="176"/>
    </row>
    <row r="218" spans="2:29" x14ac:dyDescent="0.3">
      <c r="B218" s="176"/>
      <c r="AC218" s="176"/>
    </row>
    <row r="219" spans="2:29" x14ac:dyDescent="0.3">
      <c r="B219" s="176"/>
      <c r="AC219" s="176"/>
    </row>
    <row r="220" spans="2:29" x14ac:dyDescent="0.3">
      <c r="B220" s="176"/>
      <c r="AC220" s="176"/>
    </row>
    <row r="221" spans="2:29" x14ac:dyDescent="0.3">
      <c r="B221" s="176"/>
      <c r="AC221" s="176"/>
    </row>
    <row r="222" spans="2:29" x14ac:dyDescent="0.3">
      <c r="B222" s="176"/>
      <c r="AC222" s="176"/>
    </row>
    <row r="223" spans="2:29" x14ac:dyDescent="0.3">
      <c r="B223" s="176"/>
      <c r="AC223" s="176"/>
    </row>
    <row r="224" spans="2:29" x14ac:dyDescent="0.3">
      <c r="B224" s="176"/>
      <c r="AC224" s="176"/>
    </row>
    <row r="225" spans="2:29" x14ac:dyDescent="0.3">
      <c r="B225" s="176"/>
      <c r="AC225" s="176"/>
    </row>
    <row r="226" spans="2:29" x14ac:dyDescent="0.3">
      <c r="B226" s="176"/>
      <c r="AC226" s="176"/>
    </row>
    <row r="227" spans="2:29" x14ac:dyDescent="0.3">
      <c r="B227" s="176"/>
      <c r="AC227" s="176"/>
    </row>
    <row r="228" spans="2:29" x14ac:dyDescent="0.3">
      <c r="B228" s="176"/>
      <c r="AC228" s="176"/>
    </row>
    <row r="229" spans="2:29" x14ac:dyDescent="0.3">
      <c r="B229" s="176"/>
      <c r="AC229" s="176"/>
    </row>
    <row r="230" spans="2:29" x14ac:dyDescent="0.3">
      <c r="B230" s="176"/>
      <c r="AC230" s="176"/>
    </row>
    <row r="231" spans="2:29" x14ac:dyDescent="0.3">
      <c r="B231" s="176"/>
      <c r="AC231" s="176"/>
    </row>
    <row r="232" spans="2:29" x14ac:dyDescent="0.3">
      <c r="B232" s="176"/>
      <c r="AC232" s="176"/>
    </row>
    <row r="233" spans="2:29" x14ac:dyDescent="0.3">
      <c r="B233" s="176"/>
      <c r="AC233" s="176"/>
    </row>
    <row r="234" spans="2:29" x14ac:dyDescent="0.3">
      <c r="B234" s="176"/>
      <c r="AC234" s="176"/>
    </row>
    <row r="235" spans="2:29" x14ac:dyDescent="0.3">
      <c r="B235" s="176"/>
      <c r="AC235" s="176"/>
    </row>
    <row r="236" spans="2:29" x14ac:dyDescent="0.3">
      <c r="B236" s="176"/>
      <c r="AC236" s="176"/>
    </row>
    <row r="237" spans="2:29" x14ac:dyDescent="0.3">
      <c r="B237" s="176"/>
      <c r="AC237" s="176"/>
    </row>
    <row r="238" spans="2:29" x14ac:dyDescent="0.3">
      <c r="B238" s="176"/>
      <c r="AC238" s="176"/>
    </row>
    <row r="239" spans="2:29" x14ac:dyDescent="0.3">
      <c r="B239" s="176"/>
      <c r="AC239" s="176"/>
    </row>
    <row r="240" spans="2:29" x14ac:dyDescent="0.3">
      <c r="B240" s="176"/>
      <c r="AC240" s="176"/>
    </row>
    <row r="241" spans="2:29" x14ac:dyDescent="0.3">
      <c r="B241" s="176"/>
      <c r="AC241" s="176"/>
    </row>
    <row r="242" spans="2:29" x14ac:dyDescent="0.3">
      <c r="B242" s="176"/>
      <c r="AC242" s="176"/>
    </row>
    <row r="243" spans="2:29" x14ac:dyDescent="0.3">
      <c r="B243" s="176"/>
      <c r="AC243" s="176"/>
    </row>
    <row r="244" spans="2:29" x14ac:dyDescent="0.3">
      <c r="B244" s="176"/>
      <c r="AC244" s="176"/>
    </row>
    <row r="245" spans="2:29" x14ac:dyDescent="0.3">
      <c r="B245" s="176"/>
      <c r="AC245" s="176"/>
    </row>
    <row r="246" spans="2:29" x14ac:dyDescent="0.3">
      <c r="B246" s="176"/>
      <c r="AC246" s="176"/>
    </row>
    <row r="247" spans="2:29" x14ac:dyDescent="0.3">
      <c r="B247" s="176"/>
      <c r="AC247" s="176"/>
    </row>
    <row r="248" spans="2:29" x14ac:dyDescent="0.3">
      <c r="B248" s="176"/>
      <c r="AC248" s="176"/>
    </row>
    <row r="249" spans="2:29" x14ac:dyDescent="0.3">
      <c r="B249" s="176"/>
      <c r="AC249" s="176"/>
    </row>
    <row r="250" spans="2:29" x14ac:dyDescent="0.3">
      <c r="B250" s="176"/>
      <c r="AC250" s="176"/>
    </row>
    <row r="251" spans="2:29" x14ac:dyDescent="0.3">
      <c r="B251" s="176"/>
      <c r="AC251" s="176"/>
    </row>
    <row r="252" spans="2:29" x14ac:dyDescent="0.3">
      <c r="B252" s="176"/>
      <c r="AC252" s="176"/>
    </row>
    <row r="253" spans="2:29" x14ac:dyDescent="0.3">
      <c r="B253" s="176"/>
      <c r="AC253" s="176"/>
    </row>
    <row r="254" spans="2:29" x14ac:dyDescent="0.3">
      <c r="B254" s="176"/>
      <c r="AC254" s="176"/>
    </row>
    <row r="255" spans="2:29" x14ac:dyDescent="0.3">
      <c r="B255" s="176"/>
      <c r="AC255" s="176"/>
    </row>
    <row r="256" spans="2:29" x14ac:dyDescent="0.3">
      <c r="B256" s="176"/>
      <c r="AC256" s="176"/>
    </row>
    <row r="257" spans="2:29" x14ac:dyDescent="0.3">
      <c r="B257" s="176"/>
      <c r="AC257" s="176"/>
    </row>
    <row r="258" spans="2:29" x14ac:dyDescent="0.3">
      <c r="B258" s="176"/>
      <c r="AC258" s="176"/>
    </row>
    <row r="259" spans="2:29" x14ac:dyDescent="0.3">
      <c r="B259" s="176"/>
      <c r="AC259" s="176"/>
    </row>
    <row r="260" spans="2:29" x14ac:dyDescent="0.3">
      <c r="B260" s="176"/>
      <c r="AC260" s="176"/>
    </row>
    <row r="261" spans="2:29" x14ac:dyDescent="0.3">
      <c r="B261" s="176"/>
      <c r="AC261" s="176"/>
    </row>
    <row r="262" spans="2:29" x14ac:dyDescent="0.3">
      <c r="B262" s="176"/>
      <c r="AC262" s="176"/>
    </row>
    <row r="263" spans="2:29" x14ac:dyDescent="0.3">
      <c r="B263" s="176"/>
      <c r="AC263" s="176"/>
    </row>
    <row r="264" spans="2:29" x14ac:dyDescent="0.3">
      <c r="B264" s="176"/>
      <c r="AC264" s="176"/>
    </row>
    <row r="265" spans="2:29" x14ac:dyDescent="0.3">
      <c r="B265" s="176"/>
      <c r="AC265" s="176"/>
    </row>
    <row r="266" spans="2:29" x14ac:dyDescent="0.3">
      <c r="B266" s="176"/>
      <c r="AC266" s="176"/>
    </row>
    <row r="267" spans="2:29" x14ac:dyDescent="0.3">
      <c r="B267" s="176"/>
      <c r="AC267" s="176"/>
    </row>
    <row r="268" spans="2:29" x14ac:dyDescent="0.3">
      <c r="B268" s="176"/>
      <c r="AC268" s="176"/>
    </row>
    <row r="269" spans="2:29" x14ac:dyDescent="0.3">
      <c r="B269" s="176"/>
      <c r="AC269" s="176"/>
    </row>
    <row r="270" spans="2:29" x14ac:dyDescent="0.3">
      <c r="B270" s="176"/>
      <c r="AC270" s="176"/>
    </row>
    <row r="271" spans="2:29" x14ac:dyDescent="0.3">
      <c r="B271" s="176"/>
      <c r="AC271" s="176"/>
    </row>
    <row r="272" spans="2:29" x14ac:dyDescent="0.3">
      <c r="B272" s="176"/>
      <c r="AC272" s="176"/>
    </row>
    <row r="273" spans="2:29" x14ac:dyDescent="0.3">
      <c r="B273" s="176"/>
      <c r="AC273" s="176"/>
    </row>
    <row r="274" spans="2:29" x14ac:dyDescent="0.3">
      <c r="B274" s="176"/>
      <c r="AC274" s="176"/>
    </row>
    <row r="275" spans="2:29" x14ac:dyDescent="0.3">
      <c r="B275" s="176"/>
      <c r="AC275" s="176"/>
    </row>
    <row r="276" spans="2:29" x14ac:dyDescent="0.3">
      <c r="B276" s="176"/>
      <c r="AC276" s="176"/>
    </row>
    <row r="277" spans="2:29" x14ac:dyDescent="0.3">
      <c r="B277" s="176"/>
      <c r="AC277" s="176"/>
    </row>
    <row r="278" spans="2:29" x14ac:dyDescent="0.3">
      <c r="B278" s="176"/>
      <c r="AC278" s="176"/>
    </row>
    <row r="279" spans="2:29" x14ac:dyDescent="0.3">
      <c r="B279" s="176"/>
      <c r="AC279" s="176"/>
    </row>
    <row r="280" spans="2:29" x14ac:dyDescent="0.3">
      <c r="B280" s="176"/>
      <c r="AC280" s="176"/>
    </row>
    <row r="281" spans="2:29" x14ac:dyDescent="0.3">
      <c r="B281" s="176"/>
      <c r="AC281" s="176"/>
    </row>
    <row r="282" spans="2:29" x14ac:dyDescent="0.3">
      <c r="B282" s="176"/>
      <c r="AC282" s="176"/>
    </row>
    <row r="283" spans="2:29" x14ac:dyDescent="0.3">
      <c r="B283" s="176"/>
      <c r="AC283" s="176"/>
    </row>
    <row r="284" spans="2:29" x14ac:dyDescent="0.3">
      <c r="B284" s="176"/>
      <c r="AC284" s="176"/>
    </row>
    <row r="285" spans="2:29" x14ac:dyDescent="0.3">
      <c r="B285" s="176"/>
      <c r="AC285" s="176"/>
    </row>
    <row r="286" spans="2:29" x14ac:dyDescent="0.3">
      <c r="B286" s="176"/>
      <c r="AC286" s="176"/>
    </row>
    <row r="287" spans="2:29" x14ac:dyDescent="0.3">
      <c r="B287" s="176"/>
      <c r="AC287" s="176"/>
    </row>
    <row r="288" spans="2:29" x14ac:dyDescent="0.3">
      <c r="B288" s="176"/>
      <c r="AC288" s="176"/>
    </row>
    <row r="289" spans="2:29" x14ac:dyDescent="0.3">
      <c r="B289" s="176"/>
      <c r="AC289" s="176"/>
    </row>
    <row r="290" spans="2:29" x14ac:dyDescent="0.3">
      <c r="B290" s="176"/>
      <c r="AC290" s="176"/>
    </row>
    <row r="291" spans="2:29" x14ac:dyDescent="0.3">
      <c r="B291" s="176"/>
      <c r="AC291" s="176"/>
    </row>
    <row r="292" spans="2:29" x14ac:dyDescent="0.3">
      <c r="B292" s="176"/>
      <c r="AC292" s="176"/>
    </row>
    <row r="293" spans="2:29" x14ac:dyDescent="0.3">
      <c r="B293" s="176"/>
      <c r="AC293" s="176"/>
    </row>
    <row r="294" spans="2:29" x14ac:dyDescent="0.3">
      <c r="B294" s="176"/>
      <c r="AC294" s="176"/>
    </row>
    <row r="295" spans="2:29" x14ac:dyDescent="0.3">
      <c r="B295" s="176"/>
      <c r="AC295" s="176"/>
    </row>
    <row r="296" spans="2:29" x14ac:dyDescent="0.3">
      <c r="B296" s="176"/>
      <c r="AC296" s="176"/>
    </row>
    <row r="297" spans="2:29" x14ac:dyDescent="0.3">
      <c r="B297" s="176"/>
      <c r="AC297" s="176"/>
    </row>
    <row r="298" spans="2:29" x14ac:dyDescent="0.3">
      <c r="B298" s="176"/>
      <c r="AC298" s="176"/>
    </row>
    <row r="299" spans="2:29" x14ac:dyDescent="0.3">
      <c r="B299" s="176"/>
      <c r="AC299" s="176"/>
    </row>
    <row r="300" spans="2:29" x14ac:dyDescent="0.3">
      <c r="B300" s="176"/>
      <c r="AC300" s="176"/>
    </row>
    <row r="301" spans="2:29" x14ac:dyDescent="0.3">
      <c r="B301" s="176"/>
      <c r="AC301" s="176"/>
    </row>
    <row r="302" spans="2:29" x14ac:dyDescent="0.3">
      <c r="B302" s="176"/>
      <c r="AC302" s="176"/>
    </row>
    <row r="303" spans="2:29" x14ac:dyDescent="0.3">
      <c r="B303" s="176"/>
      <c r="AC303" s="176"/>
    </row>
    <row r="304" spans="2:29" x14ac:dyDescent="0.3">
      <c r="B304" s="176"/>
      <c r="AC304" s="176"/>
    </row>
    <row r="305" spans="2:29" x14ac:dyDescent="0.3">
      <c r="B305" s="176"/>
      <c r="AC305" s="176"/>
    </row>
    <row r="306" spans="2:29" x14ac:dyDescent="0.3">
      <c r="B306" s="176"/>
      <c r="AC306" s="176"/>
    </row>
    <row r="307" spans="2:29" x14ac:dyDescent="0.3">
      <c r="B307" s="176"/>
      <c r="AC307" s="176"/>
    </row>
    <row r="308" spans="2:29" x14ac:dyDescent="0.3">
      <c r="B308" s="176"/>
      <c r="AC308" s="176"/>
    </row>
    <row r="309" spans="2:29" x14ac:dyDescent="0.3">
      <c r="B309" s="176"/>
      <c r="AC309" s="176"/>
    </row>
    <row r="310" spans="2:29" x14ac:dyDescent="0.3">
      <c r="B310" s="176"/>
      <c r="AC310" s="176"/>
    </row>
    <row r="311" spans="2:29" x14ac:dyDescent="0.3">
      <c r="B311" s="176"/>
      <c r="AC311" s="176"/>
    </row>
    <row r="312" spans="2:29" x14ac:dyDescent="0.3">
      <c r="B312" s="176"/>
      <c r="AC312" s="176"/>
    </row>
    <row r="313" spans="2:29" x14ac:dyDescent="0.3">
      <c r="B313" s="176"/>
      <c r="AC313" s="176"/>
    </row>
    <row r="314" spans="2:29" x14ac:dyDescent="0.3">
      <c r="B314" s="176"/>
      <c r="AC314" s="176"/>
    </row>
    <row r="315" spans="2:29" x14ac:dyDescent="0.3">
      <c r="B315" s="176"/>
      <c r="AC315" s="176"/>
    </row>
    <row r="316" spans="2:29" x14ac:dyDescent="0.3">
      <c r="B316" s="176"/>
      <c r="AC316" s="176"/>
    </row>
    <row r="317" spans="2:29" x14ac:dyDescent="0.3">
      <c r="B317" s="176"/>
      <c r="AC317" s="176"/>
    </row>
    <row r="318" spans="2:29" x14ac:dyDescent="0.3">
      <c r="B318" s="176"/>
      <c r="AC318" s="176"/>
    </row>
    <row r="319" spans="2:29" x14ac:dyDescent="0.3">
      <c r="B319" s="176"/>
      <c r="AC319" s="176"/>
    </row>
    <row r="320" spans="2:29" x14ac:dyDescent="0.3">
      <c r="B320" s="176"/>
      <c r="AC320" s="176"/>
    </row>
    <row r="321" spans="2:29" x14ac:dyDescent="0.3">
      <c r="B321" s="176"/>
      <c r="AC321" s="176"/>
    </row>
    <row r="322" spans="2:29" x14ac:dyDescent="0.3">
      <c r="B322" s="176"/>
      <c r="AC322" s="176"/>
    </row>
    <row r="323" spans="2:29" x14ac:dyDescent="0.3">
      <c r="B323" s="176"/>
      <c r="AC323" s="176"/>
    </row>
    <row r="324" spans="2:29" x14ac:dyDescent="0.3">
      <c r="B324" s="176"/>
      <c r="AC324" s="176"/>
    </row>
    <row r="325" spans="2:29" x14ac:dyDescent="0.3">
      <c r="B325" s="176"/>
      <c r="AC325" s="176"/>
    </row>
    <row r="326" spans="2:29" x14ac:dyDescent="0.3">
      <c r="B326" s="176"/>
      <c r="AC326" s="176"/>
    </row>
    <row r="327" spans="2:29" x14ac:dyDescent="0.3">
      <c r="B327" s="176"/>
      <c r="AC327" s="176"/>
    </row>
    <row r="328" spans="2:29" x14ac:dyDescent="0.3">
      <c r="B328" s="176"/>
      <c r="AC328" s="176"/>
    </row>
    <row r="329" spans="2:29" x14ac:dyDescent="0.3">
      <c r="B329" s="176"/>
      <c r="AC329" s="176"/>
    </row>
    <row r="330" spans="2:29" x14ac:dyDescent="0.3">
      <c r="B330" s="176"/>
      <c r="AC330" s="176"/>
    </row>
    <row r="331" spans="2:29" x14ac:dyDescent="0.3">
      <c r="B331" s="176"/>
      <c r="AC331" s="176"/>
    </row>
    <row r="332" spans="2:29" x14ac:dyDescent="0.3">
      <c r="B332" s="176"/>
      <c r="AC332" s="176"/>
    </row>
    <row r="333" spans="2:29" x14ac:dyDescent="0.3">
      <c r="B333" s="176"/>
      <c r="AC333" s="176"/>
    </row>
    <row r="334" spans="2:29" x14ac:dyDescent="0.3">
      <c r="B334" s="176"/>
      <c r="AC334" s="176"/>
    </row>
    <row r="335" spans="2:29" x14ac:dyDescent="0.3">
      <c r="B335" s="176"/>
      <c r="AC335" s="176"/>
    </row>
    <row r="336" spans="2:29" x14ac:dyDescent="0.3">
      <c r="B336" s="176"/>
      <c r="AC336" s="176"/>
    </row>
    <row r="337" spans="2:29" x14ac:dyDescent="0.3">
      <c r="B337" s="176"/>
      <c r="AC337" s="176"/>
    </row>
    <row r="338" spans="2:29" x14ac:dyDescent="0.3">
      <c r="B338" s="176"/>
      <c r="AC338" s="176"/>
    </row>
    <row r="339" spans="2:29" x14ac:dyDescent="0.3">
      <c r="B339" s="176"/>
      <c r="AC339" s="176"/>
    </row>
    <row r="340" spans="2:29" x14ac:dyDescent="0.3">
      <c r="B340" s="176"/>
      <c r="AC340" s="176"/>
    </row>
    <row r="341" spans="2:29" x14ac:dyDescent="0.3">
      <c r="B341" s="176"/>
      <c r="AC341" s="176"/>
    </row>
    <row r="342" spans="2:29" x14ac:dyDescent="0.3">
      <c r="B342" s="176"/>
      <c r="AC342" s="176"/>
    </row>
    <row r="343" spans="2:29" x14ac:dyDescent="0.3">
      <c r="B343" s="176"/>
      <c r="AC343" s="176"/>
    </row>
    <row r="344" spans="2:29" x14ac:dyDescent="0.3">
      <c r="B344" s="176"/>
      <c r="AC344" s="176"/>
    </row>
    <row r="345" spans="2:29" x14ac:dyDescent="0.3">
      <c r="B345" s="176"/>
      <c r="AC345" s="176"/>
    </row>
    <row r="346" spans="2:29" x14ac:dyDescent="0.3">
      <c r="B346" s="176"/>
      <c r="AC346" s="176"/>
    </row>
    <row r="347" spans="2:29" x14ac:dyDescent="0.3">
      <c r="B347" s="176"/>
      <c r="AC347" s="176"/>
    </row>
    <row r="348" spans="2:29" x14ac:dyDescent="0.3">
      <c r="B348" s="176"/>
      <c r="AC348" s="176"/>
    </row>
    <row r="349" spans="2:29" x14ac:dyDescent="0.3">
      <c r="B349" s="176"/>
      <c r="AC349" s="176"/>
    </row>
    <row r="350" spans="2:29" x14ac:dyDescent="0.3">
      <c r="B350" s="176"/>
      <c r="AC350" s="176"/>
    </row>
    <row r="351" spans="2:29" x14ac:dyDescent="0.3">
      <c r="B351" s="176"/>
      <c r="AC351" s="176"/>
    </row>
    <row r="352" spans="2:29" x14ac:dyDescent="0.3">
      <c r="B352" s="176"/>
      <c r="AC352" s="176"/>
    </row>
    <row r="353" spans="2:29" x14ac:dyDescent="0.3">
      <c r="B353" s="176"/>
      <c r="AC353" s="176"/>
    </row>
    <row r="354" spans="2:29" x14ac:dyDescent="0.3">
      <c r="B354" s="176"/>
      <c r="AC354" s="176"/>
    </row>
    <row r="355" spans="2:29" x14ac:dyDescent="0.3">
      <c r="B355" s="176"/>
      <c r="AC355" s="176"/>
    </row>
    <row r="356" spans="2:29" x14ac:dyDescent="0.3">
      <c r="B356" s="176"/>
      <c r="AC356" s="176"/>
    </row>
    <row r="357" spans="2:29" x14ac:dyDescent="0.3">
      <c r="B357" s="176"/>
      <c r="AC357" s="176"/>
    </row>
    <row r="358" spans="2:29" x14ac:dyDescent="0.3">
      <c r="B358" s="176"/>
      <c r="AC358" s="176"/>
    </row>
    <row r="359" spans="2:29" x14ac:dyDescent="0.3">
      <c r="B359" s="176"/>
      <c r="AC359" s="176"/>
    </row>
    <row r="360" spans="2:29" x14ac:dyDescent="0.3">
      <c r="B360" s="176"/>
      <c r="AC360" s="176"/>
    </row>
    <row r="361" spans="2:29" x14ac:dyDescent="0.3">
      <c r="B361" s="176"/>
      <c r="AC361" s="176"/>
    </row>
    <row r="362" spans="2:29" x14ac:dyDescent="0.3">
      <c r="B362" s="176"/>
      <c r="AC362" s="176"/>
    </row>
    <row r="363" spans="2:29" x14ac:dyDescent="0.3">
      <c r="B363" s="176"/>
      <c r="AC363" s="176"/>
    </row>
    <row r="364" spans="2:29" x14ac:dyDescent="0.3">
      <c r="B364" s="176"/>
      <c r="AC364" s="176"/>
    </row>
    <row r="365" spans="2:29" x14ac:dyDescent="0.3">
      <c r="B365" s="176"/>
      <c r="AC365" s="176"/>
    </row>
    <row r="366" spans="2:29" x14ac:dyDescent="0.3">
      <c r="B366" s="176"/>
      <c r="AC366" s="176"/>
    </row>
    <row r="367" spans="2:29" x14ac:dyDescent="0.3">
      <c r="B367" s="176"/>
      <c r="AC367" s="176"/>
    </row>
    <row r="368" spans="2:29" x14ac:dyDescent="0.3">
      <c r="B368" s="176"/>
      <c r="AC368" s="176"/>
    </row>
    <row r="369" spans="2:29" x14ac:dyDescent="0.3">
      <c r="B369" s="176"/>
      <c r="AC369" s="176"/>
    </row>
    <row r="370" spans="2:29" x14ac:dyDescent="0.3">
      <c r="B370" s="176"/>
      <c r="AC370" s="176"/>
    </row>
    <row r="371" spans="2:29" x14ac:dyDescent="0.3">
      <c r="B371" s="176"/>
      <c r="AC371" s="176"/>
    </row>
    <row r="372" spans="2:29" x14ac:dyDescent="0.3">
      <c r="B372" s="176"/>
      <c r="AC372" s="176"/>
    </row>
    <row r="373" spans="2:29" x14ac:dyDescent="0.3">
      <c r="B373" s="176"/>
      <c r="AC373" s="176"/>
    </row>
    <row r="374" spans="2:29" x14ac:dyDescent="0.3">
      <c r="B374" s="176"/>
      <c r="AC374" s="176"/>
    </row>
    <row r="375" spans="2:29" x14ac:dyDescent="0.3">
      <c r="B375" s="176"/>
      <c r="AC375" s="176"/>
    </row>
    <row r="376" spans="2:29" x14ac:dyDescent="0.3">
      <c r="B376" s="176"/>
      <c r="AC376" s="176"/>
    </row>
    <row r="377" spans="2:29" x14ac:dyDescent="0.3">
      <c r="B377" s="176"/>
      <c r="AC377" s="176"/>
    </row>
    <row r="378" spans="2:29" x14ac:dyDescent="0.3">
      <c r="B378" s="176"/>
      <c r="AC378" s="176"/>
    </row>
    <row r="379" spans="2:29" x14ac:dyDescent="0.3">
      <c r="B379" s="176"/>
      <c r="AC379" s="176"/>
    </row>
    <row r="380" spans="2:29" x14ac:dyDescent="0.3">
      <c r="B380" s="176"/>
      <c r="AC380" s="176"/>
    </row>
    <row r="381" spans="2:29" x14ac:dyDescent="0.3">
      <c r="B381" s="176"/>
      <c r="AC381" s="176"/>
    </row>
    <row r="382" spans="2:29" x14ac:dyDescent="0.3">
      <c r="B382" s="176"/>
      <c r="AC382" s="176"/>
    </row>
    <row r="383" spans="2:29" x14ac:dyDescent="0.3">
      <c r="B383" s="176"/>
      <c r="AC383" s="176"/>
    </row>
    <row r="384" spans="2:29" x14ac:dyDescent="0.3">
      <c r="B384" s="176"/>
      <c r="AC384" s="176"/>
    </row>
    <row r="385" spans="2:29" x14ac:dyDescent="0.3">
      <c r="B385" s="176"/>
      <c r="AC385" s="176"/>
    </row>
    <row r="386" spans="2:29" x14ac:dyDescent="0.3">
      <c r="B386" s="176"/>
      <c r="AC386" s="176"/>
    </row>
    <row r="387" spans="2:29" x14ac:dyDescent="0.3">
      <c r="B387" s="176"/>
      <c r="AC387" s="176"/>
    </row>
    <row r="388" spans="2:29" x14ac:dyDescent="0.3">
      <c r="B388" s="176"/>
      <c r="AC388" s="176"/>
    </row>
    <row r="389" spans="2:29" x14ac:dyDescent="0.3">
      <c r="B389" s="176"/>
      <c r="AC389" s="176"/>
    </row>
    <row r="390" spans="2:29" x14ac:dyDescent="0.3">
      <c r="B390" s="176"/>
      <c r="AC390" s="176"/>
    </row>
    <row r="391" spans="2:29" x14ac:dyDescent="0.3">
      <c r="B391" s="176"/>
      <c r="AC391" s="176"/>
    </row>
    <row r="392" spans="2:29" x14ac:dyDescent="0.3">
      <c r="B392" s="176"/>
      <c r="AC392" s="176"/>
    </row>
    <row r="393" spans="2:29" x14ac:dyDescent="0.3">
      <c r="B393" s="176"/>
      <c r="AC393" s="176"/>
    </row>
    <row r="394" spans="2:29" x14ac:dyDescent="0.3">
      <c r="B394" s="176"/>
      <c r="AC394" s="176"/>
    </row>
    <row r="395" spans="2:29" x14ac:dyDescent="0.3">
      <c r="B395" s="176"/>
      <c r="AC395" s="176"/>
    </row>
    <row r="396" spans="2:29" x14ac:dyDescent="0.3">
      <c r="B396" s="176"/>
      <c r="AC396" s="176"/>
    </row>
    <row r="397" spans="2:29" x14ac:dyDescent="0.3">
      <c r="B397" s="176"/>
      <c r="AC397" s="176"/>
    </row>
    <row r="398" spans="2:29" x14ac:dyDescent="0.3">
      <c r="B398" s="176"/>
      <c r="AC398" s="176"/>
    </row>
    <row r="399" spans="2:29" x14ac:dyDescent="0.3">
      <c r="B399" s="176"/>
      <c r="AC399" s="176"/>
    </row>
    <row r="400" spans="2:29" x14ac:dyDescent="0.3">
      <c r="B400" s="176"/>
      <c r="AC400" s="176"/>
    </row>
    <row r="401" spans="2:2" x14ac:dyDescent="0.3">
      <c r="B401" s="176"/>
    </row>
  </sheetData>
  <sortState xmlns:xlrd2="http://schemas.microsoft.com/office/spreadsheetml/2017/richdata2" ref="A1:D111">
    <sortCondition ref="D1:D111"/>
  </sortState>
  <conditionalFormatting sqref="D3:D103 I3:I103 N3:N10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0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0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1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0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1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2">
    <cfRule type="colorScale" priority="1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33E1-6342-4C83-9344-D0E32FE1FD19}">
  <dimension ref="A1"/>
  <sheetViews>
    <sheetView topLeftCell="A70" workbookViewId="0">
      <selection activeCell="D73" sqref="D7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3FD5-8581-4E93-8F37-226A6DCF2D56}">
  <dimension ref="A1:L88"/>
  <sheetViews>
    <sheetView workbookViewId="0">
      <selection activeCell="F7" sqref="F7"/>
    </sheetView>
  </sheetViews>
  <sheetFormatPr defaultRowHeight="14.4" x14ac:dyDescent="0.3"/>
  <cols>
    <col min="1" max="1" width="18.6640625" style="15" customWidth="1"/>
    <col min="2" max="7" width="11.88671875" style="15" customWidth="1"/>
    <col min="8" max="8" width="8.88671875" style="15"/>
    <col min="10" max="10" width="30" style="15" customWidth="1"/>
    <col min="11" max="12" width="11.88671875" style="15" customWidth="1"/>
  </cols>
  <sheetData>
    <row r="1" spans="1:12" ht="145.80000000000001" x14ac:dyDescent="0.3">
      <c r="A1" s="16" t="s">
        <v>0</v>
      </c>
      <c r="B1" s="78" t="s">
        <v>115</v>
      </c>
      <c r="C1" s="18" t="s">
        <v>116</v>
      </c>
      <c r="D1" s="18" t="s">
        <v>120</v>
      </c>
      <c r="E1" s="29" t="s">
        <v>111</v>
      </c>
      <c r="F1" s="30" t="s">
        <v>108</v>
      </c>
      <c r="G1" s="24" t="s">
        <v>109</v>
      </c>
      <c r="H1" s="25" t="s">
        <v>110</v>
      </c>
      <c r="I1" s="126" t="s">
        <v>142</v>
      </c>
      <c r="J1" s="16" t="s">
        <v>0</v>
      </c>
      <c r="K1" s="78" t="s">
        <v>117</v>
      </c>
      <c r="L1" s="78" t="s">
        <v>118</v>
      </c>
    </row>
    <row r="2" spans="1:12" x14ac:dyDescent="0.3">
      <c r="A2" s="16" t="s">
        <v>22</v>
      </c>
      <c r="B2" s="10">
        <v>562.4</v>
      </c>
      <c r="C2" s="10">
        <v>73.2</v>
      </c>
      <c r="D2" s="34">
        <v>3309</v>
      </c>
      <c r="E2" s="26">
        <v>5.2013422818791948E-2</v>
      </c>
      <c r="F2" s="27">
        <v>-3.1887755102044668E-4</v>
      </c>
      <c r="G2" s="122">
        <v>-0.23645320197044339</v>
      </c>
      <c r="H2" s="123">
        <v>-1.0952538997676786E-2</v>
      </c>
      <c r="I2">
        <f t="shared" ref="I2:I33" si="0">IF(AND(G2&gt;0,H2&gt;0),1,IF(AND(G2&gt;0,H2&lt;0),2,IF(AND(G2&lt;0,H2&gt;0),3,4)))</f>
        <v>4</v>
      </c>
      <c r="J2" s="16" t="s">
        <v>22</v>
      </c>
      <c r="K2" s="10">
        <v>209.84</v>
      </c>
      <c r="L2" s="10">
        <v>108.04</v>
      </c>
    </row>
    <row r="3" spans="1:12" x14ac:dyDescent="0.3">
      <c r="A3" s="16" t="s">
        <v>77</v>
      </c>
      <c r="B3" s="10">
        <v>621.6</v>
      </c>
      <c r="C3" s="10">
        <v>55.5</v>
      </c>
      <c r="D3" s="34">
        <v>2481</v>
      </c>
      <c r="E3" s="26">
        <v>9.0331366318656375E-2</v>
      </c>
      <c r="F3" s="27">
        <v>-0.11037037037037034</v>
      </c>
      <c r="G3" s="122">
        <v>6.4171122994652441E-2</v>
      </c>
      <c r="H3" s="123">
        <v>-2.0453534904401938E-2</v>
      </c>
      <c r="I3">
        <f t="shared" si="0"/>
        <v>2</v>
      </c>
      <c r="J3" s="16" t="s">
        <v>77</v>
      </c>
      <c r="K3" s="10">
        <v>140.15</v>
      </c>
      <c r="L3" s="10">
        <v>102.67</v>
      </c>
    </row>
    <row r="4" spans="1:12" x14ac:dyDescent="0.3">
      <c r="A4" s="16" t="s">
        <v>19</v>
      </c>
      <c r="B4" s="10">
        <v>535.6</v>
      </c>
      <c r="C4" s="10">
        <v>84.4</v>
      </c>
      <c r="D4" s="34">
        <v>5676</v>
      </c>
      <c r="E4" s="26">
        <v>5.5427251732101619E-2</v>
      </c>
      <c r="F4" s="27">
        <v>-0.16005513861234488</v>
      </c>
      <c r="G4" s="122">
        <v>0.5</v>
      </c>
      <c r="H4" s="123">
        <v>8.3446535998448201E-3</v>
      </c>
      <c r="I4">
        <f t="shared" si="0"/>
        <v>1</v>
      </c>
      <c r="J4" s="16" t="s">
        <v>19</v>
      </c>
      <c r="K4" s="10">
        <v>204.64</v>
      </c>
      <c r="L4" s="10">
        <v>98.82</v>
      </c>
    </row>
    <row r="5" spans="1:12" x14ac:dyDescent="0.3">
      <c r="A5" s="16" t="s">
        <v>42</v>
      </c>
      <c r="B5" s="10">
        <v>654.9</v>
      </c>
      <c r="C5" s="13">
        <v>57.5</v>
      </c>
      <c r="D5" s="34">
        <v>2138</v>
      </c>
      <c r="E5" s="26">
        <v>8.9019189765458417E-2</v>
      </c>
      <c r="F5" s="27">
        <v>-0.12053379250968577</v>
      </c>
      <c r="G5" s="122">
        <v>7.0512820512820484E-2</v>
      </c>
      <c r="H5" s="123">
        <v>-6.6202090592334506E-2</v>
      </c>
      <c r="I5">
        <f t="shared" si="0"/>
        <v>2</v>
      </c>
      <c r="J5" s="16" t="s">
        <v>42</v>
      </c>
      <c r="K5" s="10">
        <v>253.48</v>
      </c>
      <c r="L5" s="10">
        <v>98.43</v>
      </c>
    </row>
    <row r="6" spans="1:12" x14ac:dyDescent="0.3">
      <c r="A6" s="16" t="s">
        <v>31</v>
      </c>
      <c r="B6" s="10">
        <v>677.8</v>
      </c>
      <c r="C6" s="12">
        <v>83</v>
      </c>
      <c r="D6" s="34">
        <v>3170</v>
      </c>
      <c r="E6" s="26">
        <v>0.11058738216098622</v>
      </c>
      <c r="F6" s="27">
        <v>-5.4921320580067934E-2</v>
      </c>
      <c r="G6" s="122">
        <v>0.25514403292181065</v>
      </c>
      <c r="H6" s="123">
        <v>-1.1115095016134835E-2</v>
      </c>
      <c r="I6">
        <f t="shared" si="0"/>
        <v>2</v>
      </c>
      <c r="J6" s="16" t="s">
        <v>31</v>
      </c>
      <c r="K6" s="10">
        <v>261.83999999999997</v>
      </c>
      <c r="L6" s="9">
        <v>98.19</v>
      </c>
    </row>
    <row r="7" spans="1:12" x14ac:dyDescent="0.3">
      <c r="A7" s="16" t="s">
        <v>71</v>
      </c>
      <c r="B7" s="13">
        <v>571.5</v>
      </c>
      <c r="C7" s="13">
        <v>85.5</v>
      </c>
      <c r="D7" s="34">
        <v>9162</v>
      </c>
      <c r="E7" s="26">
        <v>7.2355996222851743E-2</v>
      </c>
      <c r="F7" s="27">
        <v>-0.14349014801546145</v>
      </c>
      <c r="G7" s="122">
        <v>6.6086956521739237E-2</v>
      </c>
      <c r="H7" s="123">
        <v>-1.8080667593880384E-2</v>
      </c>
      <c r="I7">
        <f t="shared" si="0"/>
        <v>2</v>
      </c>
      <c r="J7" s="16" t="s">
        <v>71</v>
      </c>
      <c r="K7" s="13">
        <v>172.53</v>
      </c>
      <c r="L7" s="13">
        <v>97.24</v>
      </c>
    </row>
    <row r="8" spans="1:12" x14ac:dyDescent="0.3">
      <c r="A8" s="16" t="s">
        <v>13</v>
      </c>
      <c r="B8" s="10">
        <v>577.9</v>
      </c>
      <c r="C8" s="10">
        <v>72.900000000000006</v>
      </c>
      <c r="D8" s="34">
        <v>4861</v>
      </c>
      <c r="E8" s="26">
        <v>9.0597117364447491E-2</v>
      </c>
      <c r="F8" s="27">
        <v>3.1818181818181746E-2</v>
      </c>
      <c r="G8" s="122">
        <v>0.15116279069767447</v>
      </c>
      <c r="H8" s="123">
        <v>9.23574232278912E-3</v>
      </c>
      <c r="I8">
        <f t="shared" si="0"/>
        <v>1</v>
      </c>
      <c r="J8" s="16" t="s">
        <v>13</v>
      </c>
      <c r="K8" s="10">
        <v>184.39</v>
      </c>
      <c r="L8" s="10">
        <v>96.82</v>
      </c>
    </row>
    <row r="9" spans="1:12" x14ac:dyDescent="0.3">
      <c r="A9" s="16" t="s">
        <v>106</v>
      </c>
      <c r="B9" s="10">
        <v>641.4</v>
      </c>
      <c r="C9" s="11">
        <v>58</v>
      </c>
      <c r="D9" s="34">
        <v>579</v>
      </c>
      <c r="E9" s="26">
        <v>9.1451292246520877E-2</v>
      </c>
      <c r="F9" s="27">
        <v>-0.12019230769230771</v>
      </c>
      <c r="G9" s="122">
        <v>-7.999999999999996E-2</v>
      </c>
      <c r="H9" s="123">
        <v>-4.914933837429114E-2</v>
      </c>
      <c r="I9">
        <f t="shared" si="0"/>
        <v>4</v>
      </c>
      <c r="J9" s="16" t="s">
        <v>106</v>
      </c>
      <c r="K9" s="10">
        <v>219.37</v>
      </c>
      <c r="L9" s="10">
        <v>95.77</v>
      </c>
    </row>
    <row r="10" spans="1:12" x14ac:dyDescent="0.3">
      <c r="A10" s="16" t="s">
        <v>2</v>
      </c>
      <c r="B10" s="10">
        <v>954.6</v>
      </c>
      <c r="C10" s="10">
        <v>83.8</v>
      </c>
      <c r="D10" s="34">
        <v>375</v>
      </c>
      <c r="E10" s="26">
        <v>0</v>
      </c>
      <c r="F10" s="27">
        <v>-0.11917098445595853</v>
      </c>
      <c r="G10" s="122"/>
      <c r="H10" s="123">
        <v>6.25E-2</v>
      </c>
      <c r="I10">
        <f t="shared" si="0"/>
        <v>4</v>
      </c>
      <c r="J10" s="16" t="s">
        <v>2</v>
      </c>
      <c r="K10" s="10">
        <v>270.42</v>
      </c>
      <c r="L10" s="10">
        <v>94.48</v>
      </c>
    </row>
    <row r="11" spans="1:12" x14ac:dyDescent="0.3">
      <c r="A11" s="16" t="s">
        <v>18</v>
      </c>
      <c r="B11" s="10">
        <v>531.9</v>
      </c>
      <c r="C11" s="10">
        <v>61.5</v>
      </c>
      <c r="D11" s="34">
        <v>2391</v>
      </c>
      <c r="E11" s="26">
        <v>0.13801694070752366</v>
      </c>
      <c r="F11" s="27">
        <v>-9.9696575639358631E-3</v>
      </c>
      <c r="G11" s="122">
        <v>0.13524590163934436</v>
      </c>
      <c r="H11" s="123">
        <v>-2.383268482490275E-2</v>
      </c>
      <c r="I11">
        <f t="shared" si="0"/>
        <v>2</v>
      </c>
      <c r="J11" s="16" t="s">
        <v>18</v>
      </c>
      <c r="K11" s="10">
        <v>199.28</v>
      </c>
      <c r="L11" s="10">
        <v>93.31</v>
      </c>
    </row>
    <row r="12" spans="1:12" x14ac:dyDescent="0.3">
      <c r="A12" s="16" t="s">
        <v>14</v>
      </c>
      <c r="B12" s="10">
        <v>593.9</v>
      </c>
      <c r="C12" s="10">
        <v>61.5</v>
      </c>
      <c r="D12" s="34">
        <v>4769</v>
      </c>
      <c r="E12" s="26">
        <v>0.12920489296636087</v>
      </c>
      <c r="F12" s="27">
        <v>-7.0484581497797349E-2</v>
      </c>
      <c r="G12" s="122">
        <v>3.8934426229508157E-2</v>
      </c>
      <c r="H12" s="123">
        <v>1.0204081632652073E-3</v>
      </c>
      <c r="I12">
        <f t="shared" si="0"/>
        <v>1</v>
      </c>
      <c r="J12" s="16" t="s">
        <v>14</v>
      </c>
      <c r="K12" s="10">
        <v>166.97</v>
      </c>
      <c r="L12" s="10">
        <v>91.91</v>
      </c>
    </row>
    <row r="13" spans="1:12" x14ac:dyDescent="0.3">
      <c r="A13" s="16" t="s">
        <v>92</v>
      </c>
      <c r="B13" s="10">
        <v>703.8</v>
      </c>
      <c r="C13" s="10">
        <v>63.7</v>
      </c>
      <c r="D13" s="34">
        <v>11892</v>
      </c>
      <c r="E13" s="26">
        <v>0.13002028397565923</v>
      </c>
      <c r="F13" s="27">
        <v>-0.15456407921693605</v>
      </c>
      <c r="G13" s="122">
        <v>0.24586977648202146</v>
      </c>
      <c r="H13" s="123">
        <v>-2.9623068595610702E-2</v>
      </c>
      <c r="I13">
        <f t="shared" si="0"/>
        <v>2</v>
      </c>
      <c r="J13" s="16" t="s">
        <v>92</v>
      </c>
      <c r="K13" s="10">
        <v>168.82</v>
      </c>
      <c r="L13" s="10">
        <v>90.84</v>
      </c>
    </row>
    <row r="14" spans="1:12" x14ac:dyDescent="0.3">
      <c r="A14" s="16" t="s">
        <v>103</v>
      </c>
      <c r="B14" s="10">
        <v>654.6</v>
      </c>
      <c r="C14" s="10">
        <v>87.1</v>
      </c>
      <c r="D14" s="34">
        <v>4366</v>
      </c>
      <c r="E14" s="26">
        <v>7.2119153383851581E-2</v>
      </c>
      <c r="F14" s="27">
        <v>-0.21156802459646429</v>
      </c>
      <c r="G14" s="122">
        <v>-0.13749999999999996</v>
      </c>
      <c r="H14" s="123">
        <v>-5.9740259740259649E-3</v>
      </c>
      <c r="I14">
        <f t="shared" si="0"/>
        <v>4</v>
      </c>
      <c r="J14" s="16" t="s">
        <v>103</v>
      </c>
      <c r="K14" s="10">
        <v>158.30000000000001</v>
      </c>
      <c r="L14" s="10">
        <v>90.74</v>
      </c>
    </row>
    <row r="15" spans="1:12" x14ac:dyDescent="0.3">
      <c r="A15" s="16" t="s">
        <v>32</v>
      </c>
      <c r="B15" s="10">
        <v>607.70000000000005</v>
      </c>
      <c r="C15" s="10">
        <v>65.599999999999994</v>
      </c>
      <c r="D15" s="34">
        <v>4310</v>
      </c>
      <c r="E15" s="26">
        <v>0.14778053487730908</v>
      </c>
      <c r="F15" s="27">
        <v>-2.5514981273408233E-2</v>
      </c>
      <c r="G15" s="122">
        <v>0.15268817204301066</v>
      </c>
      <c r="H15" s="123">
        <v>-7.9321663019693567E-3</v>
      </c>
      <c r="I15">
        <f t="shared" si="0"/>
        <v>2</v>
      </c>
      <c r="J15" s="16" t="s">
        <v>32</v>
      </c>
      <c r="K15" s="10">
        <v>191.74</v>
      </c>
      <c r="L15" s="10">
        <v>90.28</v>
      </c>
    </row>
    <row r="16" spans="1:12" x14ac:dyDescent="0.3">
      <c r="A16" s="16" t="s">
        <v>24</v>
      </c>
      <c r="B16" s="10">
        <v>589.70000000000005</v>
      </c>
      <c r="C16" s="13">
        <v>78.7</v>
      </c>
      <c r="D16" s="34">
        <v>4856</v>
      </c>
      <c r="E16" s="26">
        <v>0.1057715527650326</v>
      </c>
      <c r="F16" s="27">
        <v>-0.21900051168343848</v>
      </c>
      <c r="G16" s="122">
        <v>0.16489361702127669</v>
      </c>
      <c r="H16" s="123">
        <v>-1.2166030534351169E-2</v>
      </c>
      <c r="I16">
        <f t="shared" si="0"/>
        <v>2</v>
      </c>
      <c r="J16" s="16" t="s">
        <v>24</v>
      </c>
      <c r="K16" s="10">
        <v>189.41</v>
      </c>
      <c r="L16" s="10">
        <v>89.29</v>
      </c>
    </row>
    <row r="17" spans="1:12" x14ac:dyDescent="0.3">
      <c r="A17" s="16" t="s">
        <v>26</v>
      </c>
      <c r="B17" s="10">
        <v>634.20000000000005</v>
      </c>
      <c r="C17" s="10">
        <v>74.099999999999994</v>
      </c>
      <c r="D17" s="34">
        <v>5797</v>
      </c>
      <c r="E17" s="26">
        <v>8.0500195388823761E-2</v>
      </c>
      <c r="F17" s="27">
        <v>-0.22862323894545966</v>
      </c>
      <c r="G17" s="122">
        <v>0.89861751152073732</v>
      </c>
      <c r="H17" s="123">
        <v>-2.6255707762557035E-2</v>
      </c>
      <c r="I17">
        <f t="shared" si="0"/>
        <v>2</v>
      </c>
      <c r="J17" s="16" t="s">
        <v>26</v>
      </c>
      <c r="K17" s="10">
        <v>197.95</v>
      </c>
      <c r="L17" s="10">
        <v>88.78</v>
      </c>
    </row>
    <row r="18" spans="1:12" x14ac:dyDescent="0.3">
      <c r="A18" s="16" t="s">
        <v>28</v>
      </c>
      <c r="B18" s="10">
        <v>536.70000000000005</v>
      </c>
      <c r="C18" s="13">
        <v>87.9</v>
      </c>
      <c r="D18" s="34">
        <v>6758</v>
      </c>
      <c r="E18" s="26">
        <v>0.13407134071340712</v>
      </c>
      <c r="F18" s="27">
        <v>-0.19284642321160583</v>
      </c>
      <c r="G18" s="122">
        <v>0.24065040650406511</v>
      </c>
      <c r="H18" s="123">
        <v>-1.8623900672529725E-2</v>
      </c>
      <c r="I18">
        <f t="shared" si="0"/>
        <v>2</v>
      </c>
      <c r="J18" s="16" t="s">
        <v>28</v>
      </c>
      <c r="K18" s="10">
        <v>155.78</v>
      </c>
      <c r="L18" s="10">
        <v>88.03</v>
      </c>
    </row>
    <row r="19" spans="1:12" x14ac:dyDescent="0.3">
      <c r="A19" s="16" t="s">
        <v>94</v>
      </c>
      <c r="B19" s="10">
        <v>517.29999999999995</v>
      </c>
      <c r="C19" s="10">
        <v>84.2</v>
      </c>
      <c r="D19" s="34">
        <v>9886</v>
      </c>
      <c r="E19" s="26">
        <v>0.12952200213497805</v>
      </c>
      <c r="F19" s="27">
        <v>-0.10682798724441944</v>
      </c>
      <c r="G19" s="122">
        <v>9.8591549295774739E-2</v>
      </c>
      <c r="H19" s="123">
        <v>-7.066305499941139E-3</v>
      </c>
      <c r="I19">
        <f t="shared" si="0"/>
        <v>2</v>
      </c>
      <c r="J19" s="16" t="s">
        <v>94</v>
      </c>
      <c r="K19" s="10">
        <v>131.37</v>
      </c>
      <c r="L19" s="10">
        <v>87.64</v>
      </c>
    </row>
    <row r="20" spans="1:12" x14ac:dyDescent="0.3">
      <c r="A20" s="16" t="s">
        <v>89</v>
      </c>
      <c r="B20" s="10">
        <v>577.5</v>
      </c>
      <c r="C20" s="12">
        <v>68</v>
      </c>
      <c r="D20" s="34">
        <v>9957</v>
      </c>
      <c r="E20" s="26">
        <v>7.5552622896733757E-2</v>
      </c>
      <c r="F20" s="27">
        <v>-0.16879143294237631</v>
      </c>
      <c r="G20" s="122">
        <v>8.7025316455696222E-2</v>
      </c>
      <c r="H20" s="123">
        <v>-3.9302694136291616E-2</v>
      </c>
      <c r="I20">
        <f t="shared" si="0"/>
        <v>2</v>
      </c>
      <c r="J20" s="16" t="s">
        <v>89</v>
      </c>
      <c r="K20" s="10">
        <v>166.67</v>
      </c>
      <c r="L20" s="10">
        <v>86.53</v>
      </c>
    </row>
    <row r="21" spans="1:12" x14ac:dyDescent="0.3">
      <c r="A21" s="16" t="s">
        <v>101</v>
      </c>
      <c r="B21" s="10">
        <v>595.9</v>
      </c>
      <c r="C21" s="13">
        <v>71.5</v>
      </c>
      <c r="D21" s="34">
        <v>9602</v>
      </c>
      <c r="E21" s="26">
        <v>0.18604651162790697</v>
      </c>
      <c r="F21" s="27">
        <v>-0.14264891652900591</v>
      </c>
      <c r="G21" s="122">
        <v>6.707787201233617E-2</v>
      </c>
      <c r="H21" s="123">
        <v>-1.6395610207589617E-2</v>
      </c>
      <c r="I21">
        <f t="shared" si="0"/>
        <v>2</v>
      </c>
      <c r="J21" s="16" t="s">
        <v>101</v>
      </c>
      <c r="K21" s="10">
        <v>183.84</v>
      </c>
      <c r="L21" s="10">
        <v>86.47</v>
      </c>
    </row>
    <row r="22" spans="1:12" x14ac:dyDescent="0.3">
      <c r="A22" s="16" t="s">
        <v>45</v>
      </c>
      <c r="B22" s="10">
        <v>442.5</v>
      </c>
      <c r="C22" s="13">
        <v>83.3</v>
      </c>
      <c r="D22" s="34">
        <v>1769</v>
      </c>
      <c r="E22" s="26">
        <v>4.4566544566544568E-2</v>
      </c>
      <c r="F22" s="27">
        <v>2.5779376498801021E-2</v>
      </c>
      <c r="G22" s="122">
        <v>0.69767441860465107</v>
      </c>
      <c r="H22" s="123">
        <v>8.6206896551723755E-3</v>
      </c>
      <c r="I22">
        <f t="shared" si="0"/>
        <v>1</v>
      </c>
      <c r="J22" s="16" t="s">
        <v>45</v>
      </c>
      <c r="K22" s="10">
        <v>128.91</v>
      </c>
      <c r="L22" s="10">
        <v>86.08</v>
      </c>
    </row>
    <row r="23" spans="1:12" x14ac:dyDescent="0.3">
      <c r="A23" s="16" t="s">
        <v>91</v>
      </c>
      <c r="B23" s="10">
        <v>655.20000000000005</v>
      </c>
      <c r="C23" s="11">
        <v>74</v>
      </c>
      <c r="D23" s="34">
        <v>11673</v>
      </c>
      <c r="E23" s="26">
        <v>0.1314414506710378</v>
      </c>
      <c r="F23" s="27">
        <v>-8.7800446022961887E-2</v>
      </c>
      <c r="G23" s="122">
        <v>0.20923656927426948</v>
      </c>
      <c r="H23" s="123">
        <v>1.518460738429539E-2</v>
      </c>
      <c r="I23">
        <f t="shared" si="0"/>
        <v>1</v>
      </c>
      <c r="J23" s="16" t="s">
        <v>91</v>
      </c>
      <c r="K23" s="10">
        <v>196.48</v>
      </c>
      <c r="L23" s="10">
        <v>85.77</v>
      </c>
    </row>
    <row r="24" spans="1:12" x14ac:dyDescent="0.3">
      <c r="A24" s="16" t="s">
        <v>33</v>
      </c>
      <c r="B24" s="10">
        <v>569.29999999999995</v>
      </c>
      <c r="D24" s="34">
        <v>6403</v>
      </c>
      <c r="E24" s="26">
        <v>8.9499647639182528E-2</v>
      </c>
      <c r="F24" s="27">
        <v>-0.10739030023094687</v>
      </c>
      <c r="G24" s="122">
        <v>0.16781609195402303</v>
      </c>
      <c r="H24" s="123">
        <v>-9.5969289827255722E-3</v>
      </c>
      <c r="I24">
        <f t="shared" si="0"/>
        <v>2</v>
      </c>
      <c r="J24" s="16" t="s">
        <v>33</v>
      </c>
      <c r="K24" s="10">
        <v>209.18</v>
      </c>
      <c r="L24" s="10">
        <v>85.5</v>
      </c>
    </row>
    <row r="25" spans="1:12" x14ac:dyDescent="0.3">
      <c r="A25" s="16" t="s">
        <v>16</v>
      </c>
      <c r="B25" s="10">
        <v>584.4</v>
      </c>
      <c r="C25" s="9">
        <v>74.3</v>
      </c>
      <c r="D25" s="34">
        <v>4444</v>
      </c>
      <c r="E25" s="26">
        <v>6.9895157264103849E-2</v>
      </c>
      <c r="F25" s="27">
        <v>-0.22129360465116277</v>
      </c>
      <c r="G25" s="122">
        <v>0.11111111111111116</v>
      </c>
      <c r="H25" s="123">
        <v>-3.9781203381402674E-3</v>
      </c>
      <c r="I25">
        <f t="shared" si="0"/>
        <v>2</v>
      </c>
      <c r="J25" s="16" t="s">
        <v>16</v>
      </c>
      <c r="K25" s="10">
        <v>145.91999999999999</v>
      </c>
      <c r="L25" s="14">
        <v>85</v>
      </c>
    </row>
    <row r="26" spans="1:12" ht="15" thickBot="1" x14ac:dyDescent="0.35">
      <c r="A26" s="57" t="s">
        <v>25</v>
      </c>
      <c r="B26" s="10">
        <v>509.8</v>
      </c>
      <c r="C26" s="10">
        <v>81.3</v>
      </c>
      <c r="D26" s="60">
        <v>3892</v>
      </c>
      <c r="E26" s="26">
        <v>6.5404475043029264E-2</v>
      </c>
      <c r="F26" s="27">
        <v>1.6181229773462036E-3</v>
      </c>
      <c r="G26" s="122">
        <v>1.7857142857142794E-2</v>
      </c>
      <c r="H26" s="123">
        <v>9.8493626882967256E-3</v>
      </c>
      <c r="I26">
        <f t="shared" si="0"/>
        <v>1</v>
      </c>
      <c r="J26" s="57" t="s">
        <v>25</v>
      </c>
      <c r="K26" s="10">
        <v>185.86</v>
      </c>
      <c r="L26" s="10">
        <v>84.88</v>
      </c>
    </row>
    <row r="27" spans="1:12" ht="15" thickBot="1" x14ac:dyDescent="0.35">
      <c r="A27" s="65" t="s">
        <v>75</v>
      </c>
      <c r="B27" s="68">
        <v>548.29999999999995</v>
      </c>
      <c r="C27" s="68">
        <v>67.3</v>
      </c>
      <c r="D27" s="71">
        <v>5180</v>
      </c>
      <c r="E27" s="72">
        <v>8.8382193268186748E-2</v>
      </c>
      <c r="F27" s="66">
        <v>7.4153450492927542E-2</v>
      </c>
      <c r="G27" s="124">
        <v>0.34768211920529812</v>
      </c>
      <c r="H27" s="125">
        <v>1.3424295774647987E-2</v>
      </c>
      <c r="I27">
        <f t="shared" si="0"/>
        <v>1</v>
      </c>
      <c r="J27" s="65" t="s">
        <v>75</v>
      </c>
      <c r="K27" s="68">
        <v>160.58000000000001</v>
      </c>
      <c r="L27" s="68">
        <v>84.77</v>
      </c>
    </row>
    <row r="28" spans="1:12" x14ac:dyDescent="0.3">
      <c r="A28" s="61" t="s">
        <v>47</v>
      </c>
      <c r="B28" s="10">
        <v>537.1</v>
      </c>
      <c r="C28" s="13">
        <v>88.5</v>
      </c>
      <c r="D28" s="63">
        <v>8741</v>
      </c>
      <c r="E28" s="26">
        <v>6.8216837092029692E-2</v>
      </c>
      <c r="F28" s="27"/>
      <c r="G28" s="122">
        <v>-0.34454912516823688</v>
      </c>
      <c r="H28" s="123">
        <v>-4.4694232570587467E-2</v>
      </c>
      <c r="I28">
        <f t="shared" si="0"/>
        <v>4</v>
      </c>
      <c r="J28" s="61" t="s">
        <v>47</v>
      </c>
      <c r="K28" s="10">
        <v>161.52000000000001</v>
      </c>
      <c r="L28" s="10">
        <v>84.76</v>
      </c>
    </row>
    <row r="29" spans="1:12" x14ac:dyDescent="0.3">
      <c r="A29" s="16" t="s">
        <v>37</v>
      </c>
      <c r="B29" s="10">
        <v>567.20000000000005</v>
      </c>
      <c r="C29" s="10">
        <v>70.400000000000006</v>
      </c>
      <c r="D29" s="34">
        <v>4127</v>
      </c>
      <c r="E29" s="26">
        <v>0.10139764318991505</v>
      </c>
      <c r="F29" s="27">
        <v>-3.2731648616125097E-2</v>
      </c>
      <c r="G29" s="122">
        <v>0.17460317460317465</v>
      </c>
      <c r="H29" s="123">
        <v>-2.0139634801288886E-2</v>
      </c>
      <c r="I29">
        <f t="shared" si="0"/>
        <v>2</v>
      </c>
      <c r="J29" s="16" t="s">
        <v>37</v>
      </c>
      <c r="K29" s="10">
        <v>184.11</v>
      </c>
      <c r="L29" s="10">
        <v>84.22</v>
      </c>
    </row>
    <row r="30" spans="1:12" x14ac:dyDescent="0.3">
      <c r="A30" s="16" t="s">
        <v>90</v>
      </c>
      <c r="B30" s="10">
        <v>583.4</v>
      </c>
      <c r="C30" s="10">
        <v>83.5</v>
      </c>
      <c r="D30" s="34">
        <v>14318</v>
      </c>
      <c r="E30" s="26">
        <v>0.12134961227520211</v>
      </c>
      <c r="F30" s="27">
        <v>-0.1045454545454545</v>
      </c>
      <c r="G30" s="122">
        <v>0.29832303618711387</v>
      </c>
      <c r="H30" s="123">
        <v>1.6519916142557545E-2</v>
      </c>
      <c r="I30">
        <f t="shared" si="0"/>
        <v>1</v>
      </c>
      <c r="J30" s="16" t="s">
        <v>90</v>
      </c>
      <c r="K30" s="10">
        <v>162.34</v>
      </c>
      <c r="L30" s="10">
        <v>83.86</v>
      </c>
    </row>
    <row r="31" spans="1:12" x14ac:dyDescent="0.3">
      <c r="A31" s="16" t="s">
        <v>105</v>
      </c>
      <c r="B31" s="10">
        <v>631.79999999999995</v>
      </c>
      <c r="C31" s="10">
        <v>85.9</v>
      </c>
      <c r="D31" s="34">
        <v>2843</v>
      </c>
      <c r="E31" s="26">
        <v>8.3022000830220002E-2</v>
      </c>
      <c r="F31" s="27">
        <v>6.926229508196724E-2</v>
      </c>
      <c r="G31" s="122">
        <v>-0.22779922779922779</v>
      </c>
      <c r="H31" s="123">
        <v>3.9257981018119059E-2</v>
      </c>
      <c r="I31">
        <f t="shared" si="0"/>
        <v>3</v>
      </c>
      <c r="J31" s="16" t="s">
        <v>105</v>
      </c>
      <c r="K31" s="10">
        <v>143.33000000000001</v>
      </c>
      <c r="L31" s="10">
        <v>83.76</v>
      </c>
    </row>
    <row r="32" spans="1:12" x14ac:dyDescent="0.3">
      <c r="A32" s="16" t="s">
        <v>99</v>
      </c>
      <c r="B32" s="10">
        <v>604.29999999999995</v>
      </c>
      <c r="C32" s="10">
        <v>94.2</v>
      </c>
      <c r="D32" s="34">
        <v>5899</v>
      </c>
      <c r="E32" s="26">
        <v>4.7386895475819035E-2</v>
      </c>
      <c r="F32" s="27">
        <v>-1.8816222141030292E-2</v>
      </c>
      <c r="G32" s="122">
        <v>0.33516483516483508</v>
      </c>
      <c r="H32" s="123">
        <v>6.2137531068765517E-2</v>
      </c>
      <c r="I32">
        <f t="shared" si="0"/>
        <v>1</v>
      </c>
      <c r="J32" s="16" t="s">
        <v>99</v>
      </c>
      <c r="K32" s="10">
        <v>162.79</v>
      </c>
      <c r="L32" s="10">
        <v>83.63</v>
      </c>
    </row>
    <row r="33" spans="1:12" x14ac:dyDescent="0.3">
      <c r="A33" s="16" t="s">
        <v>27</v>
      </c>
      <c r="B33" s="10">
        <v>571.1</v>
      </c>
      <c r="C33" s="10">
        <v>59.2</v>
      </c>
      <c r="D33" s="34">
        <v>5454</v>
      </c>
      <c r="E33" s="26">
        <v>0.12318220701454234</v>
      </c>
      <c r="F33" s="27">
        <v>2.2386606969048151E-2</v>
      </c>
      <c r="G33" s="122">
        <v>0.16129032258064524</v>
      </c>
      <c r="H33" s="123">
        <v>-1.4749262536873142E-2</v>
      </c>
      <c r="I33">
        <f t="shared" si="0"/>
        <v>2</v>
      </c>
      <c r="J33" s="16" t="s">
        <v>27</v>
      </c>
      <c r="K33" s="10">
        <v>151.07</v>
      </c>
      <c r="L33" s="10">
        <v>83.61</v>
      </c>
    </row>
    <row r="34" spans="1:12" x14ac:dyDescent="0.3">
      <c r="A34" s="16" t="s">
        <v>12</v>
      </c>
      <c r="B34" s="10">
        <v>422.5</v>
      </c>
      <c r="C34" s="13">
        <v>80.900000000000006</v>
      </c>
      <c r="D34" s="34">
        <v>6263</v>
      </c>
      <c r="E34" s="26">
        <v>8.9256793233759221E-2</v>
      </c>
      <c r="F34" s="27">
        <v>-2.1974470835353088E-2</v>
      </c>
      <c r="G34" s="122">
        <v>0.21867321867321876</v>
      </c>
      <c r="H34" s="123">
        <v>-5.0734540485138369E-2</v>
      </c>
      <c r="I34">
        <f t="shared" ref="I34:I59" si="1">IF(AND(G34&gt;0,H34&gt;0),1,IF(AND(G34&gt;0,H34&lt;0),2,IF(AND(G34&lt;0,H34&gt;0),3,4)))</f>
        <v>2</v>
      </c>
      <c r="J34" s="16" t="s">
        <v>12</v>
      </c>
      <c r="K34" s="10">
        <v>162.04</v>
      </c>
      <c r="L34" s="10">
        <v>81.55</v>
      </c>
    </row>
    <row r="35" spans="1:12" x14ac:dyDescent="0.3">
      <c r="A35" s="16" t="s">
        <v>20</v>
      </c>
      <c r="B35" s="10">
        <v>527.29999999999995</v>
      </c>
      <c r="C35" s="10">
        <v>66.900000000000006</v>
      </c>
      <c r="D35" s="34">
        <v>4732</v>
      </c>
      <c r="E35" s="26">
        <v>0.13541147132169576</v>
      </c>
      <c r="F35" s="27">
        <v>-3.7420718816067677E-2</v>
      </c>
      <c r="G35" s="122">
        <v>-0.11850649350649356</v>
      </c>
      <c r="H35" s="123">
        <v>-3.0464216634429442E-2</v>
      </c>
      <c r="I35">
        <f t="shared" si="1"/>
        <v>4</v>
      </c>
      <c r="J35" s="16" t="s">
        <v>20</v>
      </c>
      <c r="K35" s="10">
        <v>159.59</v>
      </c>
      <c r="L35" s="10">
        <v>81.41</v>
      </c>
    </row>
    <row r="36" spans="1:12" x14ac:dyDescent="0.3">
      <c r="A36" s="16" t="s">
        <v>17</v>
      </c>
      <c r="B36" s="10">
        <v>563.9</v>
      </c>
      <c r="C36" s="10">
        <v>76.8</v>
      </c>
      <c r="D36" s="34">
        <v>4078</v>
      </c>
      <c r="E36" s="26">
        <v>8.59375E-2</v>
      </c>
      <c r="F36" s="27">
        <v>-2.5050100200400771E-2</v>
      </c>
      <c r="G36" s="122">
        <v>2.347826086956522</v>
      </c>
      <c r="H36" s="123">
        <v>-2.2100954979536125E-2</v>
      </c>
      <c r="I36">
        <f t="shared" si="1"/>
        <v>2</v>
      </c>
      <c r="J36" s="16" t="s">
        <v>17</v>
      </c>
      <c r="K36" s="10">
        <v>179.52</v>
      </c>
      <c r="L36" s="10">
        <v>81.25</v>
      </c>
    </row>
    <row r="37" spans="1:12" x14ac:dyDescent="0.3">
      <c r="A37" s="16" t="s">
        <v>41</v>
      </c>
      <c r="B37" s="10">
        <v>652.6</v>
      </c>
      <c r="C37" s="9">
        <v>67.8</v>
      </c>
      <c r="D37" s="34">
        <v>2600</v>
      </c>
      <c r="E37" s="26">
        <v>0.16770483948251078</v>
      </c>
      <c r="F37" s="27">
        <v>-6.6998468606431882E-2</v>
      </c>
      <c r="G37" s="122">
        <v>0.14754098360655732</v>
      </c>
      <c r="H37" s="123">
        <v>-5.9062218214607776E-2</v>
      </c>
      <c r="I37">
        <f t="shared" si="1"/>
        <v>2</v>
      </c>
      <c r="J37" s="16" t="s">
        <v>41</v>
      </c>
      <c r="K37" s="10">
        <v>232.42</v>
      </c>
      <c r="L37" s="13">
        <v>80.430000000000007</v>
      </c>
    </row>
    <row r="38" spans="1:12" x14ac:dyDescent="0.3">
      <c r="A38" s="172" t="s">
        <v>69</v>
      </c>
      <c r="B38" s="10">
        <v>528.79999999999995</v>
      </c>
      <c r="C38" s="10">
        <v>82.2</v>
      </c>
      <c r="D38" s="173">
        <v>5985</v>
      </c>
      <c r="E38" s="26">
        <v>0.10185185185185185</v>
      </c>
      <c r="F38" s="27">
        <v>-0.14480122324159017</v>
      </c>
      <c r="G38" s="122">
        <v>0.26097560975609757</v>
      </c>
      <c r="H38" s="123">
        <v>-7.8740157480317041E-4</v>
      </c>
      <c r="I38">
        <f t="shared" si="1"/>
        <v>2</v>
      </c>
      <c r="J38" s="16" t="s">
        <v>69</v>
      </c>
      <c r="K38" s="10">
        <v>168.88</v>
      </c>
      <c r="L38" s="10">
        <v>80.400000000000006</v>
      </c>
    </row>
    <row r="39" spans="1:12" x14ac:dyDescent="0.3">
      <c r="A39" s="16" t="s">
        <v>93</v>
      </c>
      <c r="B39" s="10">
        <v>521.6</v>
      </c>
      <c r="C39" s="10">
        <v>88.3</v>
      </c>
      <c r="D39" s="34">
        <v>15089</v>
      </c>
      <c r="E39" s="26">
        <v>0.23205948469652429</v>
      </c>
      <c r="F39" s="27">
        <v>-8.3542349990353038E-2</v>
      </c>
      <c r="G39" s="122">
        <v>0.60718562874251503</v>
      </c>
      <c r="H39" s="123">
        <v>1.2961989840602595E-2</v>
      </c>
      <c r="I39">
        <f t="shared" si="1"/>
        <v>1</v>
      </c>
      <c r="J39" s="16" t="s">
        <v>93</v>
      </c>
      <c r="K39" s="10">
        <v>141.91999999999999</v>
      </c>
      <c r="L39" s="10">
        <v>80.36</v>
      </c>
    </row>
    <row r="40" spans="1:12" x14ac:dyDescent="0.3">
      <c r="A40" s="16" t="s">
        <v>68</v>
      </c>
      <c r="B40" s="10">
        <v>609.4</v>
      </c>
      <c r="C40" s="13">
        <v>82.4</v>
      </c>
      <c r="D40" s="34">
        <v>13323</v>
      </c>
      <c r="E40" s="26">
        <v>0.14764323264724227</v>
      </c>
      <c r="F40" s="27">
        <v>-9.8354917745887338E-2</v>
      </c>
      <c r="G40" s="122">
        <v>0.42598967297762469</v>
      </c>
      <c r="H40" s="123">
        <v>-1.5353570801895033E-2</v>
      </c>
      <c r="I40">
        <f t="shared" si="1"/>
        <v>2</v>
      </c>
      <c r="J40" s="16" t="s">
        <v>68</v>
      </c>
      <c r="K40" s="10">
        <v>185.85</v>
      </c>
      <c r="L40" s="10">
        <v>79.47</v>
      </c>
    </row>
    <row r="41" spans="1:12" x14ac:dyDescent="0.3">
      <c r="A41" s="16" t="s">
        <v>50</v>
      </c>
      <c r="B41" s="10">
        <v>457.6</v>
      </c>
      <c r="C41" s="10">
        <v>81.900000000000006</v>
      </c>
      <c r="D41" s="34">
        <v>11304</v>
      </c>
      <c r="E41" s="26">
        <v>0.11411380787273098</v>
      </c>
      <c r="F41" s="27">
        <v>-0.17046317388003041</v>
      </c>
      <c r="G41" s="122">
        <v>0.12575452716297786</v>
      </c>
      <c r="H41" s="123">
        <v>-1.2586849259893285E-2</v>
      </c>
      <c r="I41">
        <f t="shared" si="1"/>
        <v>2</v>
      </c>
      <c r="J41" s="16" t="s">
        <v>50</v>
      </c>
      <c r="K41" s="10">
        <v>158.04</v>
      </c>
      <c r="L41" s="10">
        <v>79.09</v>
      </c>
    </row>
    <row r="42" spans="1:12" x14ac:dyDescent="0.3">
      <c r="A42" s="16" t="s">
        <v>62</v>
      </c>
      <c r="B42" s="10">
        <v>553.1</v>
      </c>
      <c r="C42" s="10">
        <v>87.4</v>
      </c>
      <c r="D42" s="34">
        <v>17358</v>
      </c>
      <c r="E42" s="26">
        <v>0.12599107202345258</v>
      </c>
      <c r="F42" s="27">
        <v>-1.7327596232119991E-2</v>
      </c>
      <c r="G42" s="122">
        <v>0.77892756349952963</v>
      </c>
      <c r="H42" s="123">
        <v>4.4167837783577468E-3</v>
      </c>
      <c r="I42">
        <f t="shared" si="1"/>
        <v>1</v>
      </c>
      <c r="J42" s="16" t="s">
        <v>62</v>
      </c>
      <c r="K42" s="10">
        <v>172.9</v>
      </c>
      <c r="L42" s="10">
        <v>78.849999999999994</v>
      </c>
    </row>
    <row r="43" spans="1:12" x14ac:dyDescent="0.3">
      <c r="A43" s="16" t="s">
        <v>97</v>
      </c>
      <c r="B43" s="10">
        <v>547.1</v>
      </c>
      <c r="C43" s="10">
        <v>78.599999999999994</v>
      </c>
      <c r="D43" s="34">
        <v>4488</v>
      </c>
      <c r="E43" s="26">
        <v>8.598726114649681E-2</v>
      </c>
      <c r="F43" s="27">
        <v>0.10383466135458175</v>
      </c>
      <c r="G43" s="122">
        <v>-1.6806722689075682E-2</v>
      </c>
      <c r="H43" s="123">
        <v>-6.3291139240506666E-3</v>
      </c>
      <c r="I43">
        <f t="shared" si="1"/>
        <v>4</v>
      </c>
      <c r="J43" s="16" t="s">
        <v>97</v>
      </c>
      <c r="K43" s="10">
        <v>132.69999999999999</v>
      </c>
      <c r="L43" s="10">
        <v>78.290000000000006</v>
      </c>
    </row>
    <row r="44" spans="1:12" x14ac:dyDescent="0.3">
      <c r="A44" s="16" t="s">
        <v>63</v>
      </c>
      <c r="B44" s="10">
        <v>543.5</v>
      </c>
      <c r="C44" s="10">
        <v>80.7</v>
      </c>
      <c r="D44" s="34">
        <v>2461</v>
      </c>
      <c r="E44" s="26">
        <v>7.004066877541798E-2</v>
      </c>
      <c r="F44" s="27">
        <v>1.7619252256123819E-2</v>
      </c>
      <c r="G44" s="122">
        <v>0.27049180327868849</v>
      </c>
      <c r="H44" s="123">
        <v>-8.5125448028673389E-3</v>
      </c>
      <c r="I44">
        <f t="shared" si="1"/>
        <v>2</v>
      </c>
      <c r="J44" s="16" t="s">
        <v>63</v>
      </c>
      <c r="K44" s="10">
        <v>162.27000000000001</v>
      </c>
      <c r="L44" s="10">
        <v>77.489999999999995</v>
      </c>
    </row>
    <row r="45" spans="1:12" x14ac:dyDescent="0.3">
      <c r="A45" s="16" t="s">
        <v>78</v>
      </c>
      <c r="B45" s="10">
        <v>575.79999999999995</v>
      </c>
      <c r="C45" s="13">
        <v>85.4</v>
      </c>
      <c r="D45" s="34">
        <v>18658</v>
      </c>
      <c r="E45" s="26">
        <v>0.23006833712984054</v>
      </c>
      <c r="F45" s="27">
        <v>-9.2529408769160271E-2</v>
      </c>
      <c r="G45" s="122">
        <v>0.31635071090047395</v>
      </c>
      <c r="H45" s="123">
        <v>-6.1965811965811968E-2</v>
      </c>
      <c r="I45">
        <f t="shared" si="1"/>
        <v>2</v>
      </c>
      <c r="J45" s="16" t="s">
        <v>78</v>
      </c>
      <c r="K45" s="10">
        <v>158.31</v>
      </c>
      <c r="L45" s="10">
        <v>77.150000000000006</v>
      </c>
    </row>
    <row r="46" spans="1:12" x14ac:dyDescent="0.3">
      <c r="A46" s="16" t="s">
        <v>84</v>
      </c>
      <c r="B46" s="10">
        <v>541.6</v>
      </c>
      <c r="C46" s="10">
        <v>74.400000000000006</v>
      </c>
      <c r="D46" s="34">
        <v>14608</v>
      </c>
      <c r="E46" s="26">
        <v>0.17434819175777966</v>
      </c>
      <c r="F46" s="27">
        <v>-6.4894186980980484E-2</v>
      </c>
      <c r="G46" s="122">
        <v>0.46709129511677272</v>
      </c>
      <c r="H46" s="123">
        <v>-1.6705259675818707E-2</v>
      </c>
      <c r="I46">
        <f t="shared" si="1"/>
        <v>2</v>
      </c>
      <c r="J46" s="16" t="s">
        <v>84</v>
      </c>
      <c r="K46" s="10">
        <v>156.63</v>
      </c>
      <c r="L46" s="10">
        <v>76.83</v>
      </c>
    </row>
    <row r="47" spans="1:12" x14ac:dyDescent="0.3">
      <c r="A47" s="16" t="s">
        <v>70</v>
      </c>
      <c r="B47" s="10">
        <v>542.70000000000005</v>
      </c>
      <c r="C47" s="13">
        <v>74.3</v>
      </c>
      <c r="D47" s="34">
        <v>15312</v>
      </c>
      <c r="E47" s="26">
        <v>0.22457839372182334</v>
      </c>
      <c r="F47" s="27">
        <v>-6.7751366467522556E-2</v>
      </c>
      <c r="G47" s="122">
        <v>5.7389937106918198E-2</v>
      </c>
      <c r="H47" s="123">
        <v>-2.1085322000653828E-2</v>
      </c>
      <c r="I47">
        <f t="shared" si="1"/>
        <v>2</v>
      </c>
      <c r="J47" s="16" t="s">
        <v>70</v>
      </c>
      <c r="K47" s="10">
        <v>175.96</v>
      </c>
      <c r="L47" s="10">
        <v>76.290000000000006</v>
      </c>
    </row>
    <row r="48" spans="1:12" x14ac:dyDescent="0.3">
      <c r="A48" s="16" t="s">
        <v>64</v>
      </c>
      <c r="B48" s="10">
        <v>448.9</v>
      </c>
      <c r="C48" s="12">
        <v>96</v>
      </c>
      <c r="D48" s="34">
        <v>4258</v>
      </c>
      <c r="E48" s="26">
        <v>6.4968152866242038E-2</v>
      </c>
      <c r="F48" s="27">
        <v>-3.0837004405286361E-2</v>
      </c>
      <c r="G48" s="122">
        <v>0.18604651162790709</v>
      </c>
      <c r="H48" s="123">
        <v>-2.7984150569588917E-2</v>
      </c>
      <c r="I48">
        <f t="shared" si="1"/>
        <v>2</v>
      </c>
      <c r="J48" s="16" t="s">
        <v>64</v>
      </c>
      <c r="K48" s="10">
        <v>137.94999999999999</v>
      </c>
      <c r="L48" s="10">
        <v>76.25</v>
      </c>
    </row>
    <row r="49" spans="1:12" x14ac:dyDescent="0.3">
      <c r="A49" s="16" t="s">
        <v>72</v>
      </c>
      <c r="B49" s="10">
        <v>479.6</v>
      </c>
      <c r="C49" s="10">
        <v>80.7</v>
      </c>
      <c r="D49" s="34">
        <v>5551</v>
      </c>
      <c r="E49" s="26">
        <v>0.14147774979009237</v>
      </c>
      <c r="F49" s="27">
        <v>1.1045655375552244E-3</v>
      </c>
      <c r="G49" s="122">
        <v>0.54587155963302747</v>
      </c>
      <c r="H49" s="123">
        <v>4.6393926613244041E-3</v>
      </c>
      <c r="I49">
        <f t="shared" si="1"/>
        <v>1</v>
      </c>
      <c r="J49" s="16" t="s">
        <v>72</v>
      </c>
      <c r="K49" s="10">
        <v>135.01</v>
      </c>
      <c r="L49" s="10">
        <v>75.95</v>
      </c>
    </row>
    <row r="50" spans="1:12" x14ac:dyDescent="0.3">
      <c r="A50" s="16" t="s">
        <v>38</v>
      </c>
      <c r="B50" s="10">
        <v>476.4</v>
      </c>
      <c r="C50" s="13">
        <v>78.2</v>
      </c>
      <c r="D50" s="34">
        <v>4545</v>
      </c>
      <c r="E50" s="26">
        <v>0.22145424384849322</v>
      </c>
      <c r="F50" s="27">
        <v>0.3602216748768472</v>
      </c>
      <c r="G50" s="122">
        <v>7.2289156626506035E-2</v>
      </c>
      <c r="H50" s="123">
        <v>3.2248858447488482E-2</v>
      </c>
      <c r="I50">
        <f t="shared" si="1"/>
        <v>1</v>
      </c>
      <c r="J50" s="16" t="s">
        <v>38</v>
      </c>
      <c r="K50" s="10">
        <v>158.33000000000001</v>
      </c>
      <c r="L50" s="10">
        <v>75.010000000000005</v>
      </c>
    </row>
    <row r="51" spans="1:12" x14ac:dyDescent="0.3">
      <c r="A51" s="16" t="s">
        <v>23</v>
      </c>
      <c r="B51" s="10">
        <v>500.9</v>
      </c>
      <c r="C51" s="13">
        <v>82.8</v>
      </c>
      <c r="D51" s="34">
        <v>5738</v>
      </c>
      <c r="E51" s="26">
        <v>9.5382746051032807E-2</v>
      </c>
      <c r="F51" s="27">
        <v>-0.17318862733109142</v>
      </c>
      <c r="G51" s="122">
        <v>-8.5436893203883479E-2</v>
      </c>
      <c r="H51" s="123">
        <v>-1.2399999999999967E-2</v>
      </c>
      <c r="I51">
        <f t="shared" si="1"/>
        <v>4</v>
      </c>
      <c r="J51" s="16" t="s">
        <v>23</v>
      </c>
      <c r="K51" s="10">
        <v>156.33000000000001</v>
      </c>
      <c r="L51" s="10">
        <v>74.989999999999995</v>
      </c>
    </row>
    <row r="52" spans="1:12" x14ac:dyDescent="0.3">
      <c r="A52" s="16" t="s">
        <v>102</v>
      </c>
      <c r="B52" s="10">
        <v>600.20000000000005</v>
      </c>
      <c r="C52" s="10">
        <v>79.599999999999994</v>
      </c>
      <c r="D52" s="34">
        <v>7554</v>
      </c>
      <c r="E52" s="26">
        <v>0.18466611706512778</v>
      </c>
      <c r="F52" s="27">
        <v>-0.12378048780487805</v>
      </c>
      <c r="G52" s="122">
        <v>-9.3117408906882582E-2</v>
      </c>
      <c r="H52" s="123">
        <v>-7.3649754500818565E-3</v>
      </c>
      <c r="I52">
        <f t="shared" si="1"/>
        <v>4</v>
      </c>
      <c r="J52" s="16" t="s">
        <v>102</v>
      </c>
      <c r="K52" s="10">
        <v>208.39</v>
      </c>
      <c r="L52" s="10">
        <v>74.88</v>
      </c>
    </row>
    <row r="53" spans="1:12" x14ac:dyDescent="0.3">
      <c r="A53" s="16" t="s">
        <v>40</v>
      </c>
      <c r="B53" s="13">
        <v>547.79999999999995</v>
      </c>
      <c r="C53" s="13">
        <v>72.5</v>
      </c>
      <c r="D53" s="34">
        <v>3921</v>
      </c>
      <c r="E53" s="26">
        <v>8.0700746697300402E-2</v>
      </c>
      <c r="F53" s="27">
        <v>-0.1738748627881449</v>
      </c>
      <c r="G53" s="122">
        <v>0.36407766990291268</v>
      </c>
      <c r="H53" s="123">
        <v>-5.1742919389978215E-2</v>
      </c>
      <c r="I53">
        <f t="shared" si="1"/>
        <v>2</v>
      </c>
      <c r="J53" s="16" t="s">
        <v>40</v>
      </c>
      <c r="K53" s="13">
        <v>186.98</v>
      </c>
      <c r="L53" s="13">
        <v>74.790000000000006</v>
      </c>
    </row>
    <row r="54" spans="1:12" x14ac:dyDescent="0.3">
      <c r="A54" s="16" t="s">
        <v>73</v>
      </c>
      <c r="B54" s="10">
        <v>530.70000000000005</v>
      </c>
      <c r="C54" s="10">
        <v>74.8</v>
      </c>
      <c r="D54" s="34">
        <v>15199</v>
      </c>
      <c r="E54" s="26">
        <v>0.16236252545824847</v>
      </c>
      <c r="F54" s="27">
        <v>-7.0003910833007388E-2</v>
      </c>
      <c r="G54" s="122">
        <v>0.48953662182361724</v>
      </c>
      <c r="H54" s="123">
        <v>-2.6566217287866789E-2</v>
      </c>
      <c r="I54">
        <f t="shared" si="1"/>
        <v>2</v>
      </c>
      <c r="J54" s="16" t="s">
        <v>73</v>
      </c>
      <c r="K54" s="10">
        <v>104.83</v>
      </c>
      <c r="L54" s="10">
        <v>74.67</v>
      </c>
    </row>
    <row r="55" spans="1:12" x14ac:dyDescent="0.3">
      <c r="A55" s="16" t="s">
        <v>88</v>
      </c>
      <c r="B55" s="10">
        <v>561.4</v>
      </c>
      <c r="C55" s="10">
        <v>73.400000000000006</v>
      </c>
      <c r="D55" s="34">
        <v>2255</v>
      </c>
      <c r="E55" s="26">
        <v>9.9843178254051229E-2</v>
      </c>
      <c r="F55" s="27">
        <v>3.7475345167652829E-2</v>
      </c>
      <c r="G55" s="122">
        <v>0.29054054054054057</v>
      </c>
      <c r="H55" s="123">
        <v>-3.6757301107754325E-2</v>
      </c>
      <c r="I55">
        <f t="shared" si="1"/>
        <v>2</v>
      </c>
      <c r="J55" s="16" t="s">
        <v>88</v>
      </c>
      <c r="K55" s="10">
        <v>171.13</v>
      </c>
      <c r="L55" s="10">
        <v>74.42</v>
      </c>
    </row>
    <row r="56" spans="1:12" x14ac:dyDescent="0.3">
      <c r="A56" s="16" t="s">
        <v>66</v>
      </c>
      <c r="B56" s="10">
        <v>520.20000000000005</v>
      </c>
      <c r="C56" s="10">
        <v>77.099999999999994</v>
      </c>
      <c r="D56" s="34">
        <v>7431</v>
      </c>
      <c r="E56" s="26">
        <v>9.2726433953559895E-2</v>
      </c>
      <c r="F56" s="27">
        <v>-0.20139357158912119</v>
      </c>
      <c r="G56" s="122">
        <v>0.24329896907216497</v>
      </c>
      <c r="H56" s="123">
        <v>-2.2693116922152035E-2</v>
      </c>
      <c r="I56">
        <f t="shared" si="1"/>
        <v>2</v>
      </c>
      <c r="J56" s="16" t="s">
        <v>66</v>
      </c>
      <c r="K56" s="10">
        <v>155.41</v>
      </c>
      <c r="L56" s="10">
        <v>74.23</v>
      </c>
    </row>
    <row r="57" spans="1:12" x14ac:dyDescent="0.3">
      <c r="A57" s="16" t="s">
        <v>15</v>
      </c>
      <c r="B57" s="10">
        <v>474.5</v>
      </c>
      <c r="C57" s="10">
        <v>79.5</v>
      </c>
      <c r="D57" s="34">
        <v>12164</v>
      </c>
      <c r="E57" s="26">
        <v>9.7581552305961758E-2</v>
      </c>
      <c r="F57" s="27">
        <v>-4.6032263320840761E-2</v>
      </c>
      <c r="G57" s="122">
        <v>0.17361894024802704</v>
      </c>
      <c r="H57" s="123">
        <v>2.5374855824682907E-2</v>
      </c>
      <c r="I57">
        <f t="shared" si="1"/>
        <v>1</v>
      </c>
      <c r="J57" s="16" t="s">
        <v>15</v>
      </c>
      <c r="K57" s="10">
        <v>160.35</v>
      </c>
      <c r="L57" s="10">
        <v>74.099999999999994</v>
      </c>
    </row>
    <row r="58" spans="1:12" x14ac:dyDescent="0.3">
      <c r="A58" s="16" t="s">
        <v>51</v>
      </c>
      <c r="B58" s="10">
        <v>444.5</v>
      </c>
      <c r="C58" s="13">
        <v>79.3</v>
      </c>
      <c r="D58" s="34">
        <v>15753</v>
      </c>
      <c r="E58" s="26">
        <v>9.9985274628184365E-2</v>
      </c>
      <c r="F58" s="27">
        <v>-9.3831503608904021E-2</v>
      </c>
      <c r="G58" s="122">
        <v>6.6771406127258404E-2</v>
      </c>
      <c r="H58" s="123">
        <v>-6.0011709601873742E-3</v>
      </c>
      <c r="I58">
        <f t="shared" si="1"/>
        <v>2</v>
      </c>
      <c r="J58" s="16" t="s">
        <v>51</v>
      </c>
      <c r="K58" s="10">
        <v>151.49</v>
      </c>
      <c r="L58" s="10">
        <v>73.650000000000006</v>
      </c>
    </row>
    <row r="59" spans="1:12" x14ac:dyDescent="0.3">
      <c r="A59" s="16" t="s">
        <v>48</v>
      </c>
      <c r="B59" s="10">
        <v>417.2</v>
      </c>
      <c r="C59" s="10">
        <v>81.099999999999994</v>
      </c>
      <c r="D59" s="34">
        <v>24539</v>
      </c>
      <c r="E59" s="26">
        <v>0.14771486507565124</v>
      </c>
      <c r="F59" s="27">
        <v>6.5204505038529703E-3</v>
      </c>
      <c r="G59" s="122">
        <v>0.60690045248868785</v>
      </c>
      <c r="H59" s="123">
        <v>3.369880683650428E-2</v>
      </c>
      <c r="I59">
        <f t="shared" si="1"/>
        <v>1</v>
      </c>
      <c r="J59" s="16" t="s">
        <v>48</v>
      </c>
      <c r="K59" s="10">
        <v>142.35</v>
      </c>
      <c r="L59" s="10">
        <v>73.22</v>
      </c>
    </row>
    <row r="60" spans="1:12" x14ac:dyDescent="0.3">
      <c r="A60" s="16"/>
      <c r="B60" s="10"/>
      <c r="C60" s="13"/>
      <c r="D60" s="34"/>
      <c r="E60" s="26"/>
      <c r="F60" s="27"/>
      <c r="G60" s="122"/>
      <c r="H60" s="123"/>
      <c r="J60" s="16" t="s">
        <v>52</v>
      </c>
      <c r="K60" s="10">
        <v>167.8</v>
      </c>
      <c r="L60" s="10">
        <v>71.45</v>
      </c>
    </row>
    <row r="61" spans="1:12" x14ac:dyDescent="0.3">
      <c r="A61" s="16" t="s">
        <v>67</v>
      </c>
      <c r="B61" s="10">
        <v>520.6</v>
      </c>
      <c r="C61" s="9">
        <v>85.9</v>
      </c>
      <c r="D61" s="34">
        <v>6042</v>
      </c>
      <c r="E61" s="26">
        <v>6.2466246624662464E-2</v>
      </c>
      <c r="F61" s="27">
        <v>-7.7336919973099993E-3</v>
      </c>
      <c r="G61" s="122">
        <v>-8.9238845144356982E-2</v>
      </c>
      <c r="H61" s="123">
        <v>-1.4380729822038862E-3</v>
      </c>
      <c r="I61">
        <f t="shared" ref="I61:I86" si="2">IF(AND(G61&gt;0,H61&gt;0),1,IF(AND(G61&gt;0,H61&lt;0),2,IF(AND(G61&lt;0,H61&gt;0),3,4)))</f>
        <v>4</v>
      </c>
      <c r="J61" s="16" t="s">
        <v>67</v>
      </c>
      <c r="K61" s="10">
        <v>138.43</v>
      </c>
      <c r="L61" s="10">
        <v>70.760000000000005</v>
      </c>
    </row>
    <row r="62" spans="1:12" x14ac:dyDescent="0.3">
      <c r="A62" s="16" t="s">
        <v>39</v>
      </c>
      <c r="B62" s="10">
        <v>525.20000000000005</v>
      </c>
      <c r="C62" s="10">
        <v>83.7</v>
      </c>
      <c r="D62" s="34">
        <v>7104</v>
      </c>
      <c r="E62" s="26">
        <v>0.14132798126777052</v>
      </c>
      <c r="F62" s="27">
        <v>0.15484853613132499</v>
      </c>
      <c r="G62" s="122">
        <v>0.68662674650698596</v>
      </c>
      <c r="H62" s="123">
        <v>6.6916488222698023E-2</v>
      </c>
      <c r="I62">
        <f t="shared" si="2"/>
        <v>1</v>
      </c>
      <c r="J62" s="16" t="s">
        <v>39</v>
      </c>
      <c r="K62" s="10">
        <v>120.58</v>
      </c>
      <c r="L62" s="10">
        <v>70.53</v>
      </c>
    </row>
    <row r="63" spans="1:12" x14ac:dyDescent="0.3">
      <c r="A63" s="16" t="s">
        <v>100</v>
      </c>
      <c r="B63" s="9">
        <v>609.6</v>
      </c>
      <c r="C63" s="10">
        <v>67.599999999999994</v>
      </c>
      <c r="D63" s="34">
        <v>1699</v>
      </c>
      <c r="E63" s="26">
        <v>4.3197936814958093E-2</v>
      </c>
      <c r="F63" s="27">
        <v>2.0176544766708604E-2</v>
      </c>
      <c r="G63" s="122">
        <v>1.4814814814814814</v>
      </c>
      <c r="H63" s="123">
        <v>-1.8975332068311146E-2</v>
      </c>
      <c r="I63">
        <f t="shared" si="2"/>
        <v>2</v>
      </c>
      <c r="J63" s="16" t="s">
        <v>100</v>
      </c>
      <c r="K63" s="10">
        <v>201.97</v>
      </c>
      <c r="L63" s="10">
        <v>70.48</v>
      </c>
    </row>
    <row r="64" spans="1:12" x14ac:dyDescent="0.3">
      <c r="A64" s="16" t="s">
        <v>104</v>
      </c>
      <c r="B64" s="10">
        <v>667.8</v>
      </c>
      <c r="C64" s="10">
        <v>68.7</v>
      </c>
      <c r="D64" s="34">
        <v>901</v>
      </c>
      <c r="E64" s="26">
        <v>3.2902467685076382E-2</v>
      </c>
      <c r="F64" s="27">
        <v>1.0344827586206806E-2</v>
      </c>
      <c r="G64" s="122">
        <v>0.16666666666666674</v>
      </c>
      <c r="H64" s="123">
        <v>1.6726403823178027E-2</v>
      </c>
      <c r="I64">
        <f t="shared" si="2"/>
        <v>1</v>
      </c>
      <c r="J64" s="16" t="s">
        <v>104</v>
      </c>
      <c r="K64" s="10">
        <v>234.09</v>
      </c>
      <c r="L64" s="10">
        <v>70.11</v>
      </c>
    </row>
    <row r="65" spans="1:12" x14ac:dyDescent="0.3">
      <c r="A65" s="16" t="s">
        <v>74</v>
      </c>
      <c r="B65" s="10">
        <v>469.2</v>
      </c>
      <c r="C65" s="14">
        <v>70</v>
      </c>
      <c r="D65" s="34">
        <v>12332</v>
      </c>
      <c r="E65" s="26">
        <v>0.17665036674816625</v>
      </c>
      <c r="F65" s="27">
        <v>-0.11872424843583096</v>
      </c>
      <c r="G65" s="122">
        <v>0.23857142857142866</v>
      </c>
      <c r="H65" s="123">
        <v>3.578366220222895E-3</v>
      </c>
      <c r="I65">
        <f t="shared" si="2"/>
        <v>1</v>
      </c>
      <c r="J65" s="16" t="s">
        <v>74</v>
      </c>
      <c r="K65" s="10">
        <v>148.06</v>
      </c>
      <c r="L65" s="10">
        <v>70.010000000000005</v>
      </c>
    </row>
    <row r="66" spans="1:12" x14ac:dyDescent="0.3">
      <c r="A66" s="16" t="s">
        <v>49</v>
      </c>
      <c r="B66" s="10">
        <v>417.8</v>
      </c>
      <c r="C66" s="10">
        <v>91.3</v>
      </c>
      <c r="D66" s="34">
        <v>6209</v>
      </c>
      <c r="E66" s="26">
        <v>0.10914958238420654</v>
      </c>
      <c r="F66" s="27">
        <v>-0.15146674411850136</v>
      </c>
      <c r="G66" s="122">
        <v>6.0885608856088513E-2</v>
      </c>
      <c r="H66" s="123">
        <v>-1.3113525665043091E-2</v>
      </c>
      <c r="I66">
        <f t="shared" si="2"/>
        <v>2</v>
      </c>
      <c r="J66" s="16" t="s">
        <v>49</v>
      </c>
      <c r="K66" s="10">
        <v>128.47</v>
      </c>
      <c r="L66" s="10">
        <v>69.78</v>
      </c>
    </row>
    <row r="67" spans="1:12" x14ac:dyDescent="0.3">
      <c r="A67" s="16" t="s">
        <v>87</v>
      </c>
      <c r="B67" s="10">
        <v>682.6</v>
      </c>
      <c r="C67" s="12">
        <v>89</v>
      </c>
      <c r="D67" s="34">
        <v>1669</v>
      </c>
      <c r="E67" s="26">
        <v>1.2795905310300703E-3</v>
      </c>
      <c r="F67" s="27">
        <v>0.11467236467236464</v>
      </c>
      <c r="G67" s="122"/>
      <c r="H67" s="123">
        <v>3.6472148541114136E-2</v>
      </c>
      <c r="I67">
        <f t="shared" si="2"/>
        <v>4</v>
      </c>
      <c r="J67" s="16" t="s">
        <v>87</v>
      </c>
      <c r="K67" s="10">
        <v>139.62</v>
      </c>
      <c r="L67" s="10">
        <v>68.95</v>
      </c>
    </row>
    <row r="68" spans="1:12" x14ac:dyDescent="0.3">
      <c r="A68" s="16" t="s">
        <v>34</v>
      </c>
      <c r="B68" s="10">
        <v>528.9</v>
      </c>
      <c r="C68" s="13">
        <v>72.2</v>
      </c>
      <c r="D68" s="34">
        <v>209</v>
      </c>
      <c r="E68" s="26">
        <v>7.3684210526315783E-2</v>
      </c>
      <c r="F68" s="27">
        <v>9.0909090909090828E-2</v>
      </c>
      <c r="G68" s="122">
        <v>-6.6666666666666652E-2</v>
      </c>
      <c r="H68" s="123">
        <v>-3.5532994923857864E-2</v>
      </c>
      <c r="I68">
        <f t="shared" si="2"/>
        <v>4</v>
      </c>
      <c r="J68" s="16" t="s">
        <v>34</v>
      </c>
      <c r="K68" s="10">
        <v>133.22999999999999</v>
      </c>
      <c r="L68" s="10">
        <v>68.64</v>
      </c>
    </row>
    <row r="69" spans="1:12" x14ac:dyDescent="0.3">
      <c r="A69" s="16" t="s">
        <v>95</v>
      </c>
      <c r="B69" s="10">
        <v>451.9</v>
      </c>
      <c r="C69" s="9">
        <v>81.099999999999994</v>
      </c>
      <c r="D69" s="34">
        <v>6257</v>
      </c>
      <c r="E69" s="26">
        <v>0.1284168042560998</v>
      </c>
      <c r="F69" s="27">
        <v>-0.15158620689655178</v>
      </c>
      <c r="G69" s="122">
        <v>0.48305084745762716</v>
      </c>
      <c r="H69" s="123">
        <v>2.1168977144998102E-2</v>
      </c>
      <c r="I69">
        <f t="shared" si="2"/>
        <v>1</v>
      </c>
      <c r="J69" s="16" t="s">
        <v>95</v>
      </c>
      <c r="K69" s="10">
        <v>104.05</v>
      </c>
      <c r="L69" s="10">
        <v>68.19</v>
      </c>
    </row>
    <row r="70" spans="1:12" x14ac:dyDescent="0.3">
      <c r="A70" s="16" t="s">
        <v>86</v>
      </c>
      <c r="B70" s="10">
        <v>513.9</v>
      </c>
      <c r="C70" s="13">
        <v>80.3</v>
      </c>
      <c r="D70" s="34">
        <v>1002</v>
      </c>
      <c r="E70" s="26">
        <v>3.9637599093997736E-2</v>
      </c>
      <c r="F70" s="27">
        <v>2.2271714922049046E-2</v>
      </c>
      <c r="G70" s="122">
        <v>2.8888888888888888</v>
      </c>
      <c r="H70" s="123">
        <v>-3.391684901531733E-2</v>
      </c>
      <c r="I70">
        <f t="shared" si="2"/>
        <v>2</v>
      </c>
      <c r="J70" s="16" t="s">
        <v>86</v>
      </c>
      <c r="K70" s="10">
        <v>125.03</v>
      </c>
      <c r="L70" s="10">
        <v>68.12</v>
      </c>
    </row>
    <row r="71" spans="1:12" x14ac:dyDescent="0.3">
      <c r="A71" s="16" t="s">
        <v>65</v>
      </c>
      <c r="B71" s="10">
        <v>409.2</v>
      </c>
      <c r="C71" s="10">
        <v>81.3</v>
      </c>
      <c r="D71" s="34">
        <v>16466</v>
      </c>
      <c r="E71" s="26">
        <v>0.20110967545793115</v>
      </c>
      <c r="F71" s="27">
        <v>-5.5127055306427475E-2</v>
      </c>
      <c r="G71" s="122">
        <v>0.13367609254498714</v>
      </c>
      <c r="H71" s="123">
        <v>3.7372861310415617E-2</v>
      </c>
      <c r="I71">
        <f t="shared" si="2"/>
        <v>1</v>
      </c>
      <c r="J71" s="16" t="s">
        <v>65</v>
      </c>
      <c r="K71" s="10">
        <v>139.30000000000001</v>
      </c>
      <c r="L71" s="10">
        <v>67.2</v>
      </c>
    </row>
    <row r="72" spans="1:12" x14ac:dyDescent="0.3">
      <c r="A72" s="16" t="s">
        <v>60</v>
      </c>
      <c r="B72" s="13">
        <v>378.6</v>
      </c>
      <c r="C72" s="14">
        <v>75</v>
      </c>
      <c r="D72" s="34">
        <v>12283</v>
      </c>
      <c r="E72" s="26">
        <v>0.10812557710064635</v>
      </c>
      <c r="F72" s="27">
        <v>9.1992720655140969E-2</v>
      </c>
      <c r="G72" s="122">
        <v>0.80153846153846153</v>
      </c>
      <c r="H72" s="123">
        <v>-4.0659048631411121E-2</v>
      </c>
      <c r="I72">
        <f t="shared" si="2"/>
        <v>2</v>
      </c>
      <c r="J72" s="16" t="s">
        <v>60</v>
      </c>
      <c r="K72" s="10">
        <v>135.71</v>
      </c>
      <c r="L72" s="10">
        <v>66.3</v>
      </c>
    </row>
    <row r="73" spans="1:12" x14ac:dyDescent="0.3">
      <c r="A73" s="16" t="s">
        <v>43</v>
      </c>
      <c r="B73" s="10">
        <v>364.5</v>
      </c>
      <c r="C73" s="13">
        <v>81.599999999999994</v>
      </c>
      <c r="D73" s="34">
        <v>43733</v>
      </c>
      <c r="E73" s="26">
        <v>0.20789908309129221</v>
      </c>
      <c r="F73" s="27">
        <v>2.1430807387608608E-2</v>
      </c>
      <c r="G73" s="122">
        <v>9.2800478970214151E-2</v>
      </c>
      <c r="H73" s="123">
        <v>5.6784327886611807E-2</v>
      </c>
      <c r="I73">
        <f t="shared" si="2"/>
        <v>1</v>
      </c>
      <c r="J73" s="16" t="s">
        <v>43</v>
      </c>
      <c r="K73" s="10">
        <v>128.66</v>
      </c>
      <c r="L73" s="10">
        <v>64.930000000000007</v>
      </c>
    </row>
    <row r="74" spans="1:12" x14ac:dyDescent="0.3">
      <c r="A74" s="16" t="s">
        <v>46</v>
      </c>
      <c r="B74" s="10">
        <v>399.3</v>
      </c>
      <c r="C74" s="10">
        <v>79.8</v>
      </c>
      <c r="D74" s="34">
        <v>1411</v>
      </c>
      <c r="E74" s="26">
        <v>3.8981702466189337E-2</v>
      </c>
      <c r="F74" s="27">
        <v>-3.2592592592592617E-2</v>
      </c>
      <c r="G74" s="122">
        <v>1.2272727272727271</v>
      </c>
      <c r="H74" s="123">
        <v>-7.0953436807095316E-2</v>
      </c>
      <c r="I74">
        <f t="shared" si="2"/>
        <v>2</v>
      </c>
      <c r="J74" s="16" t="s">
        <v>46</v>
      </c>
      <c r="K74" s="10">
        <v>119.66</v>
      </c>
      <c r="L74" s="10">
        <v>64.13</v>
      </c>
    </row>
    <row r="75" spans="1:12" x14ac:dyDescent="0.3">
      <c r="A75" s="16" t="s">
        <v>58</v>
      </c>
      <c r="B75" s="10">
        <v>370.3</v>
      </c>
      <c r="C75" s="13">
        <v>111.2</v>
      </c>
      <c r="D75" s="34">
        <v>4702</v>
      </c>
      <c r="E75" s="26">
        <v>0.10007358351729213</v>
      </c>
      <c r="F75" s="27">
        <v>-0.11047203490678303</v>
      </c>
      <c r="G75" s="122">
        <v>0.11780821917808226</v>
      </c>
      <c r="H75" s="123">
        <v>-1.0196649672250535E-2</v>
      </c>
      <c r="I75">
        <f t="shared" si="2"/>
        <v>2</v>
      </c>
      <c r="J75" s="16" t="s">
        <v>58</v>
      </c>
      <c r="K75" s="10">
        <v>123.95</v>
      </c>
      <c r="L75" s="10">
        <v>62.36</v>
      </c>
    </row>
    <row r="76" spans="1:12" x14ac:dyDescent="0.3">
      <c r="A76" s="16" t="s">
        <v>79</v>
      </c>
      <c r="B76" s="10">
        <v>421.2</v>
      </c>
      <c r="C76" s="178"/>
      <c r="D76" s="34">
        <v>20533</v>
      </c>
      <c r="E76" s="26">
        <v>0.13624812290631858</v>
      </c>
      <c r="F76" s="27">
        <v>7.0989166530567749E-2</v>
      </c>
      <c r="G76" s="122">
        <v>0.22736732570239337</v>
      </c>
      <c r="H76" s="123">
        <v>4.4270205066345047E-2</v>
      </c>
      <c r="I76">
        <f t="shared" si="2"/>
        <v>1</v>
      </c>
      <c r="J76" s="16" t="s">
        <v>79</v>
      </c>
      <c r="K76" s="10">
        <v>132.24</v>
      </c>
      <c r="L76" s="10">
        <v>62.33</v>
      </c>
    </row>
    <row r="77" spans="1:12" x14ac:dyDescent="0.3">
      <c r="A77" s="16" t="s">
        <v>80</v>
      </c>
      <c r="B77" s="14">
        <v>380</v>
      </c>
      <c r="C77" s="13">
        <v>81.3</v>
      </c>
      <c r="D77" s="34">
        <v>9401</v>
      </c>
      <c r="E77" s="26">
        <v>5.4983621899859614E-2</v>
      </c>
      <c r="F77" s="27">
        <v>6.2190812720848143E-2</v>
      </c>
      <c r="G77" s="122">
        <v>0.42424242424242431</v>
      </c>
      <c r="H77" s="123">
        <v>3.4992129797796423E-2</v>
      </c>
      <c r="I77">
        <f t="shared" si="2"/>
        <v>1</v>
      </c>
      <c r="J77" s="16" t="s">
        <v>80</v>
      </c>
      <c r="K77" s="10">
        <v>115.57</v>
      </c>
      <c r="L77" s="10">
        <v>61.61</v>
      </c>
    </row>
    <row r="78" spans="1:12" x14ac:dyDescent="0.3">
      <c r="A78" s="16" t="s">
        <v>21</v>
      </c>
      <c r="B78" s="10">
        <v>439.7</v>
      </c>
      <c r="C78" s="9">
        <v>76.900000000000006</v>
      </c>
      <c r="D78" s="34">
        <v>29064</v>
      </c>
      <c r="E78" s="26">
        <v>0.1158376707235941</v>
      </c>
      <c r="F78" s="27">
        <v>0.11969369723149414</v>
      </c>
      <c r="G78" s="122">
        <v>5.4882394868139617E-2</v>
      </c>
      <c r="H78" s="123">
        <v>2.4948858850427191E-2</v>
      </c>
      <c r="I78">
        <f t="shared" si="2"/>
        <v>1</v>
      </c>
      <c r="J78" s="16" t="s">
        <v>21</v>
      </c>
      <c r="K78" s="10">
        <v>116.41</v>
      </c>
      <c r="L78" s="10">
        <v>60.94</v>
      </c>
    </row>
    <row r="79" spans="1:12" x14ac:dyDescent="0.3">
      <c r="A79" s="16" t="s">
        <v>98</v>
      </c>
      <c r="B79" s="10">
        <v>468.8</v>
      </c>
      <c r="C79" s="14">
        <v>81</v>
      </c>
      <c r="D79" s="34">
        <v>5352</v>
      </c>
      <c r="E79" s="26">
        <v>5.3152039555006178E-2</v>
      </c>
      <c r="F79" s="27">
        <v>-0.17628101836931998</v>
      </c>
      <c r="G79" s="122">
        <v>7.0539419087136901E-2</v>
      </c>
      <c r="H79" s="123">
        <v>9.987515605493158E-3</v>
      </c>
      <c r="I79">
        <f t="shared" si="2"/>
        <v>1</v>
      </c>
      <c r="J79" s="16" t="s">
        <v>98</v>
      </c>
      <c r="K79" s="10">
        <v>153.22</v>
      </c>
      <c r="L79" s="10">
        <v>59.03</v>
      </c>
    </row>
    <row r="80" spans="1:12" x14ac:dyDescent="0.3">
      <c r="A80" s="16" t="s">
        <v>29</v>
      </c>
      <c r="B80" s="10">
        <v>317.39999999999998</v>
      </c>
      <c r="C80" s="13">
        <v>94.8</v>
      </c>
      <c r="D80" s="34">
        <v>73540</v>
      </c>
      <c r="E80" s="26">
        <v>0.19994263733297341</v>
      </c>
      <c r="F80" s="27">
        <v>-0.20710144927536234</v>
      </c>
      <c r="G80" s="122">
        <v>7.7853569804456679E-2</v>
      </c>
      <c r="H80" s="123">
        <v>4.9359110544578977E-2</v>
      </c>
      <c r="I80">
        <f t="shared" si="2"/>
        <v>1</v>
      </c>
      <c r="J80" s="16" t="s">
        <v>29</v>
      </c>
      <c r="K80" s="10">
        <v>111.96</v>
      </c>
      <c r="L80" s="10">
        <v>58.26</v>
      </c>
    </row>
    <row r="81" spans="1:12" x14ac:dyDescent="0.3">
      <c r="A81" s="16" t="s">
        <v>57</v>
      </c>
      <c r="B81" s="10">
        <v>327.2</v>
      </c>
      <c r="C81" s="10">
        <v>83.8</v>
      </c>
      <c r="D81" s="34">
        <v>1943</v>
      </c>
      <c r="E81" s="26">
        <v>3.7057832678270633E-2</v>
      </c>
      <c r="F81" s="27">
        <v>0.17344345616264301</v>
      </c>
      <c r="G81" s="122">
        <v>0.88571428571428568</v>
      </c>
      <c r="H81" s="123">
        <v>1.7133066818960652E-2</v>
      </c>
      <c r="I81">
        <f t="shared" si="2"/>
        <v>1</v>
      </c>
      <c r="J81" s="16" t="s">
        <v>57</v>
      </c>
      <c r="K81" s="10">
        <v>113.84</v>
      </c>
      <c r="L81" s="10">
        <v>47.12</v>
      </c>
    </row>
    <row r="82" spans="1:12" x14ac:dyDescent="0.3">
      <c r="A82" s="16" t="s">
        <v>81</v>
      </c>
      <c r="B82" s="10">
        <v>359.9</v>
      </c>
      <c r="C82" s="10">
        <v>83.8</v>
      </c>
      <c r="D82" s="34">
        <v>2982</v>
      </c>
      <c r="E82" s="26">
        <v>0.12949346405228759</v>
      </c>
      <c r="F82" s="27">
        <v>2.8645833333333259E-2</v>
      </c>
      <c r="G82" s="122">
        <v>0.38427947598253276</v>
      </c>
      <c r="H82" s="123">
        <v>3.1171019376579512E-2</v>
      </c>
      <c r="I82">
        <f t="shared" si="2"/>
        <v>1</v>
      </c>
      <c r="J82" s="16" t="s">
        <v>81</v>
      </c>
      <c r="K82" s="10">
        <v>126.34</v>
      </c>
      <c r="L82" s="10">
        <v>46.36</v>
      </c>
    </row>
    <row r="83" spans="1:12" x14ac:dyDescent="0.3">
      <c r="A83" s="16" t="s">
        <v>56</v>
      </c>
      <c r="B83" s="10">
        <v>283.89999999999998</v>
      </c>
      <c r="C83" s="13">
        <v>86.5</v>
      </c>
      <c r="D83" s="34">
        <v>3927</v>
      </c>
      <c r="E83" s="26">
        <v>4.1564792176039117E-2</v>
      </c>
      <c r="F83" s="27">
        <v>1.267828843106189E-2</v>
      </c>
      <c r="G83" s="122">
        <v>-8.3832335329341312E-2</v>
      </c>
      <c r="H83" s="123">
        <v>1.5168229453943693E-2</v>
      </c>
      <c r="I83">
        <f t="shared" si="2"/>
        <v>3</v>
      </c>
      <c r="J83" s="16" t="s">
        <v>56</v>
      </c>
      <c r="K83" s="10">
        <v>93.9</v>
      </c>
      <c r="L83" s="10">
        <v>45.45</v>
      </c>
    </row>
    <row r="84" spans="1:12" x14ac:dyDescent="0.3">
      <c r="A84" s="16" t="s">
        <v>59</v>
      </c>
      <c r="B84" s="10">
        <v>166.1</v>
      </c>
      <c r="C84" s="10">
        <v>89.6</v>
      </c>
      <c r="D84" s="34">
        <v>4267</v>
      </c>
      <c r="E84" s="26">
        <v>1.7793594306049824E-2</v>
      </c>
      <c r="F84" s="27">
        <v>0.11067961165048534</v>
      </c>
      <c r="G84" s="122">
        <v>0.4893617021276595</v>
      </c>
      <c r="H84" s="123">
        <v>3.065234477338219E-2</v>
      </c>
      <c r="I84">
        <f t="shared" si="2"/>
        <v>1</v>
      </c>
      <c r="J84" s="16" t="s">
        <v>59</v>
      </c>
      <c r="K84" s="10">
        <v>62.77</v>
      </c>
      <c r="L84" s="10">
        <v>43.68</v>
      </c>
    </row>
    <row r="85" spans="1:12" x14ac:dyDescent="0.3">
      <c r="A85" s="16" t="s">
        <v>54</v>
      </c>
      <c r="B85" s="10">
        <v>166.5</v>
      </c>
      <c r="C85" s="10">
        <v>104.8</v>
      </c>
      <c r="D85" s="34">
        <v>12710</v>
      </c>
      <c r="E85" s="26">
        <v>0.14488955447397978</v>
      </c>
      <c r="F85" s="27">
        <v>6.9979006298110491E-2</v>
      </c>
      <c r="G85" s="122">
        <v>1.1470180305131761</v>
      </c>
      <c r="H85" s="123">
        <v>4.7018995674252828E-3</v>
      </c>
      <c r="I85">
        <f t="shared" si="2"/>
        <v>1</v>
      </c>
      <c r="J85" s="16" t="s">
        <v>54</v>
      </c>
      <c r="K85" s="10">
        <v>31.82</v>
      </c>
      <c r="L85" s="10">
        <v>40.98</v>
      </c>
    </row>
    <row r="86" spans="1:12" x14ac:dyDescent="0.3">
      <c r="A86" s="16" t="s">
        <v>55</v>
      </c>
      <c r="B86" s="10">
        <v>142.4</v>
      </c>
      <c r="C86" s="13">
        <v>112.5</v>
      </c>
      <c r="D86" s="34">
        <v>2260</v>
      </c>
      <c r="E86" s="26">
        <v>4.8910626945309022E-3</v>
      </c>
      <c r="F86" s="27">
        <v>0.6131334760885081</v>
      </c>
      <c r="G86" s="122">
        <v>-0.44999999999999996</v>
      </c>
      <c r="H86" s="123">
        <v>0.155110426296867</v>
      </c>
      <c r="I86">
        <f t="shared" si="2"/>
        <v>3</v>
      </c>
      <c r="J86" s="16" t="s">
        <v>55</v>
      </c>
      <c r="K86" s="10">
        <v>52.48</v>
      </c>
      <c r="L86" s="10">
        <v>22.74</v>
      </c>
    </row>
    <row r="87" spans="1:12" x14ac:dyDescent="0.3">
      <c r="A87" s="16"/>
      <c r="J87" s="16"/>
    </row>
    <row r="88" spans="1:12" x14ac:dyDescent="0.3">
      <c r="B88" s="32"/>
    </row>
  </sheetData>
  <sortState xmlns:xlrd2="http://schemas.microsoft.com/office/spreadsheetml/2017/richdata2" ref="A2:M89">
    <sortCondition descending="1" ref="L2:L89"/>
  </sortState>
  <conditionalFormatting sqref="C63:C86 C2:C21 C23:C6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6">
    <cfRule type="colorScale" priority="1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87">
    <cfRule type="colorScale" priority="1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87">
    <cfRule type="colorScale" priority="1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86">
    <cfRule type="colorScale" priority="1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87">
    <cfRule type="colorScale" priority="1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86">
    <cfRule type="colorScale" priority="1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86">
    <cfRule type="colorScale" priority="1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86">
    <cfRule type="colorScale" priority="1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E41-3592-4CCA-9F68-B6D11D9B7C68}">
  <dimension ref="A1:H8"/>
  <sheetViews>
    <sheetView workbookViewId="0">
      <selection activeCell="B6" sqref="B6"/>
    </sheetView>
  </sheetViews>
  <sheetFormatPr defaultRowHeight="14.4" x14ac:dyDescent="0.3"/>
  <cols>
    <col min="1" max="1" width="24.44140625" style="15" customWidth="1"/>
    <col min="2" max="5" width="8.88671875" style="15"/>
    <col min="6" max="6" width="18.21875" style="15" customWidth="1"/>
    <col min="7" max="16384" width="8.88671875" style="15"/>
  </cols>
  <sheetData>
    <row r="1" spans="1:8" x14ac:dyDescent="0.3">
      <c r="A1" s="16" t="s">
        <v>0</v>
      </c>
      <c r="B1" s="61" t="s">
        <v>115</v>
      </c>
      <c r="C1" s="117" t="s">
        <v>116</v>
      </c>
      <c r="D1" s="117" t="s">
        <v>120</v>
      </c>
      <c r="E1" s="118" t="s">
        <v>111</v>
      </c>
      <c r="F1" s="119" t="s">
        <v>108</v>
      </c>
      <c r="G1" s="120" t="s">
        <v>109</v>
      </c>
      <c r="H1" s="121" t="s">
        <v>110</v>
      </c>
    </row>
    <row r="2" spans="1:8" x14ac:dyDescent="0.3">
      <c r="A2" s="61" t="s">
        <v>115</v>
      </c>
      <c r="B2" s="115">
        <v>1</v>
      </c>
      <c r="C2" s="115"/>
      <c r="D2" s="115"/>
      <c r="E2" s="115"/>
      <c r="F2" s="115"/>
      <c r="G2" s="115"/>
      <c r="H2" s="115"/>
    </row>
    <row r="3" spans="1:8" x14ac:dyDescent="0.3">
      <c r="A3" s="117" t="s">
        <v>116</v>
      </c>
      <c r="B3" s="115">
        <v>-0.51180323298884556</v>
      </c>
      <c r="C3" s="115">
        <v>1</v>
      </c>
      <c r="D3" s="115"/>
      <c r="E3" s="115"/>
      <c r="F3" s="115"/>
      <c r="G3" s="115"/>
      <c r="H3" s="115"/>
    </row>
    <row r="4" spans="1:8" x14ac:dyDescent="0.3">
      <c r="A4" s="117" t="s">
        <v>120</v>
      </c>
      <c r="B4" s="115">
        <v>-0.23713937160978624</v>
      </c>
      <c r="C4" s="115">
        <v>0.18813552689546878</v>
      </c>
      <c r="D4" s="115">
        <v>1</v>
      </c>
      <c r="E4" s="115"/>
      <c r="F4" s="115"/>
      <c r="G4" s="115"/>
      <c r="H4" s="115"/>
    </row>
    <row r="5" spans="1:8" x14ac:dyDescent="0.3">
      <c r="A5" s="118" t="s">
        <v>111</v>
      </c>
      <c r="B5" s="115">
        <v>-3.5385259402742342E-2</v>
      </c>
      <c r="C5" s="115">
        <v>-0.13434204573190048</v>
      </c>
      <c r="D5" s="115">
        <v>0.48666576255889021</v>
      </c>
      <c r="E5" s="115">
        <v>1</v>
      </c>
      <c r="F5" s="115"/>
      <c r="G5" s="115"/>
      <c r="H5" s="115"/>
    </row>
    <row r="6" spans="1:8" x14ac:dyDescent="0.3">
      <c r="A6" s="119" t="s">
        <v>108</v>
      </c>
      <c r="B6" s="115">
        <v>-0.42234518316551767</v>
      </c>
      <c r="C6" s="115">
        <v>0.23102377905962004</v>
      </c>
      <c r="D6" s="115">
        <v>-7.9131240691470373E-2</v>
      </c>
      <c r="E6" s="115">
        <v>-0.16509962564233757</v>
      </c>
      <c r="F6" s="115">
        <v>1</v>
      </c>
      <c r="G6" s="115"/>
      <c r="H6" s="115"/>
    </row>
    <row r="7" spans="1:8" x14ac:dyDescent="0.3">
      <c r="A7" s="120" t="s">
        <v>109</v>
      </c>
      <c r="B7" s="115">
        <v>-7.5964455317020646E-2</v>
      </c>
      <c r="C7" s="115">
        <v>2.1533058114687122E-2</v>
      </c>
      <c r="D7" s="115">
        <v>-7.9484644750277195E-2</v>
      </c>
      <c r="E7" s="115">
        <v>-0.11755143724311339</v>
      </c>
      <c r="F7" s="115">
        <v>4.4030886969569097E-2</v>
      </c>
      <c r="G7" s="115">
        <v>1</v>
      </c>
      <c r="H7" s="115"/>
    </row>
    <row r="8" spans="1:8" ht="15" thickBot="1" x14ac:dyDescent="0.35">
      <c r="A8" s="121" t="s">
        <v>110</v>
      </c>
      <c r="B8" s="116">
        <v>-0.30980818528081017</v>
      </c>
      <c r="C8" s="116">
        <v>0.48080992681198292</v>
      </c>
      <c r="D8" s="116">
        <v>0.24187228504988753</v>
      </c>
      <c r="E8" s="116">
        <v>-8.374099033295411E-2</v>
      </c>
      <c r="F8" s="116">
        <v>0.51616892336876585</v>
      </c>
      <c r="G8" s="116">
        <v>-0.15679840666045192</v>
      </c>
      <c r="H8" s="11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ECCA98BF3243D4C88C17D508AD19B58" ma:contentTypeVersion="2" ma:contentTypeDescription="Создание документа." ma:contentTypeScope="" ma:versionID="a9cbd4a62046de78848f0010c1f6308e">
  <xsd:schema xmlns:xsd="http://www.w3.org/2001/XMLSchema" xmlns:xs="http://www.w3.org/2001/XMLSchema" xmlns:p="http://schemas.microsoft.com/office/2006/metadata/properties" xmlns:ns3="ca64d30f-77f4-4001-9988-a24d48897753" targetNamespace="http://schemas.microsoft.com/office/2006/metadata/properties" ma:root="true" ma:fieldsID="0a6e413d1d8627f8382c330f6e233c99" ns3:_="">
    <xsd:import namespace="ca64d30f-77f4-4001-9988-a24d488977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4d30f-77f4-4001-9988-a24d48897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033FC-C457-4EAE-82F7-11EA465508C3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ca64d30f-77f4-4001-9988-a24d4889775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4E1293-CC8E-4C8C-968E-3B377961B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BCCEEB-F30F-44FF-B50A-0CA1F9434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64d30f-77f4-4001-9988-a24d48897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Все данные</vt:lpstr>
      <vt:lpstr>Лист7</vt:lpstr>
      <vt:lpstr>Динамика обеспеч-смертность</vt:lpstr>
      <vt:lpstr>Лист5</vt:lpstr>
      <vt:lpstr>Лист3</vt:lpstr>
      <vt:lpstr>Лист4</vt:lpstr>
      <vt:lpstr>Обеспеч-смртн</vt:lpstr>
      <vt:lpstr>Обеспеч-ть гос по регионам</vt:lpstr>
      <vt:lpstr>Как менялась численность врачей</vt:lpstr>
      <vt:lpstr>Индекс разрыва</vt:lpstr>
      <vt:lpstr>Врачи-Смртн Графики</vt:lpstr>
      <vt:lpstr>Квадрант Врачи-Смртн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2019-11-04T07:00:12Z</dcterms:created>
  <dcterms:modified xsi:type="dcterms:W3CDTF">2020-03-15T07:29:59Z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0x0101003ECCA98BF3243D4C88C17D508AD19B58</vt:lpwstr>
  </property>
</Properties>
</file>