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h.seo\Desktop\"/>
    </mc:Choice>
  </mc:AlternateContent>
  <xr:revisionPtr revIDLastSave="0" documentId="8_{DC996994-8758-4712-A919-072414EA9189}" xr6:coauthVersionLast="47" xr6:coauthVersionMax="47" xr10:uidLastSave="{00000000-0000-0000-0000-000000000000}"/>
  <bookViews>
    <workbookView xWindow="28680" yWindow="-120" windowWidth="29040" windowHeight="15840" tabRatio="872" activeTab="9" xr2:uid="{00000000-000D-0000-FFFF-FFFF00000000}"/>
  </bookViews>
  <sheets>
    <sheet name="26년_01월" sheetId="11" r:id="rId1"/>
    <sheet name="26년_02월" sheetId="12" r:id="rId2"/>
    <sheet name="26년_03월" sheetId="13" r:id="rId3"/>
    <sheet name="26년_04월" sheetId="14" r:id="rId4"/>
    <sheet name="26년_05월" sheetId="15" r:id="rId5"/>
    <sheet name="26년_06월" sheetId="16" r:id="rId6"/>
    <sheet name="26년_07월" sheetId="17" r:id="rId7"/>
    <sheet name="26년_08월" sheetId="18" r:id="rId8"/>
    <sheet name="26년_09월" sheetId="19" r:id="rId9"/>
    <sheet name="26년_10월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7" i="20" l="1"/>
  <c r="AA37" i="20"/>
  <c r="Z37" i="20"/>
  <c r="X37" i="20"/>
  <c r="W37" i="20"/>
  <c r="V37" i="20"/>
  <c r="AC36" i="20"/>
  <c r="AG36" i="20" s="1"/>
  <c r="AI36" i="20" s="1"/>
  <c r="Y36" i="20"/>
  <c r="AF36" i="20" s="1"/>
  <c r="AH36" i="20" s="1"/>
  <c r="U36" i="20"/>
  <c r="P36" i="20"/>
  <c r="O36" i="20"/>
  <c r="Q36" i="20" s="1"/>
  <c r="AG35" i="20"/>
  <c r="AI35" i="20" s="1"/>
  <c r="AF35" i="20"/>
  <c r="AH35" i="20" s="1"/>
  <c r="AE35" i="20"/>
  <c r="AC35" i="20"/>
  <c r="Y35" i="20"/>
  <c r="U35" i="20"/>
  <c r="P35" i="20"/>
  <c r="O35" i="20"/>
  <c r="AI34" i="20"/>
  <c r="AC34" i="20"/>
  <c r="AG34" i="20" s="1"/>
  <c r="Y34" i="20"/>
  <c r="U34" i="20"/>
  <c r="Q34" i="20"/>
  <c r="P34" i="20"/>
  <c r="O34" i="20"/>
  <c r="AF33" i="20"/>
  <c r="AH33" i="20" s="1"/>
  <c r="AE33" i="20"/>
  <c r="AC33" i="20"/>
  <c r="AG33" i="20" s="1"/>
  <c r="AI33" i="20" s="1"/>
  <c r="Y33" i="20"/>
  <c r="U33" i="20"/>
  <c r="P33" i="20"/>
  <c r="O33" i="20"/>
  <c r="AI32" i="20"/>
  <c r="AG32" i="20"/>
  <c r="AC32" i="20"/>
  <c r="Y32" i="20"/>
  <c r="U32" i="20"/>
  <c r="P32" i="20"/>
  <c r="O32" i="20"/>
  <c r="Q32" i="20" s="1"/>
  <c r="AF31" i="20"/>
  <c r="AH31" i="20" s="1"/>
  <c r="AC31" i="20"/>
  <c r="AG31" i="20" s="1"/>
  <c r="AI31" i="20" s="1"/>
  <c r="Y31" i="20"/>
  <c r="AE31" i="20" s="1"/>
  <c r="U31" i="20"/>
  <c r="Q31" i="20"/>
  <c r="P31" i="20"/>
  <c r="O31" i="20"/>
  <c r="AG30" i="20"/>
  <c r="AI30" i="20" s="1"/>
  <c r="AF30" i="20"/>
  <c r="AH30" i="20" s="1"/>
  <c r="AE30" i="20"/>
  <c r="AC30" i="20"/>
  <c r="Y30" i="20"/>
  <c r="U30" i="20"/>
  <c r="P30" i="20"/>
  <c r="O30" i="20"/>
  <c r="Q30" i="20" s="1"/>
  <c r="AI29" i="20"/>
  <c r="AH29" i="20"/>
  <c r="AC29" i="20"/>
  <c r="AG29" i="20" s="1"/>
  <c r="Y29" i="20"/>
  <c r="AF29" i="20" s="1"/>
  <c r="U29" i="20"/>
  <c r="P29" i="20"/>
  <c r="Q29" i="20" s="1"/>
  <c r="O29" i="20"/>
  <c r="AE28" i="20"/>
  <c r="AC28" i="20"/>
  <c r="AG28" i="20" s="1"/>
  <c r="AI28" i="20" s="1"/>
  <c r="Y28" i="20"/>
  <c r="AF28" i="20" s="1"/>
  <c r="AH28" i="20" s="1"/>
  <c r="U28" i="20"/>
  <c r="P28" i="20"/>
  <c r="O28" i="20"/>
  <c r="Q28" i="20" s="1"/>
  <c r="AG27" i="20"/>
  <c r="AI27" i="20" s="1"/>
  <c r="AF27" i="20"/>
  <c r="AH27" i="20" s="1"/>
  <c r="AC27" i="20"/>
  <c r="Y27" i="20"/>
  <c r="AE27" i="20" s="1"/>
  <c r="U27" i="20"/>
  <c r="P27" i="20"/>
  <c r="O27" i="20"/>
  <c r="Q27" i="20" s="1"/>
  <c r="AE26" i="20"/>
  <c r="AC26" i="20"/>
  <c r="AG26" i="20" s="1"/>
  <c r="AI26" i="20" s="1"/>
  <c r="Y26" i="20"/>
  <c r="AF26" i="20" s="1"/>
  <c r="AH26" i="20" s="1"/>
  <c r="U26" i="20"/>
  <c r="Q26" i="20"/>
  <c r="P26" i="20"/>
  <c r="O26" i="20"/>
  <c r="AF25" i="20"/>
  <c r="AH25" i="20" s="1"/>
  <c r="AE25" i="20"/>
  <c r="AC25" i="20"/>
  <c r="AG25" i="20" s="1"/>
  <c r="AI25" i="20" s="1"/>
  <c r="Y25" i="20"/>
  <c r="U25" i="20"/>
  <c r="P25" i="20"/>
  <c r="O25" i="20"/>
  <c r="Q25" i="20" s="1"/>
  <c r="AG24" i="20"/>
  <c r="AI24" i="20" s="1"/>
  <c r="AC24" i="20"/>
  <c r="Y24" i="20"/>
  <c r="U24" i="20"/>
  <c r="P24" i="20"/>
  <c r="O24" i="20"/>
  <c r="Q24" i="20" s="1"/>
  <c r="AC23" i="20"/>
  <c r="AG23" i="20" s="1"/>
  <c r="AI23" i="20" s="1"/>
  <c r="Y23" i="20"/>
  <c r="U23" i="20"/>
  <c r="P23" i="20"/>
  <c r="O23" i="20"/>
  <c r="Q23" i="20" s="1"/>
  <c r="AG22" i="20"/>
  <c r="AI22" i="20" s="1"/>
  <c r="AF22" i="20"/>
  <c r="AH22" i="20" s="1"/>
  <c r="AE22" i="20"/>
  <c r="AC22" i="20"/>
  <c r="Y22" i="20"/>
  <c r="U22" i="20"/>
  <c r="P22" i="20"/>
  <c r="O22" i="20"/>
  <c r="Q22" i="20" s="1"/>
  <c r="AH21" i="20"/>
  <c r="AF21" i="20"/>
  <c r="AC21" i="20"/>
  <c r="AG21" i="20" s="1"/>
  <c r="AI21" i="20" s="1"/>
  <c r="Y21" i="20"/>
  <c r="AE21" i="20" s="1"/>
  <c r="U21" i="20"/>
  <c r="P21" i="20"/>
  <c r="Q21" i="20" s="1"/>
  <c r="O21" i="20"/>
  <c r="AG20" i="20"/>
  <c r="AI20" i="20" s="1"/>
  <c r="AC20" i="20"/>
  <c r="Y20" i="20"/>
  <c r="U20" i="20"/>
  <c r="Q20" i="20"/>
  <c r="P20" i="20"/>
  <c r="O20" i="20"/>
  <c r="AB19" i="20"/>
  <c r="AC19" i="20" s="1"/>
  <c r="AG19" i="20" s="1"/>
  <c r="AI19" i="20" s="1"/>
  <c r="Y19" i="20"/>
  <c r="U19" i="20"/>
  <c r="P19" i="20"/>
  <c r="O19" i="20"/>
  <c r="Q19" i="20" s="1"/>
  <c r="AF18" i="20"/>
  <c r="AH18" i="20" s="1"/>
  <c r="AB18" i="20"/>
  <c r="AC18" i="20" s="1"/>
  <c r="AG18" i="20" s="1"/>
  <c r="AI18" i="20" s="1"/>
  <c r="Y18" i="20"/>
  <c r="AE18" i="20" s="1"/>
  <c r="U18" i="20"/>
  <c r="P18" i="20"/>
  <c r="O18" i="20"/>
  <c r="Q18" i="20" s="1"/>
  <c r="AF17" i="20"/>
  <c r="AH17" i="20" s="1"/>
  <c r="AE17" i="20"/>
  <c r="AC17" i="20"/>
  <c r="AG17" i="20" s="1"/>
  <c r="AI17" i="20" s="1"/>
  <c r="AB17" i="20"/>
  <c r="Y17" i="20"/>
  <c r="U17" i="20"/>
  <c r="P17" i="20"/>
  <c r="O17" i="20"/>
  <c r="Q17" i="20" s="1"/>
  <c r="AH16" i="20"/>
  <c r="AG16" i="20"/>
  <c r="AI16" i="20" s="1"/>
  <c r="AF16" i="20"/>
  <c r="AC16" i="20"/>
  <c r="Y16" i="20"/>
  <c r="AE16" i="20" s="1"/>
  <c r="U16" i="20"/>
  <c r="P16" i="20"/>
  <c r="O16" i="20"/>
  <c r="AI15" i="20"/>
  <c r="AE15" i="20"/>
  <c r="AC15" i="20"/>
  <c r="AG15" i="20" s="1"/>
  <c r="Y15" i="20"/>
  <c r="AF15" i="20" s="1"/>
  <c r="AH15" i="20" s="1"/>
  <c r="U15" i="20"/>
  <c r="Q15" i="20"/>
  <c r="P15" i="20"/>
  <c r="O15" i="20"/>
  <c r="AH14" i="20"/>
  <c r="AF14" i="20"/>
  <c r="AE14" i="20"/>
  <c r="AC14" i="20"/>
  <c r="AG14" i="20" s="1"/>
  <c r="AI14" i="20" s="1"/>
  <c r="Y14" i="20"/>
  <c r="U14" i="20"/>
  <c r="P14" i="20"/>
  <c r="O14" i="20"/>
  <c r="AB13" i="20"/>
  <c r="AC13" i="20" s="1"/>
  <c r="AG13" i="20" s="1"/>
  <c r="AI13" i="20" s="1"/>
  <c r="Y13" i="20"/>
  <c r="U13" i="20"/>
  <c r="P13" i="20"/>
  <c r="Q13" i="20" s="1"/>
  <c r="O13" i="20"/>
  <c r="AF12" i="20"/>
  <c r="AH12" i="20" s="1"/>
  <c r="AE12" i="20"/>
  <c r="AB12" i="20"/>
  <c r="AC12" i="20" s="1"/>
  <c r="AG12" i="20" s="1"/>
  <c r="AI12" i="20" s="1"/>
  <c r="Y12" i="20"/>
  <c r="U12" i="20"/>
  <c r="P12" i="20"/>
  <c r="O12" i="20"/>
  <c r="AB11" i="20"/>
  <c r="AC11" i="20" s="1"/>
  <c r="AG11" i="20" s="1"/>
  <c r="AI11" i="20" s="1"/>
  <c r="Y11" i="20"/>
  <c r="U11" i="20"/>
  <c r="P11" i="20"/>
  <c r="Q11" i="20" s="1"/>
  <c r="O11" i="20"/>
  <c r="AG10" i="20"/>
  <c r="AI10" i="20" s="1"/>
  <c r="AE10" i="20"/>
  <c r="AC10" i="20"/>
  <c r="Y10" i="20"/>
  <c r="AF10" i="20" s="1"/>
  <c r="AH10" i="20" s="1"/>
  <c r="U10" i="20"/>
  <c r="P10" i="20"/>
  <c r="O10" i="20"/>
  <c r="Q10" i="20" s="1"/>
  <c r="AG9" i="20"/>
  <c r="AI9" i="20" s="1"/>
  <c r="AF9" i="20"/>
  <c r="AH9" i="20" s="1"/>
  <c r="AC9" i="20"/>
  <c r="Y9" i="20"/>
  <c r="AE9" i="20" s="1"/>
  <c r="U9" i="20"/>
  <c r="P9" i="20"/>
  <c r="O9" i="20"/>
  <c r="AE8" i="20"/>
  <c r="AC8" i="20"/>
  <c r="AG8" i="20" s="1"/>
  <c r="AI8" i="20" s="1"/>
  <c r="Y8" i="20"/>
  <c r="AF8" i="20" s="1"/>
  <c r="AH8" i="20" s="1"/>
  <c r="U8" i="20"/>
  <c r="Q8" i="20"/>
  <c r="P8" i="20"/>
  <c r="O8" i="20"/>
  <c r="AH7" i="20"/>
  <c r="AG7" i="20"/>
  <c r="AI7" i="20" s="1"/>
  <c r="AF7" i="20"/>
  <c r="AE7" i="20"/>
  <c r="AC7" i="20"/>
  <c r="AB7" i="20"/>
  <c r="Y7" i="20"/>
  <c r="U7" i="20"/>
  <c r="P7" i="20"/>
  <c r="O7" i="20"/>
  <c r="AB6" i="20"/>
  <c r="Y6" i="20"/>
  <c r="U6" i="20"/>
  <c r="Q6" i="20"/>
  <c r="P6" i="20"/>
  <c r="O6" i="20"/>
  <c r="AD37" i="19"/>
  <c r="Z37" i="19"/>
  <c r="X37" i="19"/>
  <c r="W37" i="19"/>
  <c r="V37" i="19"/>
  <c r="AG36" i="19"/>
  <c r="AI36" i="19" s="1"/>
  <c r="AF36" i="19"/>
  <c r="AH36" i="19" s="1"/>
  <c r="AC36" i="19"/>
  <c r="Y36" i="19"/>
  <c r="AE36" i="19" s="1"/>
  <c r="U36" i="19"/>
  <c r="Q36" i="19"/>
  <c r="AB35" i="19"/>
  <c r="AC35" i="19" s="1"/>
  <c r="AG35" i="19" s="1"/>
  <c r="AI35" i="19" s="1"/>
  <c r="Y35" i="19"/>
  <c r="U35" i="19"/>
  <c r="P35" i="19"/>
  <c r="Q35" i="19" s="1"/>
  <c r="O35" i="19"/>
  <c r="AF34" i="19"/>
  <c r="AH34" i="19" s="1"/>
  <c r="AE34" i="19"/>
  <c r="AC34" i="19"/>
  <c r="AG34" i="19" s="1"/>
  <c r="AI34" i="19" s="1"/>
  <c r="AB34" i="19"/>
  <c r="Y34" i="19"/>
  <c r="U34" i="19"/>
  <c r="Q34" i="19"/>
  <c r="P34" i="19"/>
  <c r="O34" i="19"/>
  <c r="AI33" i="19"/>
  <c r="AC33" i="19"/>
  <c r="AG33" i="19" s="1"/>
  <c r="AB33" i="19"/>
  <c r="Y33" i="19"/>
  <c r="U33" i="19"/>
  <c r="P33" i="19"/>
  <c r="Q33" i="19" s="1"/>
  <c r="O33" i="19"/>
  <c r="AG32" i="19"/>
  <c r="AI32" i="19" s="1"/>
  <c r="AC32" i="19"/>
  <c r="Y32" i="19"/>
  <c r="U32" i="19"/>
  <c r="P32" i="19"/>
  <c r="O32" i="19"/>
  <c r="AG31" i="19"/>
  <c r="AI31" i="19" s="1"/>
  <c r="AC31" i="19"/>
  <c r="Y31" i="19"/>
  <c r="U31" i="19"/>
  <c r="P31" i="19"/>
  <c r="Q31" i="19" s="1"/>
  <c r="O31" i="19"/>
  <c r="AC30" i="19"/>
  <c r="AG30" i="19" s="1"/>
  <c r="AI30" i="19" s="1"/>
  <c r="Y30" i="19"/>
  <c r="U30" i="19"/>
  <c r="Q30" i="19"/>
  <c r="P30" i="19"/>
  <c r="O30" i="19"/>
  <c r="AG29" i="19"/>
  <c r="AI29" i="19" s="1"/>
  <c r="AF29" i="19"/>
  <c r="AH29" i="19" s="1"/>
  <c r="AE29" i="19"/>
  <c r="AC29" i="19"/>
  <c r="Y29" i="19"/>
  <c r="U29" i="19"/>
  <c r="P29" i="19"/>
  <c r="O29" i="19"/>
  <c r="AI28" i="19"/>
  <c r="AB28" i="19"/>
  <c r="AC28" i="19" s="1"/>
  <c r="AG28" i="19" s="1"/>
  <c r="Y28" i="19"/>
  <c r="U28" i="19"/>
  <c r="Q28" i="19"/>
  <c r="P28" i="19"/>
  <c r="O28" i="19"/>
  <c r="AF27" i="19"/>
  <c r="AH27" i="19" s="1"/>
  <c r="AE27" i="19"/>
  <c r="AB27" i="19"/>
  <c r="AC27" i="19" s="1"/>
  <c r="AG27" i="19" s="1"/>
  <c r="AI27" i="19" s="1"/>
  <c r="Y27" i="19"/>
  <c r="U27" i="19"/>
  <c r="P27" i="19"/>
  <c r="O27" i="19"/>
  <c r="Q27" i="19" s="1"/>
  <c r="AG26" i="19"/>
  <c r="AI26" i="19" s="1"/>
  <c r="AC26" i="19"/>
  <c r="AB26" i="19"/>
  <c r="Y26" i="19"/>
  <c r="U26" i="19"/>
  <c r="Q26" i="19"/>
  <c r="P26" i="19"/>
  <c r="O26" i="19"/>
  <c r="AG25" i="19"/>
  <c r="AI25" i="19" s="1"/>
  <c r="AC25" i="19"/>
  <c r="Y25" i="19"/>
  <c r="U25" i="19"/>
  <c r="P25" i="19"/>
  <c r="O25" i="19"/>
  <c r="Q25" i="19" s="1"/>
  <c r="AI24" i="19"/>
  <c r="AG24" i="19"/>
  <c r="AC24" i="19"/>
  <c r="Y24" i="19"/>
  <c r="AE24" i="19" s="1"/>
  <c r="U24" i="19"/>
  <c r="Q24" i="19"/>
  <c r="P24" i="19"/>
  <c r="O24" i="19"/>
  <c r="AB23" i="19"/>
  <c r="AC23" i="19" s="1"/>
  <c r="AG23" i="19" s="1"/>
  <c r="AI23" i="19" s="1"/>
  <c r="Y23" i="19"/>
  <c r="AF23" i="19" s="1"/>
  <c r="AH23" i="19" s="1"/>
  <c r="U23" i="19"/>
  <c r="P23" i="19"/>
  <c r="O23" i="19"/>
  <c r="Q23" i="19" s="1"/>
  <c r="AH22" i="19"/>
  <c r="AF22" i="19"/>
  <c r="AE22" i="19"/>
  <c r="AB22" i="19"/>
  <c r="AC22" i="19" s="1"/>
  <c r="AG22" i="19" s="1"/>
  <c r="AI22" i="19" s="1"/>
  <c r="Y22" i="19"/>
  <c r="U22" i="19"/>
  <c r="P22" i="19"/>
  <c r="O22" i="19"/>
  <c r="Q22" i="19" s="1"/>
  <c r="AI21" i="19"/>
  <c r="AF21" i="19"/>
  <c r="AH21" i="19" s="1"/>
  <c r="AE21" i="19"/>
  <c r="AB21" i="19"/>
  <c r="AC21" i="19" s="1"/>
  <c r="AG21" i="19" s="1"/>
  <c r="Y21" i="19"/>
  <c r="U21" i="19"/>
  <c r="P21" i="19"/>
  <c r="O21" i="19"/>
  <c r="Q21" i="19" s="1"/>
  <c r="AI20" i="19"/>
  <c r="AH20" i="19"/>
  <c r="AF20" i="19"/>
  <c r="AB20" i="19"/>
  <c r="AC20" i="19" s="1"/>
  <c r="AG20" i="19" s="1"/>
  <c r="Y20" i="19"/>
  <c r="AE20" i="19" s="1"/>
  <c r="U20" i="19"/>
  <c r="Q20" i="19"/>
  <c r="AI19" i="19"/>
  <c r="AB19" i="19"/>
  <c r="AC19" i="19" s="1"/>
  <c r="AG19" i="19" s="1"/>
  <c r="Y19" i="19"/>
  <c r="U19" i="19"/>
  <c r="Q19" i="19"/>
  <c r="AI18" i="19"/>
  <c r="AC18" i="19"/>
  <c r="AG18" i="19" s="1"/>
  <c r="Y18" i="19"/>
  <c r="U18" i="19"/>
  <c r="Q18" i="19"/>
  <c r="AG17" i="19"/>
  <c r="AI17" i="19" s="1"/>
  <c r="AF17" i="19"/>
  <c r="AH17" i="19" s="1"/>
  <c r="AE17" i="19"/>
  <c r="AC17" i="19"/>
  <c r="Y17" i="19"/>
  <c r="U17" i="19"/>
  <c r="Q17" i="19"/>
  <c r="AH16" i="19"/>
  <c r="AG16" i="19"/>
  <c r="AI16" i="19" s="1"/>
  <c r="AF16" i="19"/>
  <c r="AE16" i="19"/>
  <c r="AC16" i="19"/>
  <c r="AB16" i="19"/>
  <c r="Y16" i="19"/>
  <c r="U16" i="19"/>
  <c r="Q16" i="19"/>
  <c r="AI15" i="19"/>
  <c r="AG15" i="19"/>
  <c r="AC15" i="19"/>
  <c r="AB15" i="19"/>
  <c r="Y15" i="19"/>
  <c r="U15" i="19"/>
  <c r="Q15" i="19"/>
  <c r="AC14" i="19"/>
  <c r="AG14" i="19" s="1"/>
  <c r="AI14" i="19" s="1"/>
  <c r="AB14" i="19"/>
  <c r="AA14" i="19"/>
  <c r="Y14" i="19"/>
  <c r="U14" i="19"/>
  <c r="Q14" i="19"/>
  <c r="AF13" i="19"/>
  <c r="AH13" i="19" s="1"/>
  <c r="AE13" i="19"/>
  <c r="AB13" i="19"/>
  <c r="AB37" i="19" s="1"/>
  <c r="AA13" i="19"/>
  <c r="Y13" i="19"/>
  <c r="U13" i="19"/>
  <c r="Q13" i="19"/>
  <c r="AF12" i="19"/>
  <c r="AH12" i="19" s="1"/>
  <c r="AE12" i="19"/>
  <c r="AB12" i="19"/>
  <c r="AA12" i="19"/>
  <c r="AC12" i="19" s="1"/>
  <c r="AG12" i="19" s="1"/>
  <c r="AI12" i="19" s="1"/>
  <c r="Y12" i="19"/>
  <c r="U12" i="19"/>
  <c r="Q12" i="19"/>
  <c r="AH11" i="19"/>
  <c r="AE11" i="19"/>
  <c r="AC11" i="19"/>
  <c r="AG11" i="19" s="1"/>
  <c r="AI11" i="19" s="1"/>
  <c r="Y11" i="19"/>
  <c r="AF11" i="19" s="1"/>
  <c r="U11" i="19"/>
  <c r="Q11" i="19"/>
  <c r="AI10" i="19"/>
  <c r="AC10" i="19"/>
  <c r="AG10" i="19" s="1"/>
  <c r="Y10" i="19"/>
  <c r="AF10" i="19" s="1"/>
  <c r="AH10" i="19" s="1"/>
  <c r="U10" i="19"/>
  <c r="Q10" i="19"/>
  <c r="AC9" i="19"/>
  <c r="AG9" i="19" s="1"/>
  <c r="AI9" i="19" s="1"/>
  <c r="AB9" i="19"/>
  <c r="Y9" i="19"/>
  <c r="U9" i="19"/>
  <c r="Q9" i="19"/>
  <c r="AF8" i="19"/>
  <c r="AH8" i="19" s="1"/>
  <c r="AE8" i="19"/>
  <c r="AC8" i="19"/>
  <c r="AG8" i="19" s="1"/>
  <c r="AI8" i="19" s="1"/>
  <c r="AB8" i="19"/>
  <c r="Y8" i="19"/>
  <c r="U8" i="19"/>
  <c r="Q8" i="19"/>
  <c r="AH7" i="19"/>
  <c r="AG7" i="19"/>
  <c r="AI7" i="19" s="1"/>
  <c r="AF7" i="19"/>
  <c r="AB7" i="19"/>
  <c r="AC7" i="19" s="1"/>
  <c r="Y7" i="19"/>
  <c r="AE7" i="19" s="1"/>
  <c r="U7" i="19"/>
  <c r="Q7" i="19"/>
  <c r="AE6" i="19"/>
  <c r="AC6" i="19"/>
  <c r="AB6" i="19"/>
  <c r="Y6" i="19"/>
  <c r="U6" i="19"/>
  <c r="Q6" i="19"/>
  <c r="S36" i="18"/>
  <c r="R36" i="18"/>
  <c r="P36" i="18"/>
  <c r="O36" i="18"/>
  <c r="N36" i="18"/>
  <c r="X35" i="18"/>
  <c r="Z35" i="18" s="1"/>
  <c r="W35" i="18"/>
  <c r="U35" i="18"/>
  <c r="Y35" i="18" s="1"/>
  <c r="AA35" i="18" s="1"/>
  <c r="T35" i="18"/>
  <c r="Q35" i="18"/>
  <c r="M35" i="18"/>
  <c r="I35" i="18"/>
  <c r="H35" i="18"/>
  <c r="Z34" i="18"/>
  <c r="Y34" i="18"/>
  <c r="AA34" i="18" s="1"/>
  <c r="X34" i="18"/>
  <c r="U34" i="18"/>
  <c r="Q34" i="18"/>
  <c r="W34" i="18" s="1"/>
  <c r="M34" i="18"/>
  <c r="H34" i="18"/>
  <c r="I34" i="18" s="1"/>
  <c r="AA33" i="18"/>
  <c r="Z33" i="18"/>
  <c r="W33" i="18"/>
  <c r="U33" i="18"/>
  <c r="Y33" i="18" s="1"/>
  <c r="Q33" i="18"/>
  <c r="X33" i="18" s="1"/>
  <c r="M33" i="18"/>
  <c r="H33" i="18"/>
  <c r="I33" i="18" s="1"/>
  <c r="Y32" i="18"/>
  <c r="AA32" i="18" s="1"/>
  <c r="U32" i="18"/>
  <c r="T32" i="18"/>
  <c r="Q32" i="18"/>
  <c r="W32" i="18" s="1"/>
  <c r="M32" i="18"/>
  <c r="H32" i="18"/>
  <c r="I32" i="18" s="1"/>
  <c r="AA31" i="18"/>
  <c r="Z31" i="18"/>
  <c r="X31" i="18"/>
  <c r="T31" i="18"/>
  <c r="U31" i="18" s="1"/>
  <c r="Y31" i="18" s="1"/>
  <c r="Q31" i="18"/>
  <c r="W31" i="18" s="1"/>
  <c r="M31" i="18"/>
  <c r="I31" i="18"/>
  <c r="H31" i="18"/>
  <c r="U30" i="18"/>
  <c r="Y30" i="18" s="1"/>
  <c r="AA30" i="18" s="1"/>
  <c r="T30" i="18"/>
  <c r="Q30" i="18"/>
  <c r="M30" i="18"/>
  <c r="I30" i="18"/>
  <c r="H30" i="18"/>
  <c r="X29" i="18"/>
  <c r="Z29" i="18" s="1"/>
  <c r="W29" i="18"/>
  <c r="U29" i="18"/>
  <c r="Y29" i="18" s="1"/>
  <c r="AA29" i="18" s="1"/>
  <c r="T29" i="18"/>
  <c r="Q29" i="18"/>
  <c r="M29" i="18"/>
  <c r="I29" i="18"/>
  <c r="H29" i="18"/>
  <c r="X28" i="18"/>
  <c r="Z28" i="18" s="1"/>
  <c r="T28" i="18"/>
  <c r="U28" i="18" s="1"/>
  <c r="Y28" i="18" s="1"/>
  <c r="AA28" i="18" s="1"/>
  <c r="Q28" i="18"/>
  <c r="W28" i="18" s="1"/>
  <c r="M28" i="18"/>
  <c r="H28" i="18"/>
  <c r="I28" i="18" s="1"/>
  <c r="Z27" i="18"/>
  <c r="Y27" i="18"/>
  <c r="AA27" i="18" s="1"/>
  <c r="X27" i="18"/>
  <c r="W27" i="18"/>
  <c r="U27" i="18"/>
  <c r="Q27" i="18"/>
  <c r="M27" i="18"/>
  <c r="H27" i="18"/>
  <c r="I27" i="18" s="1"/>
  <c r="AA26" i="18"/>
  <c r="Z26" i="18"/>
  <c r="X26" i="18"/>
  <c r="U26" i="18"/>
  <c r="Y26" i="18" s="1"/>
  <c r="Q26" i="18"/>
  <c r="W26" i="18" s="1"/>
  <c r="M26" i="18"/>
  <c r="H26" i="18"/>
  <c r="I26" i="18" s="1"/>
  <c r="X25" i="18"/>
  <c r="Z25" i="18" s="1"/>
  <c r="U25" i="18"/>
  <c r="Y25" i="18" s="1"/>
  <c r="AA25" i="18" s="1"/>
  <c r="T25" i="18"/>
  <c r="Q25" i="18"/>
  <c r="W25" i="18" s="1"/>
  <c r="M25" i="18"/>
  <c r="I25" i="18"/>
  <c r="H25" i="18"/>
  <c r="Y24" i="18"/>
  <c r="AA24" i="18" s="1"/>
  <c r="X24" i="18"/>
  <c r="Z24" i="18" s="1"/>
  <c r="W24" i="18"/>
  <c r="T24" i="18"/>
  <c r="U24" i="18" s="1"/>
  <c r="Q24" i="18"/>
  <c r="M24" i="18"/>
  <c r="H24" i="18"/>
  <c r="I24" i="18" s="1"/>
  <c r="U23" i="18"/>
  <c r="Y23" i="18" s="1"/>
  <c r="AA23" i="18" s="1"/>
  <c r="T23" i="18"/>
  <c r="Q23" i="18"/>
  <c r="M23" i="18"/>
  <c r="I23" i="18"/>
  <c r="H23" i="18"/>
  <c r="W22" i="18"/>
  <c r="U22" i="18"/>
  <c r="Y22" i="18" s="1"/>
  <c r="AA22" i="18" s="1"/>
  <c r="T22" i="18"/>
  <c r="Q22" i="18"/>
  <c r="X22" i="18" s="1"/>
  <c r="Z22" i="18" s="1"/>
  <c r="M22" i="18"/>
  <c r="H22" i="18"/>
  <c r="I22" i="18" s="1"/>
  <c r="Y21" i="18"/>
  <c r="AA21" i="18" s="1"/>
  <c r="X21" i="18"/>
  <c r="Z21" i="18" s="1"/>
  <c r="W21" i="18"/>
  <c r="U21" i="18"/>
  <c r="Q21" i="18"/>
  <c r="M21" i="18"/>
  <c r="H21" i="18"/>
  <c r="I21" i="18" s="1"/>
  <c r="Z20" i="18"/>
  <c r="X20" i="18"/>
  <c r="U20" i="18"/>
  <c r="Y20" i="18" s="1"/>
  <c r="AA20" i="18" s="1"/>
  <c r="Q20" i="18"/>
  <c r="W20" i="18" s="1"/>
  <c r="M20" i="18"/>
  <c r="H20" i="18"/>
  <c r="I20" i="18" s="1"/>
  <c r="U19" i="18"/>
  <c r="Y19" i="18" s="1"/>
  <c r="AA19" i="18" s="1"/>
  <c r="Q19" i="18"/>
  <c r="M19" i="18"/>
  <c r="H19" i="18"/>
  <c r="I19" i="18" s="1"/>
  <c r="Z18" i="18"/>
  <c r="X18" i="18"/>
  <c r="W18" i="18"/>
  <c r="U18" i="18"/>
  <c r="Y18" i="18" s="1"/>
  <c r="AA18" i="18" s="1"/>
  <c r="T18" i="18"/>
  <c r="Q18" i="18"/>
  <c r="M18" i="18"/>
  <c r="I18" i="18"/>
  <c r="H18" i="18"/>
  <c r="Z17" i="18"/>
  <c r="X17" i="18"/>
  <c r="W17" i="18"/>
  <c r="T17" i="18"/>
  <c r="U17" i="18" s="1"/>
  <c r="Y17" i="18" s="1"/>
  <c r="AA17" i="18" s="1"/>
  <c r="Q17" i="18"/>
  <c r="M17" i="18"/>
  <c r="H17" i="18"/>
  <c r="I17" i="18" s="1"/>
  <c r="T16" i="18"/>
  <c r="U16" i="18" s="1"/>
  <c r="Y16" i="18" s="1"/>
  <c r="AA16" i="18" s="1"/>
  <c r="Q16" i="18"/>
  <c r="M16" i="18"/>
  <c r="I16" i="18"/>
  <c r="H16" i="18"/>
  <c r="AA15" i="18"/>
  <c r="X15" i="18"/>
  <c r="Z15" i="18" s="1"/>
  <c r="W15" i="18"/>
  <c r="T15" i="18"/>
  <c r="U15" i="18" s="1"/>
  <c r="Y15" i="18" s="1"/>
  <c r="Q15" i="18"/>
  <c r="M15" i="18"/>
  <c r="H15" i="18"/>
  <c r="I15" i="18" s="1"/>
  <c r="U14" i="18"/>
  <c r="Y14" i="18" s="1"/>
  <c r="AA14" i="18" s="1"/>
  <c r="T14" i="18"/>
  <c r="Q14" i="18"/>
  <c r="M14" i="18"/>
  <c r="I14" i="18"/>
  <c r="H14" i="18"/>
  <c r="U13" i="18"/>
  <c r="Y13" i="18" s="1"/>
  <c r="AA13" i="18" s="1"/>
  <c r="Q13" i="18"/>
  <c r="K13" i="18"/>
  <c r="M13" i="18" s="1"/>
  <c r="H13" i="18"/>
  <c r="I13" i="18" s="1"/>
  <c r="Y12" i="18"/>
  <c r="AA12" i="18" s="1"/>
  <c r="X12" i="18"/>
  <c r="Z12" i="18" s="1"/>
  <c r="W12" i="18"/>
  <c r="U12" i="18"/>
  <c r="Q12" i="18"/>
  <c r="M12" i="18"/>
  <c r="K12" i="18"/>
  <c r="I12" i="18"/>
  <c r="H12" i="18"/>
  <c r="AA11" i="18"/>
  <c r="T11" i="18"/>
  <c r="U11" i="18" s="1"/>
  <c r="Y11" i="18" s="1"/>
  <c r="Q11" i="18"/>
  <c r="M11" i="18"/>
  <c r="H11" i="18"/>
  <c r="I11" i="18" s="1"/>
  <c r="Z10" i="18"/>
  <c r="X10" i="18"/>
  <c r="W10" i="18"/>
  <c r="U10" i="18"/>
  <c r="Y10" i="18" s="1"/>
  <c r="AA10" i="18" s="1"/>
  <c r="T10" i="18"/>
  <c r="Q10" i="18"/>
  <c r="M10" i="18"/>
  <c r="I10" i="18"/>
  <c r="H10" i="18"/>
  <c r="Z9" i="18"/>
  <c r="X9" i="18"/>
  <c r="W9" i="18"/>
  <c r="T9" i="18"/>
  <c r="U9" i="18" s="1"/>
  <c r="Y9" i="18" s="1"/>
  <c r="AA9" i="18" s="1"/>
  <c r="Q9" i="18"/>
  <c r="M9" i="18"/>
  <c r="H9" i="18"/>
  <c r="I9" i="18" s="1"/>
  <c r="U8" i="18"/>
  <c r="Y8" i="18" s="1"/>
  <c r="AA8" i="18" s="1"/>
  <c r="T8" i="18"/>
  <c r="Q8" i="18"/>
  <c r="M8" i="18"/>
  <c r="I8" i="18"/>
  <c r="H8" i="18"/>
  <c r="AA7" i="18"/>
  <c r="X7" i="18"/>
  <c r="Z7" i="18" s="1"/>
  <c r="W7" i="18"/>
  <c r="T7" i="18"/>
  <c r="U7" i="18" s="1"/>
  <c r="Y7" i="18" s="1"/>
  <c r="Q7" i="18"/>
  <c r="M7" i="18"/>
  <c r="H7" i="18"/>
  <c r="I7" i="18" s="1"/>
  <c r="AA6" i="18"/>
  <c r="Z6" i="18"/>
  <c r="X6" i="18"/>
  <c r="U6" i="18"/>
  <c r="Y6" i="18" s="1"/>
  <c r="Q6" i="18"/>
  <c r="W6" i="18" s="1"/>
  <c r="M6" i="18"/>
  <c r="I6" i="18"/>
  <c r="H6" i="18"/>
  <c r="U5" i="18"/>
  <c r="Q5" i="18"/>
  <c r="M5" i="18"/>
  <c r="H5" i="18"/>
  <c r="I5" i="18" s="1"/>
  <c r="X35" i="17"/>
  <c r="Z35" i="17" s="1"/>
  <c r="W35" i="17"/>
  <c r="U35" i="17"/>
  <c r="Y35" i="17" s="1"/>
  <c r="AA35" i="17" s="1"/>
  <c r="T35" i="17"/>
  <c r="Q35" i="17"/>
  <c r="M35" i="17"/>
  <c r="I35" i="17"/>
  <c r="H35" i="17"/>
  <c r="W34" i="17"/>
  <c r="T34" i="17"/>
  <c r="U34" i="17" s="1"/>
  <c r="Y34" i="17" s="1"/>
  <c r="AA34" i="17" s="1"/>
  <c r="Q34" i="17"/>
  <c r="X34" i="17" s="1"/>
  <c r="Z34" i="17" s="1"/>
  <c r="M34" i="17"/>
  <c r="H34" i="17"/>
  <c r="I34" i="17" s="1"/>
  <c r="U33" i="17"/>
  <c r="Y33" i="17" s="1"/>
  <c r="AA33" i="17" s="1"/>
  <c r="T33" i="17"/>
  <c r="Q33" i="17"/>
  <c r="M33" i="17"/>
  <c r="I33" i="17"/>
  <c r="H33" i="17"/>
  <c r="X32" i="17"/>
  <c r="Z32" i="17" s="1"/>
  <c r="W32" i="17"/>
  <c r="T32" i="17"/>
  <c r="U32" i="17" s="1"/>
  <c r="Y32" i="17" s="1"/>
  <c r="AA32" i="17" s="1"/>
  <c r="Q32" i="17"/>
  <c r="M32" i="17"/>
  <c r="H32" i="17"/>
  <c r="I32" i="17" s="1"/>
  <c r="U31" i="17"/>
  <c r="Y31" i="17" s="1"/>
  <c r="AA31" i="17" s="1"/>
  <c r="T31" i="17"/>
  <c r="Q31" i="17"/>
  <c r="M31" i="17"/>
  <c r="I31" i="17"/>
  <c r="H31" i="17"/>
  <c r="W30" i="17"/>
  <c r="U30" i="17"/>
  <c r="Y30" i="17" s="1"/>
  <c r="AA30" i="17" s="1"/>
  <c r="Q30" i="17"/>
  <c r="X30" i="17" s="1"/>
  <c r="Z30" i="17" s="1"/>
  <c r="M30" i="17"/>
  <c r="I30" i="17"/>
  <c r="H30" i="17"/>
  <c r="Y29" i="17"/>
  <c r="AA29" i="17" s="1"/>
  <c r="X29" i="17"/>
  <c r="Z29" i="17" s="1"/>
  <c r="W29" i="17"/>
  <c r="U29" i="17"/>
  <c r="Q29" i="17"/>
  <c r="M29" i="17"/>
  <c r="I29" i="17"/>
  <c r="H29" i="17"/>
  <c r="Y28" i="17"/>
  <c r="AA28" i="17" s="1"/>
  <c r="W28" i="17"/>
  <c r="T28" i="17"/>
  <c r="U28" i="17" s="1"/>
  <c r="Q28" i="17"/>
  <c r="X28" i="17" s="1"/>
  <c r="Z28" i="17" s="1"/>
  <c r="M28" i="17"/>
  <c r="H28" i="17"/>
  <c r="I28" i="17" s="1"/>
  <c r="U27" i="17"/>
  <c r="Y27" i="17" s="1"/>
  <c r="AA27" i="17" s="1"/>
  <c r="T27" i="17"/>
  <c r="Q27" i="17"/>
  <c r="M27" i="17"/>
  <c r="I27" i="17"/>
  <c r="H27" i="17"/>
  <c r="X26" i="17"/>
  <c r="Z26" i="17" s="1"/>
  <c r="W26" i="17"/>
  <c r="T26" i="17"/>
  <c r="U26" i="17" s="1"/>
  <c r="Y26" i="17" s="1"/>
  <c r="AA26" i="17" s="1"/>
  <c r="Q26" i="17"/>
  <c r="M26" i="17"/>
  <c r="H26" i="17"/>
  <c r="I26" i="17" s="1"/>
  <c r="U25" i="17"/>
  <c r="Y25" i="17" s="1"/>
  <c r="AA25" i="17" s="1"/>
  <c r="T25" i="17"/>
  <c r="Q25" i="17"/>
  <c r="M25" i="17"/>
  <c r="I25" i="17"/>
  <c r="H25" i="17"/>
  <c r="W24" i="17"/>
  <c r="U24" i="17"/>
  <c r="Y24" i="17" s="1"/>
  <c r="AA24" i="17" s="1"/>
  <c r="T24" i="17"/>
  <c r="Q24" i="17"/>
  <c r="X24" i="17" s="1"/>
  <c r="Z24" i="17" s="1"/>
  <c r="M24" i="17"/>
  <c r="H24" i="17"/>
  <c r="I24" i="17" s="1"/>
  <c r="Y23" i="17"/>
  <c r="AA23" i="17" s="1"/>
  <c r="X23" i="17"/>
  <c r="Z23" i="17" s="1"/>
  <c r="U23" i="17"/>
  <c r="Q23" i="17"/>
  <c r="W23" i="17" s="1"/>
  <c r="M23" i="17"/>
  <c r="H23" i="17"/>
  <c r="I23" i="17" s="1"/>
  <c r="AA22" i="17"/>
  <c r="Z22" i="17"/>
  <c r="X22" i="17"/>
  <c r="U22" i="17"/>
  <c r="Y22" i="17" s="1"/>
  <c r="Q22" i="17"/>
  <c r="W22" i="17" s="1"/>
  <c r="M22" i="17"/>
  <c r="H22" i="17"/>
  <c r="I22" i="17" s="1"/>
  <c r="X21" i="17"/>
  <c r="Z21" i="17" s="1"/>
  <c r="U21" i="17"/>
  <c r="Y21" i="17" s="1"/>
  <c r="AA21" i="17" s="1"/>
  <c r="Q21" i="17"/>
  <c r="W21" i="17" s="1"/>
  <c r="M21" i="17"/>
  <c r="H21" i="17"/>
  <c r="I21" i="17" s="1"/>
  <c r="X20" i="17"/>
  <c r="Z20" i="17" s="1"/>
  <c r="W20" i="17"/>
  <c r="U20" i="17"/>
  <c r="Y20" i="17" s="1"/>
  <c r="AA20" i="17" s="1"/>
  <c r="T20" i="17"/>
  <c r="Q20" i="17"/>
  <c r="M20" i="17"/>
  <c r="I20" i="17"/>
  <c r="H20" i="17"/>
  <c r="Z19" i="17"/>
  <c r="Y19" i="17"/>
  <c r="AA19" i="17" s="1"/>
  <c r="W19" i="17"/>
  <c r="T19" i="17"/>
  <c r="U19" i="17" s="1"/>
  <c r="Q19" i="17"/>
  <c r="X19" i="17" s="1"/>
  <c r="M19" i="17"/>
  <c r="H19" i="17"/>
  <c r="I19" i="17" s="1"/>
  <c r="X18" i="17"/>
  <c r="Z18" i="17" s="1"/>
  <c r="U18" i="17"/>
  <c r="Y18" i="17" s="1"/>
  <c r="AA18" i="17" s="1"/>
  <c r="T18" i="17"/>
  <c r="Q18" i="17"/>
  <c r="W18" i="17" s="1"/>
  <c r="M18" i="17"/>
  <c r="I18" i="17"/>
  <c r="H18" i="17"/>
  <c r="Y17" i="17"/>
  <c r="AA17" i="17" s="1"/>
  <c r="X17" i="17"/>
  <c r="Z17" i="17" s="1"/>
  <c r="W17" i="17"/>
  <c r="T17" i="17"/>
  <c r="U17" i="17" s="1"/>
  <c r="Q17" i="17"/>
  <c r="M17" i="17"/>
  <c r="H17" i="17"/>
  <c r="I17" i="17" s="1"/>
  <c r="AA16" i="17"/>
  <c r="Z16" i="17"/>
  <c r="X16" i="17"/>
  <c r="U16" i="17"/>
  <c r="Y16" i="17" s="1"/>
  <c r="Q16" i="17"/>
  <c r="W16" i="17" s="1"/>
  <c r="M16" i="17"/>
  <c r="I16" i="17"/>
  <c r="H16" i="17"/>
  <c r="U15" i="17"/>
  <c r="Y15" i="17" s="1"/>
  <c r="AA15" i="17" s="1"/>
  <c r="Q15" i="17"/>
  <c r="W15" i="17" s="1"/>
  <c r="M15" i="17"/>
  <c r="H15" i="17"/>
  <c r="I15" i="17" s="1"/>
  <c r="X14" i="17"/>
  <c r="Z14" i="17" s="1"/>
  <c r="W14" i="17"/>
  <c r="U14" i="17"/>
  <c r="Y14" i="17" s="1"/>
  <c r="AA14" i="17" s="1"/>
  <c r="T14" i="17"/>
  <c r="Q14" i="17"/>
  <c r="M14" i="17"/>
  <c r="I14" i="17"/>
  <c r="H14" i="17"/>
  <c r="AA13" i="17"/>
  <c r="Z13" i="17"/>
  <c r="Y13" i="17"/>
  <c r="W13" i="17"/>
  <c r="T13" i="17"/>
  <c r="U13" i="17" s="1"/>
  <c r="Q13" i="17"/>
  <c r="X13" i="17" s="1"/>
  <c r="M13" i="17"/>
  <c r="H13" i="17"/>
  <c r="I13" i="17" s="1"/>
  <c r="U12" i="17"/>
  <c r="Y12" i="17" s="1"/>
  <c r="AA12" i="17" s="1"/>
  <c r="T12" i="17"/>
  <c r="Q12" i="17"/>
  <c r="M12" i="17"/>
  <c r="I12" i="17"/>
  <c r="H12" i="17"/>
  <c r="AA11" i="17"/>
  <c r="X11" i="17"/>
  <c r="Z11" i="17" s="1"/>
  <c r="W11" i="17"/>
  <c r="T11" i="17"/>
  <c r="U11" i="17" s="1"/>
  <c r="Y11" i="17" s="1"/>
  <c r="Q11" i="17"/>
  <c r="M11" i="17"/>
  <c r="H11" i="17"/>
  <c r="I11" i="17" s="1"/>
  <c r="X10" i="17"/>
  <c r="Z10" i="17" s="1"/>
  <c r="T10" i="17"/>
  <c r="U10" i="17" s="1"/>
  <c r="Y10" i="17" s="1"/>
  <c r="AA10" i="17" s="1"/>
  <c r="Q10" i="17"/>
  <c r="W10" i="17" s="1"/>
  <c r="M10" i="17"/>
  <c r="H10" i="17"/>
  <c r="I10" i="17" s="1"/>
  <c r="C10" i="17"/>
  <c r="AA9" i="17"/>
  <c r="Y9" i="17"/>
  <c r="U9" i="17"/>
  <c r="Q9" i="17"/>
  <c r="M9" i="17"/>
  <c r="H9" i="17"/>
  <c r="I9" i="17" s="1"/>
  <c r="AA8" i="17"/>
  <c r="Y8" i="17"/>
  <c r="U8" i="17"/>
  <c r="Q8" i="17"/>
  <c r="M8" i="17"/>
  <c r="I8" i="17"/>
  <c r="H8" i="17"/>
  <c r="Z7" i="17"/>
  <c r="X7" i="17"/>
  <c r="W7" i="17"/>
  <c r="T7" i="17"/>
  <c r="U7" i="17" s="1"/>
  <c r="Y7" i="17" s="1"/>
  <c r="AA7" i="17" s="1"/>
  <c r="Q7" i="17"/>
  <c r="M7" i="17"/>
  <c r="H7" i="17"/>
  <c r="I7" i="17" s="1"/>
  <c r="Y6" i="17"/>
  <c r="AA6" i="17" s="1"/>
  <c r="X6" i="17"/>
  <c r="Z6" i="17" s="1"/>
  <c r="U6" i="17"/>
  <c r="T6" i="17"/>
  <c r="Q6" i="17"/>
  <c r="W6" i="17" s="1"/>
  <c r="M6" i="17"/>
  <c r="H6" i="17"/>
  <c r="I6" i="17" s="1"/>
  <c r="T5" i="17"/>
  <c r="U5" i="17" s="1"/>
  <c r="Y5" i="17" s="1"/>
  <c r="AA5" i="17" s="1"/>
  <c r="Q5" i="17"/>
  <c r="M5" i="17"/>
  <c r="H5" i="17"/>
  <c r="I5" i="17" s="1"/>
  <c r="X35" i="16"/>
  <c r="Z35" i="16" s="1"/>
  <c r="W35" i="16"/>
  <c r="U35" i="16"/>
  <c r="Y35" i="16" s="1"/>
  <c r="AA35" i="16" s="1"/>
  <c r="Q35" i="16"/>
  <c r="M35" i="16"/>
  <c r="H35" i="16"/>
  <c r="I35" i="16" s="1"/>
  <c r="Y34" i="16"/>
  <c r="AA34" i="16" s="1"/>
  <c r="X34" i="16"/>
  <c r="Z34" i="16" s="1"/>
  <c r="U34" i="16"/>
  <c r="T34" i="16"/>
  <c r="Q34" i="16"/>
  <c r="W34" i="16" s="1"/>
  <c r="M34" i="16"/>
  <c r="I34" i="16"/>
  <c r="H34" i="16"/>
  <c r="T33" i="16"/>
  <c r="U33" i="16" s="1"/>
  <c r="Y33" i="16" s="1"/>
  <c r="AA33" i="16" s="1"/>
  <c r="Q33" i="16"/>
  <c r="M33" i="16"/>
  <c r="H33" i="16"/>
  <c r="I33" i="16" s="1"/>
  <c r="Z32" i="16"/>
  <c r="X32" i="16"/>
  <c r="W32" i="16"/>
  <c r="U32" i="16"/>
  <c r="Y32" i="16" s="1"/>
  <c r="AA32" i="16" s="1"/>
  <c r="Q32" i="16"/>
  <c r="M32" i="16"/>
  <c r="H32" i="16"/>
  <c r="I32" i="16" s="1"/>
  <c r="Z31" i="16"/>
  <c r="Y31" i="16"/>
  <c r="AA31" i="16" s="1"/>
  <c r="X31" i="16"/>
  <c r="U31" i="16"/>
  <c r="Q31" i="16"/>
  <c r="W31" i="16" s="1"/>
  <c r="M31" i="16"/>
  <c r="H31" i="16"/>
  <c r="I31" i="16" s="1"/>
  <c r="AA30" i="16"/>
  <c r="U30" i="16"/>
  <c r="Y30" i="16" s="1"/>
  <c r="T30" i="16"/>
  <c r="Q30" i="16"/>
  <c r="M30" i="16"/>
  <c r="I30" i="16"/>
  <c r="H30" i="16"/>
  <c r="Z29" i="16"/>
  <c r="X29" i="16"/>
  <c r="W29" i="16"/>
  <c r="T29" i="16"/>
  <c r="U29" i="16" s="1"/>
  <c r="Y29" i="16" s="1"/>
  <c r="AA29" i="16" s="1"/>
  <c r="Q29" i="16"/>
  <c r="M29" i="16"/>
  <c r="H29" i="16"/>
  <c r="I29" i="16" s="1"/>
  <c r="Y28" i="16"/>
  <c r="AA28" i="16" s="1"/>
  <c r="U28" i="16"/>
  <c r="T28" i="16"/>
  <c r="Q28" i="16"/>
  <c r="W28" i="16" s="1"/>
  <c r="M28" i="16"/>
  <c r="H28" i="16"/>
  <c r="I28" i="16" s="1"/>
  <c r="AA27" i="16"/>
  <c r="Y27" i="16"/>
  <c r="U27" i="16"/>
  <c r="Q27" i="16"/>
  <c r="X27" i="16" s="1"/>
  <c r="Z27" i="16" s="1"/>
  <c r="M27" i="16"/>
  <c r="I27" i="16"/>
  <c r="H27" i="16"/>
  <c r="Z26" i="16"/>
  <c r="X26" i="16"/>
  <c r="W26" i="16"/>
  <c r="T26" i="16"/>
  <c r="U26" i="16" s="1"/>
  <c r="Y26" i="16" s="1"/>
  <c r="AA26" i="16" s="1"/>
  <c r="Q26" i="16"/>
  <c r="M26" i="16"/>
  <c r="H26" i="16"/>
  <c r="I26" i="16" s="1"/>
  <c r="F26" i="16"/>
  <c r="Y25" i="16"/>
  <c r="AA25" i="16" s="1"/>
  <c r="U25" i="16"/>
  <c r="Q25" i="16"/>
  <c r="M25" i="16"/>
  <c r="I25" i="16"/>
  <c r="H25" i="16"/>
  <c r="AA24" i="16"/>
  <c r="Y24" i="16"/>
  <c r="U24" i="16"/>
  <c r="Q24" i="16"/>
  <c r="M24" i="16"/>
  <c r="I24" i="16"/>
  <c r="H24" i="16"/>
  <c r="Z23" i="16"/>
  <c r="Y23" i="16"/>
  <c r="AA23" i="16" s="1"/>
  <c r="X23" i="16"/>
  <c r="W23" i="16"/>
  <c r="U23" i="16"/>
  <c r="T23" i="16"/>
  <c r="Q23" i="16"/>
  <c r="M23" i="16"/>
  <c r="H23" i="16"/>
  <c r="I23" i="16" s="1"/>
  <c r="Y22" i="16"/>
  <c r="AA22" i="16" s="1"/>
  <c r="X22" i="16"/>
  <c r="Z22" i="16" s="1"/>
  <c r="U22" i="16"/>
  <c r="T22" i="16"/>
  <c r="Q22" i="16"/>
  <c r="W22" i="16" s="1"/>
  <c r="M22" i="16"/>
  <c r="H22" i="16"/>
  <c r="I22" i="16" s="1"/>
  <c r="T21" i="16"/>
  <c r="U21" i="16" s="1"/>
  <c r="Y21" i="16" s="1"/>
  <c r="AA21" i="16" s="1"/>
  <c r="Q21" i="16"/>
  <c r="X21" i="16" s="1"/>
  <c r="Z21" i="16" s="1"/>
  <c r="M21" i="16"/>
  <c r="H21" i="16"/>
  <c r="F21" i="16"/>
  <c r="C21" i="16"/>
  <c r="I21" i="16" s="1"/>
  <c r="Y20" i="16"/>
  <c r="AA20" i="16" s="1"/>
  <c r="X20" i="16"/>
  <c r="Z20" i="16" s="1"/>
  <c r="U20" i="16"/>
  <c r="T20" i="16"/>
  <c r="Q20" i="16"/>
  <c r="W20" i="16" s="1"/>
  <c r="M20" i="16"/>
  <c r="I20" i="16"/>
  <c r="H20" i="16"/>
  <c r="W19" i="16"/>
  <c r="T19" i="16"/>
  <c r="U19" i="16" s="1"/>
  <c r="Y19" i="16" s="1"/>
  <c r="AA19" i="16" s="1"/>
  <c r="Q19" i="16"/>
  <c r="X19" i="16" s="1"/>
  <c r="Z19" i="16" s="1"/>
  <c r="M19" i="16"/>
  <c r="H19" i="16"/>
  <c r="I19" i="16" s="1"/>
  <c r="F19" i="16"/>
  <c r="Y18" i="16"/>
  <c r="AA18" i="16" s="1"/>
  <c r="X18" i="16"/>
  <c r="Z18" i="16" s="1"/>
  <c r="W18" i="16"/>
  <c r="U18" i="16"/>
  <c r="Q18" i="16"/>
  <c r="M18" i="16"/>
  <c r="I18" i="16"/>
  <c r="H18" i="16"/>
  <c r="Y17" i="16"/>
  <c r="AA17" i="16" s="1"/>
  <c r="U17" i="16"/>
  <c r="Q17" i="16"/>
  <c r="K17" i="16"/>
  <c r="M17" i="16" s="1"/>
  <c r="I17" i="16"/>
  <c r="H17" i="16"/>
  <c r="X16" i="16"/>
  <c r="Z16" i="16" s="1"/>
  <c r="T16" i="16"/>
  <c r="U16" i="16" s="1"/>
  <c r="Y16" i="16" s="1"/>
  <c r="AA16" i="16" s="1"/>
  <c r="Q16" i="16"/>
  <c r="W16" i="16" s="1"/>
  <c r="M16" i="16"/>
  <c r="I16" i="16"/>
  <c r="H16" i="16"/>
  <c r="Y15" i="16"/>
  <c r="AA15" i="16" s="1"/>
  <c r="X15" i="16"/>
  <c r="Z15" i="16" s="1"/>
  <c r="W15" i="16"/>
  <c r="T15" i="16"/>
  <c r="U15" i="16" s="1"/>
  <c r="Q15" i="16"/>
  <c r="M15" i="16"/>
  <c r="H15" i="16"/>
  <c r="I15" i="16" s="1"/>
  <c r="U14" i="16"/>
  <c r="Y14" i="16" s="1"/>
  <c r="AA14" i="16" s="1"/>
  <c r="T14" i="16"/>
  <c r="Q14" i="16"/>
  <c r="M14" i="16"/>
  <c r="I14" i="16"/>
  <c r="H14" i="16"/>
  <c r="W13" i="16"/>
  <c r="U13" i="16"/>
  <c r="Y13" i="16" s="1"/>
  <c r="AA13" i="16" s="1"/>
  <c r="T13" i="16"/>
  <c r="Q13" i="16"/>
  <c r="X13" i="16" s="1"/>
  <c r="Z13" i="16" s="1"/>
  <c r="M13" i="16"/>
  <c r="H13" i="16"/>
  <c r="F13" i="16"/>
  <c r="C13" i="16"/>
  <c r="I13" i="16" s="1"/>
  <c r="AA12" i="16"/>
  <c r="U12" i="16"/>
  <c r="Y12" i="16" s="1"/>
  <c r="T12" i="16"/>
  <c r="Q12" i="16"/>
  <c r="M12" i="16"/>
  <c r="I12" i="16"/>
  <c r="H12" i="16"/>
  <c r="Y11" i="16"/>
  <c r="AA11" i="16" s="1"/>
  <c r="W11" i="16"/>
  <c r="U11" i="16"/>
  <c r="Q11" i="16"/>
  <c r="X11" i="16" s="1"/>
  <c r="Z11" i="16" s="1"/>
  <c r="M11" i="16"/>
  <c r="I11" i="16"/>
  <c r="H11" i="16"/>
  <c r="Y10" i="16"/>
  <c r="AA10" i="16" s="1"/>
  <c r="X10" i="16"/>
  <c r="Z10" i="16" s="1"/>
  <c r="W10" i="16"/>
  <c r="U10" i="16"/>
  <c r="Q10" i="16"/>
  <c r="M10" i="16"/>
  <c r="I10" i="16"/>
  <c r="H10" i="16"/>
  <c r="AA9" i="16"/>
  <c r="Z9" i="16"/>
  <c r="Y9" i="16"/>
  <c r="W9" i="16"/>
  <c r="T9" i="16"/>
  <c r="U9" i="16" s="1"/>
  <c r="Q9" i="16"/>
  <c r="X9" i="16" s="1"/>
  <c r="M9" i="16"/>
  <c r="H9" i="16"/>
  <c r="I9" i="16" s="1"/>
  <c r="F9" i="16"/>
  <c r="Y8" i="16"/>
  <c r="AA8" i="16" s="1"/>
  <c r="W8" i="16"/>
  <c r="T8" i="16"/>
  <c r="U8" i="16" s="1"/>
  <c r="Q8" i="16"/>
  <c r="X8" i="16" s="1"/>
  <c r="Z8" i="16" s="1"/>
  <c r="M8" i="16"/>
  <c r="H8" i="16"/>
  <c r="I8" i="16" s="1"/>
  <c r="Z7" i="16"/>
  <c r="Y7" i="16"/>
  <c r="AA7" i="16" s="1"/>
  <c r="X7" i="16"/>
  <c r="U7" i="16"/>
  <c r="Q7" i="16"/>
  <c r="W7" i="16" s="1"/>
  <c r="M7" i="16"/>
  <c r="F7" i="16"/>
  <c r="H7" i="16" s="1"/>
  <c r="I7" i="16" s="1"/>
  <c r="AA6" i="16"/>
  <c r="W6" i="16"/>
  <c r="T6" i="16"/>
  <c r="U6" i="16" s="1"/>
  <c r="Y6" i="16" s="1"/>
  <c r="Q6" i="16"/>
  <c r="X6" i="16" s="1"/>
  <c r="Z6" i="16" s="1"/>
  <c r="M6" i="16"/>
  <c r="H6" i="16"/>
  <c r="I6" i="16" s="1"/>
  <c r="X5" i="16"/>
  <c r="Z5" i="16" s="1"/>
  <c r="W5" i="16"/>
  <c r="U5" i="16"/>
  <c r="Y5" i="16" s="1"/>
  <c r="AA5" i="16" s="1"/>
  <c r="T5" i="16"/>
  <c r="Q5" i="16"/>
  <c r="M5" i="16"/>
  <c r="I5" i="16"/>
  <c r="F5" i="16"/>
  <c r="H5" i="16" s="1"/>
  <c r="AE35" i="15"/>
  <c r="AD35" i="15"/>
  <c r="X35" i="15"/>
  <c r="Z35" i="15" s="1"/>
  <c r="U35" i="15"/>
  <c r="Y35" i="15" s="1"/>
  <c r="AA35" i="15" s="1"/>
  <c r="Q35" i="15"/>
  <c r="W35" i="15" s="1"/>
  <c r="M35" i="15"/>
  <c r="H35" i="15"/>
  <c r="I35" i="15" s="1"/>
  <c r="AD34" i="15"/>
  <c r="Z34" i="15"/>
  <c r="Y34" i="15"/>
  <c r="AA34" i="15" s="1"/>
  <c r="X34" i="15"/>
  <c r="U34" i="15"/>
  <c r="Q34" i="15"/>
  <c r="W34" i="15" s="1"/>
  <c r="M34" i="15"/>
  <c r="H34" i="15"/>
  <c r="I34" i="15" s="1"/>
  <c r="AD33" i="15"/>
  <c r="AE33" i="15" s="1"/>
  <c r="X33" i="15"/>
  <c r="Z33" i="15" s="1"/>
  <c r="U33" i="15"/>
  <c r="Y33" i="15" s="1"/>
  <c r="AA33" i="15" s="1"/>
  <c r="T33" i="15"/>
  <c r="Q33" i="15"/>
  <c r="W33" i="15" s="1"/>
  <c r="M33" i="15"/>
  <c r="I33" i="15"/>
  <c r="H33" i="15"/>
  <c r="AE32" i="15"/>
  <c r="AD32" i="15"/>
  <c r="W32" i="15"/>
  <c r="T32" i="15"/>
  <c r="U32" i="15" s="1"/>
  <c r="Y32" i="15" s="1"/>
  <c r="AA32" i="15" s="1"/>
  <c r="Q32" i="15"/>
  <c r="X32" i="15" s="1"/>
  <c r="Z32" i="15" s="1"/>
  <c r="M32" i="15"/>
  <c r="I32" i="15"/>
  <c r="H32" i="15"/>
  <c r="AD31" i="15"/>
  <c r="Z31" i="15"/>
  <c r="X31" i="15"/>
  <c r="W31" i="15"/>
  <c r="U31" i="15"/>
  <c r="Y31" i="15" s="1"/>
  <c r="AA31" i="15" s="1"/>
  <c r="T31" i="15"/>
  <c r="Q31" i="15"/>
  <c r="M31" i="15"/>
  <c r="I31" i="15"/>
  <c r="H31" i="15"/>
  <c r="AD30" i="15"/>
  <c r="AE30" i="15" s="1"/>
  <c r="W30" i="15"/>
  <c r="T30" i="15"/>
  <c r="U30" i="15" s="1"/>
  <c r="Y30" i="15" s="1"/>
  <c r="AA30" i="15" s="1"/>
  <c r="Q30" i="15"/>
  <c r="X30" i="15" s="1"/>
  <c r="Z30" i="15" s="1"/>
  <c r="M30" i="15"/>
  <c r="H30" i="15"/>
  <c r="I30" i="15" s="1"/>
  <c r="AD29" i="15"/>
  <c r="Y29" i="15"/>
  <c r="AA29" i="15" s="1"/>
  <c r="X29" i="15"/>
  <c r="Z29" i="15" s="1"/>
  <c r="U29" i="15"/>
  <c r="Q29" i="15"/>
  <c r="W29" i="15" s="1"/>
  <c r="M29" i="15"/>
  <c r="H29" i="15"/>
  <c r="I29" i="15" s="1"/>
  <c r="AD28" i="15"/>
  <c r="U28" i="15"/>
  <c r="Y28" i="15" s="1"/>
  <c r="AA28" i="15" s="1"/>
  <c r="Q28" i="15"/>
  <c r="M28" i="15"/>
  <c r="H28" i="15"/>
  <c r="I28" i="15" s="1"/>
  <c r="AD27" i="15"/>
  <c r="Y27" i="15"/>
  <c r="AA27" i="15" s="1"/>
  <c r="X27" i="15"/>
  <c r="Z27" i="15" s="1"/>
  <c r="U27" i="15"/>
  <c r="Q27" i="15"/>
  <c r="W27" i="15" s="1"/>
  <c r="M27" i="15"/>
  <c r="H27" i="15"/>
  <c r="I27" i="15" s="1"/>
  <c r="AD26" i="15"/>
  <c r="T26" i="15"/>
  <c r="U26" i="15" s="1"/>
  <c r="Y26" i="15" s="1"/>
  <c r="AA26" i="15" s="1"/>
  <c r="Q26" i="15"/>
  <c r="W26" i="15" s="1"/>
  <c r="AE26" i="15" s="1"/>
  <c r="M26" i="15"/>
  <c r="I26" i="15"/>
  <c r="H26" i="15"/>
  <c r="AE25" i="15"/>
  <c r="AD25" i="15"/>
  <c r="Z25" i="15"/>
  <c r="Y25" i="15"/>
  <c r="AA25" i="15" s="1"/>
  <c r="W25" i="15"/>
  <c r="T25" i="15"/>
  <c r="U25" i="15" s="1"/>
  <c r="Q25" i="15"/>
  <c r="X25" i="15" s="1"/>
  <c r="M25" i="15"/>
  <c r="I25" i="15"/>
  <c r="H25" i="15"/>
  <c r="AD24" i="15"/>
  <c r="AE24" i="15" s="1"/>
  <c r="Z24" i="15"/>
  <c r="X24" i="15"/>
  <c r="W24" i="15"/>
  <c r="U24" i="15"/>
  <c r="Y24" i="15" s="1"/>
  <c r="AA24" i="15" s="1"/>
  <c r="T24" i="15"/>
  <c r="Q24" i="15"/>
  <c r="M24" i="15"/>
  <c r="I24" i="15"/>
  <c r="H24" i="15"/>
  <c r="AE23" i="15"/>
  <c r="AD23" i="15"/>
  <c r="W23" i="15"/>
  <c r="T23" i="15"/>
  <c r="U23" i="15" s="1"/>
  <c r="Y23" i="15" s="1"/>
  <c r="AA23" i="15" s="1"/>
  <c r="Q23" i="15"/>
  <c r="X23" i="15" s="1"/>
  <c r="Z23" i="15" s="1"/>
  <c r="M23" i="15"/>
  <c r="H23" i="15"/>
  <c r="I23" i="15" s="1"/>
  <c r="AD22" i="15"/>
  <c r="Y22" i="15"/>
  <c r="AA22" i="15" s="1"/>
  <c r="U22" i="15"/>
  <c r="T22" i="15"/>
  <c r="Q22" i="15"/>
  <c r="M22" i="15"/>
  <c r="I22" i="15"/>
  <c r="H22" i="15"/>
  <c r="AD21" i="15"/>
  <c r="U21" i="15"/>
  <c r="Y21" i="15" s="1"/>
  <c r="AA21" i="15" s="1"/>
  <c r="Q21" i="15"/>
  <c r="M21" i="15"/>
  <c r="I21" i="15"/>
  <c r="H21" i="15"/>
  <c r="AD20" i="15"/>
  <c r="Y20" i="15"/>
  <c r="AA20" i="15" s="1"/>
  <c r="U20" i="15"/>
  <c r="Q20" i="15"/>
  <c r="M20" i="15"/>
  <c r="H20" i="15"/>
  <c r="I20" i="15" s="1"/>
  <c r="AD19" i="15"/>
  <c r="Y19" i="15"/>
  <c r="AA19" i="15" s="1"/>
  <c r="W19" i="15"/>
  <c r="AE19" i="15" s="1"/>
  <c r="U19" i="15"/>
  <c r="T19" i="15"/>
  <c r="Q19" i="15"/>
  <c r="X19" i="15" s="1"/>
  <c r="Z19" i="15" s="1"/>
  <c r="M19" i="15"/>
  <c r="H19" i="15"/>
  <c r="I19" i="15" s="1"/>
  <c r="AD18" i="15"/>
  <c r="AA18" i="15"/>
  <c r="U18" i="15"/>
  <c r="Y18" i="15" s="1"/>
  <c r="T18" i="15"/>
  <c r="Q18" i="15"/>
  <c r="M18" i="15"/>
  <c r="I18" i="15"/>
  <c r="H18" i="15"/>
  <c r="AD17" i="15"/>
  <c r="T17" i="15"/>
  <c r="S17" i="15"/>
  <c r="U17" i="15" s="1"/>
  <c r="Y17" i="15" s="1"/>
  <c r="AA17" i="15" s="1"/>
  <c r="Q17" i="15"/>
  <c r="M17" i="15"/>
  <c r="I17" i="15"/>
  <c r="H17" i="15"/>
  <c r="C17" i="15"/>
  <c r="AD16" i="15"/>
  <c r="Z16" i="15"/>
  <c r="X16" i="15"/>
  <c r="W16" i="15"/>
  <c r="U16" i="15"/>
  <c r="Y16" i="15" s="1"/>
  <c r="AA16" i="15" s="1"/>
  <c r="Q16" i="15"/>
  <c r="M16" i="15"/>
  <c r="H16" i="15"/>
  <c r="I16" i="15" s="1"/>
  <c r="AD15" i="15"/>
  <c r="AE15" i="15" s="1"/>
  <c r="Z15" i="15"/>
  <c r="X15" i="15"/>
  <c r="W15" i="15"/>
  <c r="U15" i="15"/>
  <c r="Y15" i="15" s="1"/>
  <c r="AA15" i="15" s="1"/>
  <c r="Q15" i="15"/>
  <c r="M15" i="15"/>
  <c r="H15" i="15"/>
  <c r="I15" i="15" s="1"/>
  <c r="AD14" i="15"/>
  <c r="Z14" i="15"/>
  <c r="X14" i="15"/>
  <c r="W14" i="15"/>
  <c r="U14" i="15"/>
  <c r="Y14" i="15" s="1"/>
  <c r="AA14" i="15" s="1"/>
  <c r="Q14" i="15"/>
  <c r="M14" i="15"/>
  <c r="H14" i="15"/>
  <c r="I14" i="15" s="1"/>
  <c r="AD13" i="15"/>
  <c r="AE13" i="15" s="1"/>
  <c r="AA13" i="15"/>
  <c r="Z13" i="15"/>
  <c r="X13" i="15"/>
  <c r="W13" i="15"/>
  <c r="U13" i="15"/>
  <c r="Y13" i="15" s="1"/>
  <c r="Q13" i="15"/>
  <c r="M13" i="15"/>
  <c r="H13" i="15"/>
  <c r="I13" i="15" s="1"/>
  <c r="AD12" i="15"/>
  <c r="AE12" i="15" s="1"/>
  <c r="Z12" i="15"/>
  <c r="X12" i="15"/>
  <c r="W12" i="15"/>
  <c r="U12" i="15"/>
  <c r="Y12" i="15" s="1"/>
  <c r="AA12" i="15" s="1"/>
  <c r="Q12" i="15"/>
  <c r="M12" i="15"/>
  <c r="H12" i="15"/>
  <c r="I12" i="15" s="1"/>
  <c r="AD11" i="15"/>
  <c r="AA11" i="15"/>
  <c r="U11" i="15"/>
  <c r="Y11" i="15" s="1"/>
  <c r="R11" i="15"/>
  <c r="Q11" i="15"/>
  <c r="M11" i="15"/>
  <c r="I11" i="15"/>
  <c r="H11" i="15"/>
  <c r="AD10" i="15"/>
  <c r="Y10" i="15"/>
  <c r="AA10" i="15" s="1"/>
  <c r="X10" i="15"/>
  <c r="Z10" i="15" s="1"/>
  <c r="W10" i="15"/>
  <c r="AE10" i="15" s="1"/>
  <c r="U10" i="15"/>
  <c r="Q10" i="15"/>
  <c r="M10" i="15"/>
  <c r="I10" i="15"/>
  <c r="H10" i="15"/>
  <c r="AD9" i="15"/>
  <c r="AA9" i="15"/>
  <c r="Y9" i="15"/>
  <c r="W9" i="15"/>
  <c r="AE9" i="15" s="1"/>
  <c r="U9" i="15"/>
  <c r="Q9" i="15"/>
  <c r="X9" i="15" s="1"/>
  <c r="Z9" i="15" s="1"/>
  <c r="M9" i="15"/>
  <c r="I9" i="15"/>
  <c r="H9" i="15"/>
  <c r="AD8" i="15"/>
  <c r="Y8" i="15"/>
  <c r="AA8" i="15" s="1"/>
  <c r="X8" i="15"/>
  <c r="Z8" i="15" s="1"/>
  <c r="W8" i="15"/>
  <c r="AE8" i="15" s="1"/>
  <c r="S8" i="15"/>
  <c r="R8" i="15"/>
  <c r="U8" i="15" s="1"/>
  <c r="Q8" i="15"/>
  <c r="M8" i="15"/>
  <c r="H8" i="15"/>
  <c r="I8" i="15" s="1"/>
  <c r="AD7" i="15"/>
  <c r="U7" i="15"/>
  <c r="Y7" i="15" s="1"/>
  <c r="AA7" i="15" s="1"/>
  <c r="Q7" i="15"/>
  <c r="M7" i="15"/>
  <c r="I7" i="15"/>
  <c r="H7" i="15"/>
  <c r="AD6" i="15"/>
  <c r="Y6" i="15"/>
  <c r="AA6" i="15" s="1"/>
  <c r="U6" i="15"/>
  <c r="Q6" i="15"/>
  <c r="M6" i="15"/>
  <c r="I6" i="15"/>
  <c r="H6" i="15"/>
  <c r="AD5" i="15"/>
  <c r="U5" i="15"/>
  <c r="Y5" i="15" s="1"/>
  <c r="AA5" i="15" s="1"/>
  <c r="Q5" i="15"/>
  <c r="M5" i="15"/>
  <c r="I5" i="15"/>
  <c r="H5" i="15"/>
  <c r="AI35" i="14"/>
  <c r="Y35" i="14"/>
  <c r="Z35" i="14" s="1"/>
  <c r="AD35" i="14" s="1"/>
  <c r="AF35" i="14" s="1"/>
  <c r="U35" i="14"/>
  <c r="Q35" i="14"/>
  <c r="M35" i="14"/>
  <c r="I35" i="14"/>
  <c r="H35" i="14"/>
  <c r="AI34" i="14"/>
  <c r="AJ34" i="14" s="1"/>
  <c r="AD34" i="14"/>
  <c r="AF34" i="14" s="1"/>
  <c r="AB34" i="14"/>
  <c r="Y34" i="14"/>
  <c r="U34" i="14"/>
  <c r="Z34" i="14" s="1"/>
  <c r="Q34" i="14"/>
  <c r="AC34" i="14" s="1"/>
  <c r="AE34" i="14" s="1"/>
  <c r="M34" i="14"/>
  <c r="H34" i="14"/>
  <c r="I34" i="14" s="1"/>
  <c r="AI33" i="14"/>
  <c r="AB33" i="14"/>
  <c r="AJ33" i="14" s="1"/>
  <c r="Y33" i="14"/>
  <c r="Z33" i="14" s="1"/>
  <c r="AD33" i="14" s="1"/>
  <c r="AF33" i="14" s="1"/>
  <c r="U33" i="14"/>
  <c r="Q33" i="14"/>
  <c r="AC33" i="14" s="1"/>
  <c r="AE33" i="14" s="1"/>
  <c r="M33" i="14"/>
  <c r="I33" i="14"/>
  <c r="H33" i="14"/>
  <c r="AJ32" i="14"/>
  <c r="AI32" i="14"/>
  <c r="AB32" i="14"/>
  <c r="Y32" i="14"/>
  <c r="U32" i="14"/>
  <c r="Q32" i="14"/>
  <c r="AC32" i="14" s="1"/>
  <c r="AE32" i="14" s="1"/>
  <c r="M32" i="14"/>
  <c r="I32" i="14"/>
  <c r="H32" i="14"/>
  <c r="AI31" i="14"/>
  <c r="Y31" i="14"/>
  <c r="U31" i="14"/>
  <c r="Z31" i="14" s="1"/>
  <c r="AD31" i="14" s="1"/>
  <c r="AF31" i="14" s="1"/>
  <c r="Q31" i="14"/>
  <c r="M31" i="14"/>
  <c r="I31" i="14"/>
  <c r="H31" i="14"/>
  <c r="AI30" i="14"/>
  <c r="Y30" i="14"/>
  <c r="U30" i="14"/>
  <c r="Z30" i="14" s="1"/>
  <c r="AD30" i="14" s="1"/>
  <c r="AF30" i="14" s="1"/>
  <c r="Q30" i="14"/>
  <c r="AB30" i="14" s="1"/>
  <c r="AJ30" i="14" s="1"/>
  <c r="M30" i="14"/>
  <c r="I30" i="14"/>
  <c r="H30" i="14"/>
  <c r="AI29" i="14"/>
  <c r="AB29" i="14"/>
  <c r="AJ29" i="14" s="1"/>
  <c r="Z29" i="14"/>
  <c r="AD29" i="14" s="1"/>
  <c r="AF29" i="14" s="1"/>
  <c r="Y29" i="14"/>
  <c r="U29" i="14"/>
  <c r="Q29" i="14"/>
  <c r="AC29" i="14" s="1"/>
  <c r="AE29" i="14" s="1"/>
  <c r="M29" i="14"/>
  <c r="I29" i="14"/>
  <c r="H29" i="14"/>
  <c r="AI28" i="14"/>
  <c r="AJ28" i="14" s="1"/>
  <c r="AB28" i="14"/>
  <c r="Y28" i="14"/>
  <c r="U28" i="14"/>
  <c r="Z28" i="14" s="1"/>
  <c r="AD28" i="14" s="1"/>
  <c r="AF28" i="14" s="1"/>
  <c r="Q28" i="14"/>
  <c r="AC28" i="14" s="1"/>
  <c r="AE28" i="14" s="1"/>
  <c r="M28" i="14"/>
  <c r="H28" i="14"/>
  <c r="I28" i="14" s="1"/>
  <c r="AI27" i="14"/>
  <c r="AD27" i="14"/>
  <c r="AF27" i="14" s="1"/>
  <c r="Y27" i="14"/>
  <c r="Z27" i="14" s="1"/>
  <c r="U27" i="14"/>
  <c r="Q27" i="14"/>
  <c r="M27" i="14"/>
  <c r="I27" i="14"/>
  <c r="H27" i="14"/>
  <c r="AI26" i="14"/>
  <c r="AC26" i="14"/>
  <c r="AE26" i="14" s="1"/>
  <c r="AB26" i="14"/>
  <c r="Y26" i="14"/>
  <c r="U26" i="14"/>
  <c r="Z26" i="14" s="1"/>
  <c r="AD26" i="14" s="1"/>
  <c r="AF26" i="14" s="1"/>
  <c r="Q26" i="14"/>
  <c r="M26" i="14"/>
  <c r="I26" i="14"/>
  <c r="H26" i="14"/>
  <c r="AJ25" i="14"/>
  <c r="AI25" i="14"/>
  <c r="AD25" i="14"/>
  <c r="AF25" i="14" s="1"/>
  <c r="AB25" i="14"/>
  <c r="Z25" i="14"/>
  <c r="Y25" i="14"/>
  <c r="U25" i="14"/>
  <c r="Q25" i="14"/>
  <c r="AC25" i="14" s="1"/>
  <c r="AE25" i="14" s="1"/>
  <c r="M25" i="14"/>
  <c r="I25" i="14"/>
  <c r="H25" i="14"/>
  <c r="AI24" i="14"/>
  <c r="Y24" i="14"/>
  <c r="U24" i="14"/>
  <c r="Z24" i="14" s="1"/>
  <c r="AD24" i="14" s="1"/>
  <c r="AF24" i="14" s="1"/>
  <c r="Q24" i="14"/>
  <c r="M24" i="14"/>
  <c r="H24" i="14"/>
  <c r="I24" i="14" s="1"/>
  <c r="AI23" i="14"/>
  <c r="Y23" i="14"/>
  <c r="U23" i="14"/>
  <c r="Q23" i="14"/>
  <c r="M23" i="14"/>
  <c r="I23" i="14"/>
  <c r="H23" i="14"/>
  <c r="AI22" i="14"/>
  <c r="AD22" i="14"/>
  <c r="AF22" i="14" s="1"/>
  <c r="AC22" i="14"/>
  <c r="AE22" i="14" s="1"/>
  <c r="Y22" i="14"/>
  <c r="U22" i="14"/>
  <c r="Z22" i="14" s="1"/>
  <c r="Q22" i="14"/>
  <c r="AB22" i="14" s="1"/>
  <c r="M22" i="14"/>
  <c r="I22" i="14"/>
  <c r="H22" i="14"/>
  <c r="AJ21" i="14"/>
  <c r="AI21" i="14"/>
  <c r="AB21" i="14"/>
  <c r="Z21" i="14"/>
  <c r="AD21" i="14" s="1"/>
  <c r="AF21" i="14" s="1"/>
  <c r="Y21" i="14"/>
  <c r="U21" i="14"/>
  <c r="Q21" i="14"/>
  <c r="AC21" i="14" s="1"/>
  <c r="AE21" i="14" s="1"/>
  <c r="M21" i="14"/>
  <c r="I21" i="14"/>
  <c r="H21" i="14"/>
  <c r="AI20" i="14"/>
  <c r="AJ20" i="14" s="1"/>
  <c r="AB20" i="14"/>
  <c r="Y20" i="14"/>
  <c r="U20" i="14"/>
  <c r="Q20" i="14"/>
  <c r="AC20" i="14" s="1"/>
  <c r="AE20" i="14" s="1"/>
  <c r="M20" i="14"/>
  <c r="H20" i="14"/>
  <c r="I20" i="14" s="1"/>
  <c r="AI19" i="14"/>
  <c r="AF19" i="14"/>
  <c r="AD19" i="14"/>
  <c r="Y19" i="14"/>
  <c r="Z19" i="14" s="1"/>
  <c r="U19" i="14"/>
  <c r="Q19" i="14"/>
  <c r="M19" i="14"/>
  <c r="I19" i="14"/>
  <c r="H19" i="14"/>
  <c r="AI18" i="14"/>
  <c r="AF18" i="14"/>
  <c r="AD18" i="14"/>
  <c r="Y18" i="14"/>
  <c r="U18" i="14"/>
  <c r="Z18" i="14" s="1"/>
  <c r="Q18" i="14"/>
  <c r="M18" i="14"/>
  <c r="I18" i="14"/>
  <c r="H18" i="14"/>
  <c r="AI17" i="14"/>
  <c r="AB17" i="14"/>
  <c r="AJ17" i="14" s="1"/>
  <c r="Y17" i="14"/>
  <c r="Z17" i="14" s="1"/>
  <c r="AD17" i="14" s="1"/>
  <c r="AF17" i="14" s="1"/>
  <c r="U17" i="14"/>
  <c r="Q17" i="14"/>
  <c r="AC17" i="14" s="1"/>
  <c r="AE17" i="14" s="1"/>
  <c r="M17" i="14"/>
  <c r="I17" i="14"/>
  <c r="H17" i="14"/>
  <c r="AI16" i="14"/>
  <c r="AB16" i="14"/>
  <c r="Y16" i="14"/>
  <c r="U16" i="14"/>
  <c r="Q16" i="14"/>
  <c r="AC16" i="14" s="1"/>
  <c r="AE16" i="14" s="1"/>
  <c r="M16" i="14"/>
  <c r="H16" i="14"/>
  <c r="I16" i="14" s="1"/>
  <c r="AI15" i="14"/>
  <c r="AF15" i="14"/>
  <c r="Y15" i="14"/>
  <c r="U15" i="14"/>
  <c r="Z15" i="14" s="1"/>
  <c r="AD15" i="14" s="1"/>
  <c r="Q15" i="14"/>
  <c r="M15" i="14"/>
  <c r="I15" i="14"/>
  <c r="H15" i="14"/>
  <c r="AI14" i="14"/>
  <c r="AC14" i="14"/>
  <c r="AE14" i="14" s="1"/>
  <c r="Y14" i="14"/>
  <c r="U14" i="14"/>
  <c r="Z14" i="14" s="1"/>
  <c r="AD14" i="14" s="1"/>
  <c r="AF14" i="14" s="1"/>
  <c r="Q14" i="14"/>
  <c r="AB14" i="14" s="1"/>
  <c r="M14" i="14"/>
  <c r="H14" i="14"/>
  <c r="I14" i="14" s="1"/>
  <c r="AI13" i="14"/>
  <c r="AD13" i="14"/>
  <c r="AF13" i="14" s="1"/>
  <c r="AB13" i="14"/>
  <c r="AJ13" i="14" s="1"/>
  <c r="Z13" i="14"/>
  <c r="U13" i="14"/>
  <c r="Q13" i="14"/>
  <c r="AC13" i="14" s="1"/>
  <c r="AE13" i="14" s="1"/>
  <c r="M13" i="14"/>
  <c r="H13" i="14"/>
  <c r="I13" i="14" s="1"/>
  <c r="AI12" i="14"/>
  <c r="AF12" i="14"/>
  <c r="Z12" i="14"/>
  <c r="AD12" i="14" s="1"/>
  <c r="Y12" i="14"/>
  <c r="U12" i="14"/>
  <c r="Q12" i="14"/>
  <c r="M12" i="14"/>
  <c r="H12" i="14"/>
  <c r="I12" i="14" s="1"/>
  <c r="AI11" i="14"/>
  <c r="AJ11" i="14" s="1"/>
  <c r="AE11" i="14"/>
  <c r="AD11" i="14"/>
  <c r="AF11" i="14" s="1"/>
  <c r="AC11" i="14"/>
  <c r="Y11" i="14"/>
  <c r="U11" i="14"/>
  <c r="Z11" i="14" s="1"/>
  <c r="Q11" i="14"/>
  <c r="AB11" i="14" s="1"/>
  <c r="M11" i="14"/>
  <c r="I11" i="14"/>
  <c r="H11" i="14"/>
  <c r="AI10" i="14"/>
  <c r="AJ10" i="14" s="1"/>
  <c r="AC10" i="14"/>
  <c r="AE10" i="14" s="1"/>
  <c r="AB10" i="14"/>
  <c r="Z10" i="14"/>
  <c r="AD10" i="14" s="1"/>
  <c r="AF10" i="14" s="1"/>
  <c r="Y10" i="14"/>
  <c r="U10" i="14"/>
  <c r="Q10" i="14"/>
  <c r="M10" i="14"/>
  <c r="H10" i="14"/>
  <c r="I10" i="14" s="1"/>
  <c r="AI9" i="14"/>
  <c r="AC9" i="14"/>
  <c r="AE9" i="14" s="1"/>
  <c r="Y9" i="14"/>
  <c r="U9" i="14"/>
  <c r="Q9" i="14"/>
  <c r="AB9" i="14" s="1"/>
  <c r="M9" i="14"/>
  <c r="H9" i="14"/>
  <c r="I9" i="14" s="1"/>
  <c r="AI8" i="14"/>
  <c r="Y8" i="14"/>
  <c r="U8" i="14"/>
  <c r="Z8" i="14" s="1"/>
  <c r="AD8" i="14" s="1"/>
  <c r="AF8" i="14" s="1"/>
  <c r="Q8" i="14"/>
  <c r="M8" i="14"/>
  <c r="H8" i="14"/>
  <c r="I8" i="14" s="1"/>
  <c r="AI7" i="14"/>
  <c r="AJ7" i="14" s="1"/>
  <c r="AC7" i="14"/>
  <c r="AE7" i="14" s="1"/>
  <c r="Y7" i="14"/>
  <c r="U7" i="14"/>
  <c r="Z7" i="14" s="1"/>
  <c r="Q7" i="14"/>
  <c r="AB7" i="14" s="1"/>
  <c r="L7" i="14"/>
  <c r="I7" i="14"/>
  <c r="H7" i="14"/>
  <c r="AI6" i="14"/>
  <c r="Y6" i="14"/>
  <c r="U6" i="14"/>
  <c r="Z6" i="14" s="1"/>
  <c r="AD6" i="14" s="1"/>
  <c r="AF6" i="14" s="1"/>
  <c r="Q6" i="14"/>
  <c r="M6" i="14"/>
  <c r="I6" i="14"/>
  <c r="H6" i="14"/>
  <c r="AJ5" i="14"/>
  <c r="AI5" i="14"/>
  <c r="AB5" i="14"/>
  <c r="Y5" i="14"/>
  <c r="Z5" i="14" s="1"/>
  <c r="AD5" i="14" s="1"/>
  <c r="AF5" i="14" s="1"/>
  <c r="U5" i="14"/>
  <c r="Q5" i="14"/>
  <c r="AC5" i="14" s="1"/>
  <c r="AE5" i="14" s="1"/>
  <c r="M5" i="14"/>
  <c r="I5" i="14"/>
  <c r="H5" i="14"/>
  <c r="AI35" i="13"/>
  <c r="AF35" i="13"/>
  <c r="AB35" i="13"/>
  <c r="Y35" i="13"/>
  <c r="U35" i="13"/>
  <c r="Z35" i="13" s="1"/>
  <c r="AD35" i="13" s="1"/>
  <c r="Q35" i="13"/>
  <c r="AC35" i="13" s="1"/>
  <c r="AE35" i="13" s="1"/>
  <c r="M35" i="13"/>
  <c r="H35" i="13"/>
  <c r="I35" i="13" s="1"/>
  <c r="AI34" i="13"/>
  <c r="AF34" i="13"/>
  <c r="Y34" i="13"/>
  <c r="U34" i="13"/>
  <c r="Z34" i="13" s="1"/>
  <c r="AD34" i="13" s="1"/>
  <c r="Q34" i="13"/>
  <c r="M34" i="13"/>
  <c r="I34" i="13"/>
  <c r="H34" i="13"/>
  <c r="AI33" i="13"/>
  <c r="AC33" i="13"/>
  <c r="AE33" i="13" s="1"/>
  <c r="Y33" i="13"/>
  <c r="U33" i="13"/>
  <c r="Z33" i="13" s="1"/>
  <c r="AD33" i="13" s="1"/>
  <c r="AF33" i="13" s="1"/>
  <c r="Q33" i="13"/>
  <c r="AB33" i="13" s="1"/>
  <c r="AJ33" i="13" s="1"/>
  <c r="M33" i="13"/>
  <c r="H33" i="13"/>
  <c r="I33" i="13" s="1"/>
  <c r="AI32" i="13"/>
  <c r="AD32" i="13"/>
  <c r="AF32" i="13" s="1"/>
  <c r="AB32" i="13"/>
  <c r="AJ32" i="13" s="1"/>
  <c r="Z32" i="13"/>
  <c r="Y32" i="13"/>
  <c r="U32" i="13"/>
  <c r="Q32" i="13"/>
  <c r="AC32" i="13" s="1"/>
  <c r="AE32" i="13" s="1"/>
  <c r="M32" i="13"/>
  <c r="I32" i="13"/>
  <c r="H32" i="13"/>
  <c r="AI31" i="13"/>
  <c r="Y31" i="13"/>
  <c r="U31" i="13"/>
  <c r="Z31" i="13" s="1"/>
  <c r="AD31" i="13" s="1"/>
  <c r="AF31" i="13" s="1"/>
  <c r="Q31" i="13"/>
  <c r="AC31" i="13" s="1"/>
  <c r="AE31" i="13" s="1"/>
  <c r="M31" i="13"/>
  <c r="H31" i="13"/>
  <c r="I31" i="13" s="1"/>
  <c r="AI30" i="13"/>
  <c r="AD30" i="13"/>
  <c r="AF30" i="13" s="1"/>
  <c r="Y30" i="13"/>
  <c r="U30" i="13"/>
  <c r="Z30" i="13" s="1"/>
  <c r="Q30" i="13"/>
  <c r="M30" i="13"/>
  <c r="I30" i="13"/>
  <c r="H30" i="13"/>
  <c r="AI29" i="13"/>
  <c r="AF29" i="13"/>
  <c r="AD29" i="13"/>
  <c r="AC29" i="13"/>
  <c r="AE29" i="13" s="1"/>
  <c r="AB29" i="13"/>
  <c r="Y29" i="13"/>
  <c r="U29" i="13"/>
  <c r="Z29" i="13" s="1"/>
  <c r="Q29" i="13"/>
  <c r="M29" i="13"/>
  <c r="I29" i="13"/>
  <c r="H29" i="13"/>
  <c r="AJ28" i="13"/>
  <c r="AI28" i="13"/>
  <c r="AD28" i="13"/>
  <c r="AF28" i="13" s="1"/>
  <c r="AB28" i="13"/>
  <c r="Z28" i="13"/>
  <c r="Y28" i="13"/>
  <c r="U28" i="13"/>
  <c r="Q28" i="13"/>
  <c r="AC28" i="13" s="1"/>
  <c r="AE28" i="13" s="1"/>
  <c r="M28" i="13"/>
  <c r="I28" i="13"/>
  <c r="H28" i="13"/>
  <c r="AI27" i="13"/>
  <c r="AB27" i="13"/>
  <c r="Y27" i="13"/>
  <c r="U27" i="13"/>
  <c r="Z27" i="13" s="1"/>
  <c r="AD27" i="13" s="1"/>
  <c r="AF27" i="13" s="1"/>
  <c r="Q27" i="13"/>
  <c r="AC27" i="13" s="1"/>
  <c r="AE27" i="13" s="1"/>
  <c r="M27" i="13"/>
  <c r="H27" i="13"/>
  <c r="I27" i="13" s="1"/>
  <c r="AI26" i="13"/>
  <c r="Y26" i="13"/>
  <c r="U26" i="13"/>
  <c r="Q26" i="13"/>
  <c r="M26" i="13"/>
  <c r="I26" i="13"/>
  <c r="H26" i="13"/>
  <c r="AI25" i="13"/>
  <c r="AD25" i="13"/>
  <c r="AF25" i="13" s="1"/>
  <c r="Y25" i="13"/>
  <c r="U25" i="13"/>
  <c r="Z25" i="13" s="1"/>
  <c r="Q25" i="13"/>
  <c r="M25" i="13"/>
  <c r="I25" i="13"/>
  <c r="H25" i="13"/>
  <c r="AJ24" i="13"/>
  <c r="AI24" i="13"/>
  <c r="AB24" i="13"/>
  <c r="Z24" i="13"/>
  <c r="AD24" i="13" s="1"/>
  <c r="AF24" i="13" s="1"/>
  <c r="Y24" i="13"/>
  <c r="U24" i="13"/>
  <c r="Q24" i="13"/>
  <c r="AC24" i="13" s="1"/>
  <c r="AE24" i="13" s="1"/>
  <c r="M24" i="13"/>
  <c r="I24" i="13"/>
  <c r="H24" i="13"/>
  <c r="AI23" i="13"/>
  <c r="AB23" i="13"/>
  <c r="Y23" i="13"/>
  <c r="U23" i="13"/>
  <c r="Q23" i="13"/>
  <c r="AC23" i="13" s="1"/>
  <c r="AE23" i="13" s="1"/>
  <c r="M23" i="13"/>
  <c r="I23" i="13"/>
  <c r="H23" i="13"/>
  <c r="AI22" i="13"/>
  <c r="AF22" i="13"/>
  <c r="AD22" i="13"/>
  <c r="Y22" i="13"/>
  <c r="U22" i="13"/>
  <c r="Z22" i="13" s="1"/>
  <c r="Q22" i="13"/>
  <c r="M22" i="13"/>
  <c r="I22" i="13"/>
  <c r="H22" i="13"/>
  <c r="AI21" i="13"/>
  <c r="Y21" i="13"/>
  <c r="U21" i="13"/>
  <c r="Z21" i="13" s="1"/>
  <c r="AD21" i="13" s="1"/>
  <c r="AF21" i="13" s="1"/>
  <c r="Q21" i="13"/>
  <c r="M21" i="13"/>
  <c r="H21" i="13"/>
  <c r="I21" i="13" s="1"/>
  <c r="AI20" i="13"/>
  <c r="AB20" i="13"/>
  <c r="AJ20" i="13" s="1"/>
  <c r="Y20" i="13"/>
  <c r="Z20" i="13" s="1"/>
  <c r="AD20" i="13" s="1"/>
  <c r="AF20" i="13" s="1"/>
  <c r="U20" i="13"/>
  <c r="Q20" i="13"/>
  <c r="AC20" i="13" s="1"/>
  <c r="AE20" i="13" s="1"/>
  <c r="M20" i="13"/>
  <c r="I20" i="13"/>
  <c r="H20" i="13"/>
  <c r="AI19" i="13"/>
  <c r="Y19" i="13"/>
  <c r="U19" i="13"/>
  <c r="Q19" i="13"/>
  <c r="M19" i="13"/>
  <c r="H19" i="13"/>
  <c r="I19" i="13" s="1"/>
  <c r="AI18" i="13"/>
  <c r="Y18" i="13"/>
  <c r="U18" i="13"/>
  <c r="Q18" i="13"/>
  <c r="M18" i="13"/>
  <c r="I18" i="13"/>
  <c r="H18" i="13"/>
  <c r="AI17" i="13"/>
  <c r="AB17" i="13"/>
  <c r="Y17" i="13"/>
  <c r="U17" i="13"/>
  <c r="Z17" i="13" s="1"/>
  <c r="AD17" i="13" s="1"/>
  <c r="AF17" i="13" s="1"/>
  <c r="Q17" i="13"/>
  <c r="AC17" i="13" s="1"/>
  <c r="AE17" i="13" s="1"/>
  <c r="M17" i="13"/>
  <c r="H17" i="13"/>
  <c r="I17" i="13" s="1"/>
  <c r="AI16" i="13"/>
  <c r="AB16" i="13"/>
  <c r="AJ16" i="13" s="1"/>
  <c r="Y16" i="13"/>
  <c r="Z16" i="13" s="1"/>
  <c r="AD16" i="13" s="1"/>
  <c r="AF16" i="13" s="1"/>
  <c r="U16" i="13"/>
  <c r="Q16" i="13"/>
  <c r="AC16" i="13" s="1"/>
  <c r="AE16" i="13" s="1"/>
  <c r="M16" i="13"/>
  <c r="I16" i="13"/>
  <c r="H16" i="13"/>
  <c r="AI15" i="13"/>
  <c r="Y15" i="13"/>
  <c r="U15" i="13"/>
  <c r="Q15" i="13"/>
  <c r="M15" i="13"/>
  <c r="I15" i="13"/>
  <c r="H15" i="13"/>
  <c r="AI14" i="13"/>
  <c r="Y14" i="13"/>
  <c r="U14" i="13"/>
  <c r="Q14" i="13"/>
  <c r="M14" i="13"/>
  <c r="I14" i="13"/>
  <c r="H14" i="13"/>
  <c r="AI13" i="13"/>
  <c r="AF13" i="13"/>
  <c r="AD13" i="13"/>
  <c r="AC13" i="13"/>
  <c r="AE13" i="13" s="1"/>
  <c r="AB13" i="13"/>
  <c r="AJ13" i="13" s="1"/>
  <c r="U13" i="13"/>
  <c r="Z13" i="13" s="1"/>
  <c r="Q13" i="13"/>
  <c r="M13" i="13"/>
  <c r="H13" i="13"/>
  <c r="I13" i="13" s="1"/>
  <c r="AJ12" i="13"/>
  <c r="AI12" i="13"/>
  <c r="AC12" i="13"/>
  <c r="AE12" i="13" s="1"/>
  <c r="AB12" i="13"/>
  <c r="Y12" i="13"/>
  <c r="U12" i="13"/>
  <c r="Z12" i="13" s="1"/>
  <c r="AD12" i="13" s="1"/>
  <c r="AF12" i="13" s="1"/>
  <c r="Q12" i="13"/>
  <c r="M12" i="13"/>
  <c r="H12" i="13"/>
  <c r="I12" i="13" s="1"/>
  <c r="AI11" i="13"/>
  <c r="Y11" i="13"/>
  <c r="U11" i="13"/>
  <c r="Z11" i="13" s="1"/>
  <c r="AD11" i="13" s="1"/>
  <c r="AF11" i="13" s="1"/>
  <c r="Q11" i="13"/>
  <c r="M11" i="13"/>
  <c r="H11" i="13"/>
  <c r="I11" i="13" s="1"/>
  <c r="AI10" i="13"/>
  <c r="AC10" i="13"/>
  <c r="AE10" i="13" s="1"/>
  <c r="Y10" i="13"/>
  <c r="U10" i="13"/>
  <c r="Z10" i="13" s="1"/>
  <c r="AD10" i="13" s="1"/>
  <c r="AF10" i="13" s="1"/>
  <c r="Q10" i="13"/>
  <c r="AB10" i="13" s="1"/>
  <c r="M10" i="13"/>
  <c r="I10" i="13"/>
  <c r="H10" i="13"/>
  <c r="AI9" i="13"/>
  <c r="AE9" i="13"/>
  <c r="AC9" i="13"/>
  <c r="AB9" i="13"/>
  <c r="Z9" i="13"/>
  <c r="AD9" i="13" s="1"/>
  <c r="AF9" i="13" s="1"/>
  <c r="Y9" i="13"/>
  <c r="U9" i="13"/>
  <c r="Q9" i="13"/>
  <c r="M9" i="13"/>
  <c r="H9" i="13"/>
  <c r="I9" i="13" s="1"/>
  <c r="AI8" i="13"/>
  <c r="AJ8" i="13" s="1"/>
  <c r="AC8" i="13"/>
  <c r="AE8" i="13" s="1"/>
  <c r="Z8" i="13"/>
  <c r="AD8" i="13" s="1"/>
  <c r="AF8" i="13" s="1"/>
  <c r="Y8" i="13"/>
  <c r="U8" i="13"/>
  <c r="Q8" i="13"/>
  <c r="AB8" i="13" s="1"/>
  <c r="M8" i="13"/>
  <c r="H8" i="13"/>
  <c r="I8" i="13" s="1"/>
  <c r="AI7" i="13"/>
  <c r="Y7" i="13"/>
  <c r="U7" i="13"/>
  <c r="Z7" i="13" s="1"/>
  <c r="AD7" i="13" s="1"/>
  <c r="AF7" i="13" s="1"/>
  <c r="Q7" i="13"/>
  <c r="M7" i="13"/>
  <c r="H7" i="13"/>
  <c r="I7" i="13" s="1"/>
  <c r="AI6" i="13"/>
  <c r="AJ6" i="13" s="1"/>
  <c r="AE6" i="13"/>
  <c r="AC6" i="13"/>
  <c r="Y6" i="13"/>
  <c r="U6" i="13"/>
  <c r="Z6" i="13" s="1"/>
  <c r="AD6" i="13" s="1"/>
  <c r="AF6" i="13" s="1"/>
  <c r="Q6" i="13"/>
  <c r="AB6" i="13" s="1"/>
  <c r="M6" i="13"/>
  <c r="H6" i="13"/>
  <c r="I6" i="13" s="1"/>
  <c r="AI5" i="13"/>
  <c r="AE5" i="13"/>
  <c r="AC5" i="13"/>
  <c r="AB5" i="13"/>
  <c r="AJ5" i="13" s="1"/>
  <c r="Z5" i="13"/>
  <c r="AD5" i="13" s="1"/>
  <c r="AF5" i="13" s="1"/>
  <c r="Y5" i="13"/>
  <c r="U5" i="13"/>
  <c r="Q5" i="13"/>
  <c r="M5" i="13"/>
  <c r="H5" i="13"/>
  <c r="I5" i="13" s="1"/>
  <c r="AH32" i="12"/>
  <c r="AI32" i="12" s="1"/>
  <c r="AB32" i="12"/>
  <c r="AD32" i="12" s="1"/>
  <c r="X32" i="12"/>
  <c r="T32" i="12"/>
  <c r="P32" i="12"/>
  <c r="AA32" i="12" s="1"/>
  <c r="L32" i="12"/>
  <c r="G32" i="12"/>
  <c r="H32" i="12" s="1"/>
  <c r="AH31" i="12"/>
  <c r="Y31" i="12"/>
  <c r="AC31" i="12" s="1"/>
  <c r="AE31" i="12" s="1"/>
  <c r="X31" i="12"/>
  <c r="T31" i="12"/>
  <c r="P31" i="12"/>
  <c r="L31" i="12"/>
  <c r="G31" i="12"/>
  <c r="H31" i="12" s="1"/>
  <c r="AH30" i="12"/>
  <c r="AI30" i="12" s="1"/>
  <c r="AC30" i="12"/>
  <c r="AE30" i="12" s="1"/>
  <c r="AB30" i="12"/>
  <c r="AD30" i="12" s="1"/>
  <c r="X30" i="12"/>
  <c r="T30" i="12"/>
  <c r="Y30" i="12" s="1"/>
  <c r="P30" i="12"/>
  <c r="AA30" i="12" s="1"/>
  <c r="L30" i="12"/>
  <c r="G30" i="12"/>
  <c r="H30" i="12" s="1"/>
  <c r="AH29" i="12"/>
  <c r="AI29" i="12" s="1"/>
  <c r="AD29" i="12"/>
  <c r="AB29" i="12"/>
  <c r="AA29" i="12"/>
  <c r="Y29" i="12"/>
  <c r="AC29" i="12" s="1"/>
  <c r="AE29" i="12" s="1"/>
  <c r="X29" i="12"/>
  <c r="T29" i="12"/>
  <c r="P29" i="12"/>
  <c r="L29" i="12"/>
  <c r="G29" i="12"/>
  <c r="H29" i="12" s="1"/>
  <c r="AH28" i="12"/>
  <c r="AI28" i="12" s="1"/>
  <c r="AB28" i="12"/>
  <c r="AD28" i="12" s="1"/>
  <c r="Y28" i="12"/>
  <c r="AC28" i="12" s="1"/>
  <c r="AE28" i="12" s="1"/>
  <c r="X28" i="12"/>
  <c r="T28" i="12"/>
  <c r="P28" i="12"/>
  <c r="AA28" i="12" s="1"/>
  <c r="L28" i="12"/>
  <c r="G28" i="12"/>
  <c r="H28" i="12" s="1"/>
  <c r="AH27" i="12"/>
  <c r="X27" i="12"/>
  <c r="T27" i="12"/>
  <c r="Y27" i="12" s="1"/>
  <c r="AC27" i="12" s="1"/>
  <c r="AE27" i="12" s="1"/>
  <c r="P27" i="12"/>
  <c r="L27" i="12"/>
  <c r="G27" i="12"/>
  <c r="H27" i="12" s="1"/>
  <c r="AH26" i="12"/>
  <c r="AD26" i="12"/>
  <c r="AB26" i="12"/>
  <c r="X26" i="12"/>
  <c r="T26" i="12"/>
  <c r="Y26" i="12" s="1"/>
  <c r="AC26" i="12" s="1"/>
  <c r="AE26" i="12" s="1"/>
  <c r="P26" i="12"/>
  <c r="AA26" i="12" s="1"/>
  <c r="L26" i="12"/>
  <c r="G26" i="12"/>
  <c r="H26" i="12" s="1"/>
  <c r="AH25" i="12"/>
  <c r="AD25" i="12"/>
  <c r="AB25" i="12"/>
  <c r="AA25" i="12"/>
  <c r="Y25" i="12"/>
  <c r="AC25" i="12" s="1"/>
  <c r="AE25" i="12" s="1"/>
  <c r="X25" i="12"/>
  <c r="T25" i="12"/>
  <c r="P25" i="12"/>
  <c r="L25" i="12"/>
  <c r="G25" i="12"/>
  <c r="H25" i="12" s="1"/>
  <c r="AH24" i="12"/>
  <c r="AI24" i="12" s="1"/>
  <c r="AB24" i="12"/>
  <c r="AD24" i="12" s="1"/>
  <c r="X24" i="12"/>
  <c r="T24" i="12"/>
  <c r="Y24" i="12" s="1"/>
  <c r="AC24" i="12" s="1"/>
  <c r="AE24" i="12" s="1"/>
  <c r="P24" i="12"/>
  <c r="AA24" i="12" s="1"/>
  <c r="L24" i="12"/>
  <c r="G24" i="12"/>
  <c r="H24" i="12" s="1"/>
  <c r="AH23" i="12"/>
  <c r="X23" i="12"/>
  <c r="T23" i="12"/>
  <c r="Y23" i="12" s="1"/>
  <c r="AC23" i="12" s="1"/>
  <c r="AE23" i="12" s="1"/>
  <c r="P23" i="12"/>
  <c r="L23" i="12"/>
  <c r="G23" i="12"/>
  <c r="H23" i="12" s="1"/>
  <c r="E23" i="12"/>
  <c r="AH22" i="12"/>
  <c r="X22" i="12"/>
  <c r="T22" i="12"/>
  <c r="P22" i="12"/>
  <c r="L22" i="12"/>
  <c r="H22" i="12"/>
  <c r="G22" i="12"/>
  <c r="AH21" i="12"/>
  <c r="AE21" i="12"/>
  <c r="AC21" i="12"/>
  <c r="AB21" i="12"/>
  <c r="AD21" i="12" s="1"/>
  <c r="X21" i="12"/>
  <c r="T21" i="12"/>
  <c r="Y21" i="12" s="1"/>
  <c r="P21" i="12"/>
  <c r="AA21" i="12" s="1"/>
  <c r="L21" i="12"/>
  <c r="G21" i="12"/>
  <c r="H21" i="12" s="1"/>
  <c r="AI20" i="12"/>
  <c r="AH20" i="12"/>
  <c r="AA20" i="12"/>
  <c r="Y20" i="12"/>
  <c r="AC20" i="12" s="1"/>
  <c r="AE20" i="12" s="1"/>
  <c r="X20" i="12"/>
  <c r="T20" i="12"/>
  <c r="P20" i="12"/>
  <c r="AB20" i="12" s="1"/>
  <c r="AD20" i="12" s="1"/>
  <c r="L20" i="12"/>
  <c r="H20" i="12"/>
  <c r="G20" i="12"/>
  <c r="AH19" i="12"/>
  <c r="AA19" i="12"/>
  <c r="X19" i="12"/>
  <c r="T19" i="12"/>
  <c r="Y19" i="12" s="1"/>
  <c r="AC19" i="12" s="1"/>
  <c r="AE19" i="12" s="1"/>
  <c r="P19" i="12"/>
  <c r="AB19" i="12" s="1"/>
  <c r="AD19" i="12" s="1"/>
  <c r="L19" i="12"/>
  <c r="G19" i="12"/>
  <c r="H19" i="12" s="1"/>
  <c r="AH18" i="12"/>
  <c r="X18" i="12"/>
  <c r="T18" i="12"/>
  <c r="P18" i="12"/>
  <c r="L18" i="12"/>
  <c r="H18" i="12"/>
  <c r="G18" i="12"/>
  <c r="AH17" i="12"/>
  <c r="AE17" i="12"/>
  <c r="AC17" i="12"/>
  <c r="X17" i="12"/>
  <c r="T17" i="12"/>
  <c r="Y17" i="12" s="1"/>
  <c r="P17" i="12"/>
  <c r="L17" i="12"/>
  <c r="H17" i="12"/>
  <c r="G17" i="12"/>
  <c r="AH16" i="12"/>
  <c r="AC16" i="12"/>
  <c r="AE16" i="12" s="1"/>
  <c r="AA16" i="12"/>
  <c r="AI16" i="12" s="1"/>
  <c r="X16" i="12"/>
  <c r="Y16" i="12" s="1"/>
  <c r="T16" i="12"/>
  <c r="P16" i="12"/>
  <c r="AB16" i="12" s="1"/>
  <c r="AD16" i="12" s="1"/>
  <c r="L16" i="12"/>
  <c r="H16" i="12"/>
  <c r="G16" i="12"/>
  <c r="AH15" i="12"/>
  <c r="AI15" i="12" s="1"/>
  <c r="AA15" i="12"/>
  <c r="X15" i="12"/>
  <c r="T15" i="12"/>
  <c r="P15" i="12"/>
  <c r="AB15" i="12" s="1"/>
  <c r="AD15" i="12" s="1"/>
  <c r="L15" i="12"/>
  <c r="G15" i="12"/>
  <c r="H15" i="12" s="1"/>
  <c r="AH14" i="12"/>
  <c r="X14" i="12"/>
  <c r="T14" i="12"/>
  <c r="Y14" i="12" s="1"/>
  <c r="AC14" i="12" s="1"/>
  <c r="AE14" i="12" s="1"/>
  <c r="P14" i="12"/>
  <c r="L14" i="12"/>
  <c r="H14" i="12"/>
  <c r="G14" i="12"/>
  <c r="AH13" i="12"/>
  <c r="AI13" i="12" s="1"/>
  <c r="AB13" i="12"/>
  <c r="AD13" i="12" s="1"/>
  <c r="AA13" i="12"/>
  <c r="T13" i="12"/>
  <c r="Y13" i="12" s="1"/>
  <c r="AC13" i="12" s="1"/>
  <c r="AE13" i="12" s="1"/>
  <c r="P13" i="12"/>
  <c r="L13" i="12"/>
  <c r="G13" i="12"/>
  <c r="H13" i="12" s="1"/>
  <c r="AH12" i="12"/>
  <c r="AB12" i="12"/>
  <c r="AD12" i="12" s="1"/>
  <c r="X12" i="12"/>
  <c r="T12" i="12"/>
  <c r="P12" i="12"/>
  <c r="AA12" i="12" s="1"/>
  <c r="L12" i="12"/>
  <c r="G12" i="12"/>
  <c r="H12" i="12" s="1"/>
  <c r="AH11" i="12"/>
  <c r="AE11" i="12"/>
  <c r="Y11" i="12"/>
  <c r="AC11" i="12" s="1"/>
  <c r="X11" i="12"/>
  <c r="T11" i="12"/>
  <c r="P11" i="12"/>
  <c r="L11" i="12"/>
  <c r="G11" i="12"/>
  <c r="H11" i="12" s="1"/>
  <c r="AH10" i="12"/>
  <c r="AI10" i="12" s="1"/>
  <c r="AC10" i="12"/>
  <c r="AE10" i="12" s="1"/>
  <c r="AB10" i="12"/>
  <c r="AD10" i="12" s="1"/>
  <c r="X10" i="12"/>
  <c r="T10" i="12"/>
  <c r="Y10" i="12" s="1"/>
  <c r="P10" i="12"/>
  <c r="AA10" i="12" s="1"/>
  <c r="L10" i="12"/>
  <c r="H10" i="12"/>
  <c r="G10" i="12"/>
  <c r="AF9" i="12"/>
  <c r="AH9" i="12" s="1"/>
  <c r="X9" i="12"/>
  <c r="T9" i="12"/>
  <c r="Y9" i="12" s="1"/>
  <c r="AC9" i="12" s="1"/>
  <c r="AE9" i="12" s="1"/>
  <c r="P9" i="12"/>
  <c r="AB9" i="12" s="1"/>
  <c r="AD9" i="12" s="1"/>
  <c r="L9" i="12"/>
  <c r="G9" i="12"/>
  <c r="H9" i="12" s="1"/>
  <c r="AH8" i="12"/>
  <c r="AA8" i="12"/>
  <c r="AI8" i="12" s="1"/>
  <c r="X8" i="12"/>
  <c r="Y8" i="12" s="1"/>
  <c r="AC8" i="12" s="1"/>
  <c r="AE8" i="12" s="1"/>
  <c r="T8" i="12"/>
  <c r="P8" i="12"/>
  <c r="AB8" i="12" s="1"/>
  <c r="AD8" i="12" s="1"/>
  <c r="L8" i="12"/>
  <c r="H8" i="12"/>
  <c r="G8" i="12"/>
  <c r="AG7" i="12"/>
  <c r="AH7" i="12" s="1"/>
  <c r="AI7" i="12" s="1"/>
  <c r="AB7" i="12"/>
  <c r="AD7" i="12" s="1"/>
  <c r="Y7" i="12"/>
  <c r="AC7" i="12" s="1"/>
  <c r="AE7" i="12" s="1"/>
  <c r="X7" i="12"/>
  <c r="T7" i="12"/>
  <c r="P7" i="12"/>
  <c r="AA7" i="12" s="1"/>
  <c r="L7" i="12"/>
  <c r="G7" i="12"/>
  <c r="H7" i="12" s="1"/>
  <c r="AH6" i="12"/>
  <c r="AE6" i="12"/>
  <c r="Y6" i="12"/>
  <c r="AC6" i="12" s="1"/>
  <c r="X6" i="12"/>
  <c r="T6" i="12"/>
  <c r="P6" i="12"/>
  <c r="L6" i="12"/>
  <c r="G6" i="12"/>
  <c r="H6" i="12" s="1"/>
  <c r="AH5" i="12"/>
  <c r="AI5" i="12" s="1"/>
  <c r="AD5" i="12"/>
  <c r="AB5" i="12"/>
  <c r="X5" i="12"/>
  <c r="T5" i="12"/>
  <c r="Y5" i="12" s="1"/>
  <c r="AC5" i="12" s="1"/>
  <c r="AE5" i="12" s="1"/>
  <c r="P5" i="12"/>
  <c r="AA5" i="12" s="1"/>
  <c r="L5" i="12"/>
  <c r="H5" i="12"/>
  <c r="G5" i="12"/>
  <c r="BW37" i="11"/>
  <c r="BV37" i="11"/>
  <c r="BT37" i="11"/>
  <c r="BQ37" i="11"/>
  <c r="BP37" i="11"/>
  <c r="BO37" i="11"/>
  <c r="BM37" i="11"/>
  <c r="BL37" i="11"/>
  <c r="BK37" i="11"/>
  <c r="BI37" i="11"/>
  <c r="BH37" i="11"/>
  <c r="BG37" i="11"/>
  <c r="BX36" i="11"/>
  <c r="BU36" i="11"/>
  <c r="BY36" i="11" s="1"/>
  <c r="BS36" i="11"/>
  <c r="BR36" i="11"/>
  <c r="BN36" i="11"/>
  <c r="BJ36" i="11"/>
  <c r="BB36" i="11"/>
  <c r="AY36" i="11"/>
  <c r="AV36" i="11"/>
  <c r="AZ36" i="11" s="1"/>
  <c r="AR36" i="11"/>
  <c r="AO36" i="11"/>
  <c r="BA36" i="11" s="1"/>
  <c r="BC36" i="11" s="1"/>
  <c r="AA36" i="11"/>
  <c r="Z36" i="11"/>
  <c r="X36" i="11"/>
  <c r="P36" i="11"/>
  <c r="O36" i="11"/>
  <c r="N36" i="11"/>
  <c r="Q36" i="11" s="1"/>
  <c r="M36" i="11"/>
  <c r="I36" i="11"/>
  <c r="R36" i="11" s="1"/>
  <c r="E36" i="11"/>
  <c r="BX35" i="11"/>
  <c r="BR35" i="11"/>
  <c r="BN35" i="11"/>
  <c r="BS35" i="11" s="1"/>
  <c r="BJ35" i="11"/>
  <c r="BU35" i="11" s="1"/>
  <c r="AY35" i="11"/>
  <c r="BB35" i="11" s="1"/>
  <c r="AV35" i="11"/>
  <c r="BA35" i="11" s="1"/>
  <c r="AR35" i="11"/>
  <c r="AO35" i="11"/>
  <c r="AS35" i="11" s="1"/>
  <c r="Z35" i="11"/>
  <c r="AA35" i="11" s="1"/>
  <c r="W35" i="11"/>
  <c r="X35" i="11" s="1"/>
  <c r="R35" i="11"/>
  <c r="P35" i="11"/>
  <c r="O35" i="11"/>
  <c r="N35" i="11"/>
  <c r="Q35" i="11" s="1"/>
  <c r="M35" i="11"/>
  <c r="I35" i="11"/>
  <c r="AD35" i="11" s="1"/>
  <c r="AE35" i="11" s="1"/>
  <c r="E35" i="11"/>
  <c r="BX34" i="11"/>
  <c r="BY34" i="11" s="1"/>
  <c r="BR34" i="11"/>
  <c r="BN34" i="11"/>
  <c r="BS34" i="11" s="1"/>
  <c r="BJ34" i="11"/>
  <c r="BU34" i="11" s="1"/>
  <c r="BA34" i="11"/>
  <c r="AZ34" i="11"/>
  <c r="AY34" i="11"/>
  <c r="AV34" i="11"/>
  <c r="AR34" i="11"/>
  <c r="AO34" i="11"/>
  <c r="AA34" i="11"/>
  <c r="Z34" i="11"/>
  <c r="X34" i="11"/>
  <c r="R34" i="11"/>
  <c r="P34" i="11"/>
  <c r="O34" i="11"/>
  <c r="N34" i="11"/>
  <c r="Q34" i="11" s="1"/>
  <c r="M34" i="11"/>
  <c r="AG34" i="11" s="1"/>
  <c r="AH34" i="11" s="1"/>
  <c r="I34" i="11"/>
  <c r="AD34" i="11" s="1"/>
  <c r="AE34" i="11" s="1"/>
  <c r="E34" i="11"/>
  <c r="BY33" i="11"/>
  <c r="BX33" i="11"/>
  <c r="BU33" i="11"/>
  <c r="BR33" i="11"/>
  <c r="BS33" i="11" s="1"/>
  <c r="BN33" i="11"/>
  <c r="BJ33" i="11"/>
  <c r="BE33" i="11"/>
  <c r="BB33" i="11"/>
  <c r="AY33" i="11"/>
  <c r="AV33" i="11"/>
  <c r="AZ33" i="11" s="1"/>
  <c r="AR33" i="11"/>
  <c r="AO33" i="11"/>
  <c r="AG33" i="11"/>
  <c r="AH33" i="11" s="1"/>
  <c r="AB33" i="11"/>
  <c r="AA33" i="11"/>
  <c r="AK33" i="11" s="1"/>
  <c r="Z33" i="11"/>
  <c r="W33" i="11"/>
  <c r="X33" i="11" s="1"/>
  <c r="Q33" i="11"/>
  <c r="P33" i="11"/>
  <c r="O33" i="11"/>
  <c r="N33" i="11"/>
  <c r="M33" i="11"/>
  <c r="S33" i="11" s="1"/>
  <c r="I33" i="11"/>
  <c r="E33" i="11"/>
  <c r="BX32" i="11"/>
  <c r="BY32" i="11" s="1"/>
  <c r="BS32" i="11"/>
  <c r="BR32" i="11"/>
  <c r="BN32" i="11"/>
  <c r="BJ32" i="11"/>
  <c r="BU32" i="11" s="1"/>
  <c r="AY32" i="11"/>
  <c r="AV32" i="11"/>
  <c r="BA32" i="11" s="1"/>
  <c r="AR32" i="11"/>
  <c r="AO32" i="11"/>
  <c r="AG32" i="11"/>
  <c r="AH32" i="11" s="1"/>
  <c r="Z32" i="11"/>
  <c r="AA32" i="11" s="1"/>
  <c r="X32" i="11"/>
  <c r="W32" i="11"/>
  <c r="S32" i="11"/>
  <c r="P32" i="11"/>
  <c r="O32" i="11"/>
  <c r="N32" i="11"/>
  <c r="Q32" i="11" s="1"/>
  <c r="M32" i="11"/>
  <c r="I32" i="11"/>
  <c r="E32" i="11"/>
  <c r="BX31" i="11"/>
  <c r="BR31" i="11"/>
  <c r="BS31" i="11" s="1"/>
  <c r="BN31" i="11"/>
  <c r="BJ31" i="11"/>
  <c r="BU31" i="11" s="1"/>
  <c r="BY31" i="11" s="1"/>
  <c r="BA31" i="11"/>
  <c r="BC31" i="11" s="1"/>
  <c r="AY31" i="11"/>
  <c r="BB31" i="11" s="1"/>
  <c r="AV31" i="11"/>
  <c r="AS31" i="11"/>
  <c r="AR31" i="11"/>
  <c r="AO31" i="11"/>
  <c r="AA31" i="11"/>
  <c r="Z31" i="11"/>
  <c r="W31" i="11"/>
  <c r="X31" i="11" s="1"/>
  <c r="P31" i="11"/>
  <c r="N31" i="11"/>
  <c r="Q31" i="11" s="1"/>
  <c r="M31" i="11"/>
  <c r="K31" i="11"/>
  <c r="O31" i="11" s="1"/>
  <c r="I31" i="11"/>
  <c r="AD31" i="11" s="1"/>
  <c r="AE31" i="11" s="1"/>
  <c r="E31" i="11"/>
  <c r="BX30" i="11"/>
  <c r="BY30" i="11" s="1"/>
  <c r="BR30" i="11"/>
  <c r="BN30" i="11"/>
  <c r="BJ30" i="11"/>
  <c r="BU30" i="11" s="1"/>
  <c r="BA30" i="11"/>
  <c r="AZ30" i="11"/>
  <c r="AY30" i="11"/>
  <c r="AV30" i="11"/>
  <c r="AR30" i="11"/>
  <c r="BB30" i="11" s="1"/>
  <c r="AO30" i="11"/>
  <c r="AS30" i="11" s="1"/>
  <c r="AH30" i="11"/>
  <c r="AD30" i="11"/>
  <c r="AE30" i="11" s="1"/>
  <c r="AI30" i="11" s="1"/>
  <c r="AA30" i="11"/>
  <c r="Z30" i="11"/>
  <c r="X30" i="11"/>
  <c r="P30" i="11"/>
  <c r="O30" i="11"/>
  <c r="N30" i="11"/>
  <c r="Q30" i="11" s="1"/>
  <c r="M30" i="11"/>
  <c r="S30" i="11" s="1"/>
  <c r="I30" i="11"/>
  <c r="R30" i="11" s="1"/>
  <c r="T30" i="11" s="1"/>
  <c r="E30" i="11"/>
  <c r="BX29" i="11"/>
  <c r="BY29" i="11" s="1"/>
  <c r="BR29" i="11"/>
  <c r="BN29" i="11"/>
  <c r="BS29" i="11" s="1"/>
  <c r="BJ29" i="11"/>
  <c r="BU29" i="11" s="1"/>
  <c r="BB29" i="11"/>
  <c r="BA29" i="11"/>
  <c r="AZ29" i="11"/>
  <c r="AY29" i="11"/>
  <c r="AV29" i="11"/>
  <c r="AR29" i="11"/>
  <c r="AS29" i="11" s="1"/>
  <c r="AO29" i="11"/>
  <c r="AK29" i="11"/>
  <c r="AJ29" i="11"/>
  <c r="AL29" i="11" s="1"/>
  <c r="AE29" i="11"/>
  <c r="AI29" i="11" s="1"/>
  <c r="AA29" i="11"/>
  <c r="X29" i="11"/>
  <c r="AB29" i="11" s="1"/>
  <c r="W29" i="11"/>
  <c r="R29" i="11"/>
  <c r="P29" i="11"/>
  <c r="O29" i="11"/>
  <c r="N29" i="11"/>
  <c r="Q29" i="11" s="1"/>
  <c r="M29" i="11"/>
  <c r="AG29" i="11" s="1"/>
  <c r="AH29" i="11" s="1"/>
  <c r="I29" i="11"/>
  <c r="AD29" i="11" s="1"/>
  <c r="E29" i="11"/>
  <c r="BY28" i="11"/>
  <c r="BX28" i="11"/>
  <c r="BU28" i="11"/>
  <c r="BR28" i="11"/>
  <c r="BS28" i="11" s="1"/>
  <c r="BN28" i="11"/>
  <c r="BJ28" i="11"/>
  <c r="BC28" i="11"/>
  <c r="BB28" i="11"/>
  <c r="BA28" i="11"/>
  <c r="AY28" i="11"/>
  <c r="AV28" i="11"/>
  <c r="AZ28" i="11" s="1"/>
  <c r="AR28" i="11"/>
  <c r="AO28" i="11"/>
  <c r="AS28" i="11" s="1"/>
  <c r="AG28" i="11"/>
  <c r="AH28" i="11" s="1"/>
  <c r="AD28" i="11"/>
  <c r="AE28" i="11" s="1"/>
  <c r="AB28" i="11"/>
  <c r="AA28" i="11"/>
  <c r="Z28" i="11"/>
  <c r="X28" i="11"/>
  <c r="S28" i="11"/>
  <c r="P28" i="11"/>
  <c r="O28" i="11"/>
  <c r="Q28" i="11" s="1"/>
  <c r="N28" i="11"/>
  <c r="M28" i="11"/>
  <c r="I28" i="11"/>
  <c r="R28" i="11" s="1"/>
  <c r="E28" i="11"/>
  <c r="BX27" i="11"/>
  <c r="BY27" i="11" s="1"/>
  <c r="BU27" i="11"/>
  <c r="BS27" i="11"/>
  <c r="BR27" i="11"/>
  <c r="BN27" i="11"/>
  <c r="BJ27" i="11"/>
  <c r="AY27" i="11"/>
  <c r="AV27" i="11"/>
  <c r="AR27" i="11"/>
  <c r="BB27" i="11" s="1"/>
  <c r="AO27" i="11"/>
  <c r="AB27" i="11"/>
  <c r="Z27" i="11"/>
  <c r="AA27" i="11" s="1"/>
  <c r="X27" i="11"/>
  <c r="P27" i="11"/>
  <c r="Q27" i="11" s="1"/>
  <c r="O27" i="11"/>
  <c r="N27" i="11"/>
  <c r="M27" i="11"/>
  <c r="AG27" i="11" s="1"/>
  <c r="AH27" i="11" s="1"/>
  <c r="I27" i="11"/>
  <c r="E27" i="11"/>
  <c r="BX26" i="11"/>
  <c r="BS26" i="11"/>
  <c r="BR26" i="11"/>
  <c r="BN26" i="11"/>
  <c r="BJ26" i="11"/>
  <c r="BU26" i="11" s="1"/>
  <c r="AY26" i="11"/>
  <c r="AV26" i="11"/>
  <c r="AR26" i="11"/>
  <c r="AO26" i="11"/>
  <c r="BA26" i="11" s="1"/>
  <c r="AG26" i="11"/>
  <c r="AH26" i="11" s="1"/>
  <c r="AA26" i="11"/>
  <c r="Z26" i="11"/>
  <c r="X26" i="11"/>
  <c r="W26" i="11"/>
  <c r="S26" i="11"/>
  <c r="P26" i="11"/>
  <c r="O26" i="11"/>
  <c r="N26" i="11"/>
  <c r="Q26" i="11" s="1"/>
  <c r="M26" i="11"/>
  <c r="I26" i="11"/>
  <c r="E26" i="11"/>
  <c r="BX25" i="11"/>
  <c r="BR25" i="11"/>
  <c r="BN25" i="11"/>
  <c r="BJ25" i="11"/>
  <c r="BU25" i="11" s="1"/>
  <c r="BY25" i="11" s="1"/>
  <c r="AY25" i="11"/>
  <c r="BB25" i="11" s="1"/>
  <c r="AV25" i="11"/>
  <c r="AZ25" i="11" s="1"/>
  <c r="AS25" i="11"/>
  <c r="AR25" i="11"/>
  <c r="AO25" i="11"/>
  <c r="AA25" i="11"/>
  <c r="Z25" i="11"/>
  <c r="W25" i="11"/>
  <c r="X25" i="11" s="1"/>
  <c r="P25" i="11"/>
  <c r="O25" i="11"/>
  <c r="N25" i="11"/>
  <c r="M25" i="11"/>
  <c r="S25" i="11" s="1"/>
  <c r="I25" i="11"/>
  <c r="E25" i="11"/>
  <c r="BX24" i="11"/>
  <c r="BU24" i="11"/>
  <c r="BY24" i="11" s="1"/>
  <c r="BR24" i="11"/>
  <c r="BN24" i="11"/>
  <c r="BJ24" i="11"/>
  <c r="BA24" i="11"/>
  <c r="AY24" i="11"/>
  <c r="AV24" i="11"/>
  <c r="AR24" i="11"/>
  <c r="AO24" i="11"/>
  <c r="AS24" i="11" s="1"/>
  <c r="AD24" i="11"/>
  <c r="AE24" i="11" s="1"/>
  <c r="AA24" i="11"/>
  <c r="Z24" i="11"/>
  <c r="X24" i="11"/>
  <c r="W24" i="11"/>
  <c r="R24" i="11"/>
  <c r="P24" i="11"/>
  <c r="O24" i="11"/>
  <c r="N24" i="11"/>
  <c r="M24" i="11"/>
  <c r="AG24" i="11" s="1"/>
  <c r="AH24" i="11" s="1"/>
  <c r="AI24" i="11" s="1"/>
  <c r="I24" i="11"/>
  <c r="E24" i="11"/>
  <c r="BX23" i="11"/>
  <c r="BU23" i="11"/>
  <c r="BY23" i="11" s="1"/>
  <c r="BS23" i="11"/>
  <c r="BR23" i="11"/>
  <c r="BN23" i="11"/>
  <c r="BJ23" i="11"/>
  <c r="BB23" i="11"/>
  <c r="AY23" i="11"/>
  <c r="AV23" i="11"/>
  <c r="AZ23" i="11" s="1"/>
  <c r="AR23" i="11"/>
  <c r="AO23" i="11"/>
  <c r="BA23" i="11" s="1"/>
  <c r="BC23" i="11" s="1"/>
  <c r="AG23" i="11"/>
  <c r="AH23" i="11" s="1"/>
  <c r="AD23" i="11"/>
  <c r="AE23" i="11" s="1"/>
  <c r="AI23" i="11" s="1"/>
  <c r="AA23" i="11"/>
  <c r="Z23" i="11"/>
  <c r="X23" i="11"/>
  <c r="AJ23" i="11" s="1"/>
  <c r="S23" i="11"/>
  <c r="P23" i="11"/>
  <c r="O23" i="11"/>
  <c r="Q23" i="11" s="1"/>
  <c r="N23" i="11"/>
  <c r="M23" i="11"/>
  <c r="I23" i="11"/>
  <c r="R23" i="11" s="1"/>
  <c r="T23" i="11" s="1"/>
  <c r="E23" i="11"/>
  <c r="BX22" i="11"/>
  <c r="BU22" i="11"/>
  <c r="BS22" i="11"/>
  <c r="BR22" i="11"/>
  <c r="BN22" i="11"/>
  <c r="BJ22" i="11"/>
  <c r="BD22" i="11"/>
  <c r="BB22" i="11"/>
  <c r="AY22" i="11"/>
  <c r="AV22" i="11"/>
  <c r="AR22" i="11"/>
  <c r="AO22" i="11"/>
  <c r="AS22" i="11" s="1"/>
  <c r="AB22" i="11"/>
  <c r="AA22" i="11"/>
  <c r="W22" i="11"/>
  <c r="X22" i="11" s="1"/>
  <c r="R22" i="11"/>
  <c r="Q22" i="11"/>
  <c r="P22" i="11"/>
  <c r="O22" i="11"/>
  <c r="N22" i="11"/>
  <c r="M22" i="11"/>
  <c r="AG22" i="11" s="1"/>
  <c r="AH22" i="11" s="1"/>
  <c r="I22" i="11"/>
  <c r="AD22" i="11" s="1"/>
  <c r="AE22" i="11" s="1"/>
  <c r="E22" i="11"/>
  <c r="BX21" i="11"/>
  <c r="BY21" i="11" s="1"/>
  <c r="BR21" i="11"/>
  <c r="BN21" i="11"/>
  <c r="BS21" i="11" s="1"/>
  <c r="BJ21" i="11"/>
  <c r="BU21" i="11" s="1"/>
  <c r="AY21" i="11"/>
  <c r="BB21" i="11" s="1"/>
  <c r="AV21" i="11"/>
  <c r="AR21" i="11"/>
  <c r="AO21" i="11"/>
  <c r="AS21" i="11" s="1"/>
  <c r="AG21" i="11"/>
  <c r="AH21" i="11" s="1"/>
  <c r="AD21" i="11"/>
  <c r="AE21" i="11" s="1"/>
  <c r="Z21" i="11"/>
  <c r="AA21" i="11" s="1"/>
  <c r="X21" i="11"/>
  <c r="W21" i="11"/>
  <c r="T21" i="11"/>
  <c r="S21" i="11"/>
  <c r="R21" i="11"/>
  <c r="P21" i="11"/>
  <c r="O21" i="11"/>
  <c r="N21" i="11"/>
  <c r="Q21" i="11" s="1"/>
  <c r="M21" i="11"/>
  <c r="I21" i="11"/>
  <c r="E21" i="11"/>
  <c r="BX20" i="11"/>
  <c r="BR20" i="11"/>
  <c r="BS20" i="11" s="1"/>
  <c r="BN20" i="11"/>
  <c r="BJ20" i="11"/>
  <c r="BU20" i="11" s="1"/>
  <c r="BY20" i="11" s="1"/>
  <c r="AY20" i="11"/>
  <c r="BB20" i="11" s="1"/>
  <c r="AV20" i="11"/>
  <c r="AZ20" i="11" s="1"/>
  <c r="AS20" i="11"/>
  <c r="AR20" i="11"/>
  <c r="AO20" i="11"/>
  <c r="AA20" i="11"/>
  <c r="Z20" i="11"/>
  <c r="X20" i="11"/>
  <c r="W20" i="11"/>
  <c r="P20" i="11"/>
  <c r="O20" i="11"/>
  <c r="N20" i="11"/>
  <c r="Q20" i="11" s="1"/>
  <c r="M20" i="11"/>
  <c r="I20" i="11"/>
  <c r="E20" i="11"/>
  <c r="BX19" i="11"/>
  <c r="BR19" i="11"/>
  <c r="BN19" i="11"/>
  <c r="BS19" i="11" s="1"/>
  <c r="BJ19" i="11"/>
  <c r="BU19" i="11" s="1"/>
  <c r="BA19" i="11"/>
  <c r="BC19" i="11" s="1"/>
  <c r="AZ19" i="11"/>
  <c r="AY19" i="11"/>
  <c r="BB19" i="11" s="1"/>
  <c r="AV19" i="11"/>
  <c r="AR19" i="11"/>
  <c r="AO19" i="11"/>
  <c r="AS19" i="11" s="1"/>
  <c r="AD19" i="11"/>
  <c r="AE19" i="11" s="1"/>
  <c r="AA19" i="11"/>
  <c r="AK19" i="11" s="1"/>
  <c r="Z19" i="11"/>
  <c r="X19" i="11"/>
  <c r="W19" i="11"/>
  <c r="R19" i="11"/>
  <c r="P19" i="11"/>
  <c r="O19" i="11"/>
  <c r="N19" i="11"/>
  <c r="Q19" i="11" s="1"/>
  <c r="M19" i="11"/>
  <c r="AG19" i="11" s="1"/>
  <c r="AH19" i="11" s="1"/>
  <c r="I19" i="11"/>
  <c r="E19" i="11"/>
  <c r="BY18" i="11"/>
  <c r="BX18" i="11"/>
  <c r="BU18" i="11"/>
  <c r="BR18" i="11"/>
  <c r="BS18" i="11" s="1"/>
  <c r="BN18" i="11"/>
  <c r="BJ18" i="11"/>
  <c r="BB18" i="11"/>
  <c r="BA18" i="11"/>
  <c r="BC18" i="11" s="1"/>
  <c r="AY18" i="11"/>
  <c r="AV18" i="11"/>
  <c r="AZ18" i="11" s="1"/>
  <c r="AS18" i="11"/>
  <c r="AR18" i="11"/>
  <c r="AO18" i="11"/>
  <c r="AG18" i="11"/>
  <c r="AH18" i="11" s="1"/>
  <c r="AD18" i="11"/>
  <c r="AE18" i="11" s="1"/>
  <c r="AI18" i="11" s="1"/>
  <c r="AB18" i="11"/>
  <c r="AA18" i="11"/>
  <c r="BE18" i="11" s="1"/>
  <c r="Z18" i="11"/>
  <c r="W18" i="11"/>
  <c r="X18" i="11" s="1"/>
  <c r="P18" i="11"/>
  <c r="Q18" i="11" s="1"/>
  <c r="O18" i="11"/>
  <c r="N18" i="11"/>
  <c r="M18" i="11"/>
  <c r="S18" i="11" s="1"/>
  <c r="I18" i="11"/>
  <c r="R18" i="11" s="1"/>
  <c r="T18" i="11" s="1"/>
  <c r="E18" i="11"/>
  <c r="BX17" i="11"/>
  <c r="BU17" i="11"/>
  <c r="BR17" i="11"/>
  <c r="BN17" i="11"/>
  <c r="BS17" i="11" s="1"/>
  <c r="BJ17" i="11"/>
  <c r="AY17" i="11"/>
  <c r="AV17" i="11"/>
  <c r="AS17" i="11"/>
  <c r="AR17" i="11"/>
  <c r="AO17" i="11"/>
  <c r="BA17" i="11" s="1"/>
  <c r="AG17" i="11"/>
  <c r="AH17" i="11" s="1"/>
  <c r="AD17" i="11"/>
  <c r="AE17" i="11" s="1"/>
  <c r="Z17" i="11"/>
  <c r="AA17" i="11" s="1"/>
  <c r="X17" i="11"/>
  <c r="W17" i="11"/>
  <c r="S17" i="11"/>
  <c r="R17" i="11"/>
  <c r="T17" i="11" s="1"/>
  <c r="P17" i="11"/>
  <c r="O17" i="11"/>
  <c r="N17" i="11"/>
  <c r="Q17" i="11" s="1"/>
  <c r="M17" i="11"/>
  <c r="I17" i="11"/>
  <c r="E17" i="11"/>
  <c r="BX16" i="11"/>
  <c r="BR16" i="11"/>
  <c r="BN16" i="11"/>
  <c r="BS16" i="11" s="1"/>
  <c r="BJ16" i="11"/>
  <c r="BU16" i="11" s="1"/>
  <c r="BY16" i="11" s="1"/>
  <c r="AY16" i="11"/>
  <c r="BB16" i="11" s="1"/>
  <c r="AV16" i="11"/>
  <c r="AS16" i="11"/>
  <c r="AR16" i="11"/>
  <c r="AO16" i="11"/>
  <c r="AA16" i="11"/>
  <c r="W16" i="11"/>
  <c r="X16" i="11" s="1"/>
  <c r="S16" i="11"/>
  <c r="P16" i="11"/>
  <c r="O16" i="11"/>
  <c r="N16" i="11"/>
  <c r="M16" i="11"/>
  <c r="AG16" i="11" s="1"/>
  <c r="AH16" i="11" s="1"/>
  <c r="I16" i="11"/>
  <c r="E16" i="11"/>
  <c r="BX15" i="11"/>
  <c r="BY15" i="11" s="1"/>
  <c r="BS15" i="11"/>
  <c r="BR15" i="11"/>
  <c r="BN15" i="11"/>
  <c r="BJ15" i="11"/>
  <c r="BU15" i="11" s="1"/>
  <c r="AY15" i="11"/>
  <c r="BB15" i="11" s="1"/>
  <c r="AV15" i="11"/>
  <c r="AS15" i="11"/>
  <c r="AR15" i="11"/>
  <c r="AO15" i="11"/>
  <c r="AB15" i="11"/>
  <c r="AA15" i="11"/>
  <c r="W15" i="11"/>
  <c r="X15" i="11" s="1"/>
  <c r="P15" i="11"/>
  <c r="O15" i="11"/>
  <c r="N15" i="11"/>
  <c r="Q15" i="11" s="1"/>
  <c r="M15" i="11"/>
  <c r="I15" i="11"/>
  <c r="E15" i="11"/>
  <c r="BX14" i="11"/>
  <c r="BR14" i="11"/>
  <c r="BN14" i="11"/>
  <c r="BJ14" i="11"/>
  <c r="BU14" i="11" s="1"/>
  <c r="BY14" i="11" s="1"/>
  <c r="BC14" i="11"/>
  <c r="BA14" i="11"/>
  <c r="AY14" i="11"/>
  <c r="BB14" i="11" s="1"/>
  <c r="AV14" i="11"/>
  <c r="AR14" i="11"/>
  <c r="AO14" i="11"/>
  <c r="AS14" i="11" s="1"/>
  <c r="AK14" i="11"/>
  <c r="AI14" i="11"/>
  <c r="AD14" i="11"/>
  <c r="AE14" i="11" s="1"/>
  <c r="AA14" i="11"/>
  <c r="Z14" i="11"/>
  <c r="X14" i="11"/>
  <c r="W14" i="11"/>
  <c r="R14" i="11"/>
  <c r="P14" i="11"/>
  <c r="O14" i="11"/>
  <c r="N14" i="11"/>
  <c r="M14" i="11"/>
  <c r="AG14" i="11" s="1"/>
  <c r="AH14" i="11" s="1"/>
  <c r="I14" i="11"/>
  <c r="E14" i="11"/>
  <c r="BX13" i="11"/>
  <c r="BU13" i="11"/>
  <c r="BY13" i="11" s="1"/>
  <c r="BS13" i="11"/>
  <c r="BR13" i="11"/>
  <c r="BN13" i="11"/>
  <c r="BJ13" i="11"/>
  <c r="BB13" i="11"/>
  <c r="BA13" i="11"/>
  <c r="AY13" i="11"/>
  <c r="AV13" i="11"/>
  <c r="AZ13" i="11" s="1"/>
  <c r="AR13" i="11"/>
  <c r="AO13" i="11"/>
  <c r="AS13" i="11" s="1"/>
  <c r="AG13" i="11"/>
  <c r="AH13" i="11" s="1"/>
  <c r="AK13" i="11" s="1"/>
  <c r="AD13" i="11"/>
  <c r="AE13" i="11" s="1"/>
  <c r="AI13" i="11" s="1"/>
  <c r="AA13" i="11"/>
  <c r="AB13" i="11" s="1"/>
  <c r="Z13" i="11"/>
  <c r="X13" i="11"/>
  <c r="AJ13" i="11" s="1"/>
  <c r="AL13" i="11" s="1"/>
  <c r="W13" i="11"/>
  <c r="R13" i="11"/>
  <c r="Q13" i="11"/>
  <c r="P13" i="11"/>
  <c r="O13" i="11"/>
  <c r="N13" i="11"/>
  <c r="M13" i="11"/>
  <c r="S13" i="11" s="1"/>
  <c r="T13" i="11" s="1"/>
  <c r="I13" i="11"/>
  <c r="E13" i="11"/>
  <c r="BX12" i="11"/>
  <c r="BY12" i="11" s="1"/>
  <c r="BR12" i="11"/>
  <c r="BS12" i="11" s="1"/>
  <c r="BN12" i="11"/>
  <c r="BJ12" i="11"/>
  <c r="BU12" i="11" s="1"/>
  <c r="AY12" i="11"/>
  <c r="BB12" i="11" s="1"/>
  <c r="AV12" i="11"/>
  <c r="AR12" i="11"/>
  <c r="AO12" i="11"/>
  <c r="AD12" i="11"/>
  <c r="AE12" i="11" s="1"/>
  <c r="BD12" i="11" s="1"/>
  <c r="Z12" i="11"/>
  <c r="AA12" i="11" s="1"/>
  <c r="X12" i="11"/>
  <c r="R12" i="11"/>
  <c r="P12" i="11"/>
  <c r="N12" i="11"/>
  <c r="M12" i="11"/>
  <c r="S12" i="11" s="1"/>
  <c r="K12" i="11"/>
  <c r="O12" i="11" s="1"/>
  <c r="Q12" i="11" s="1"/>
  <c r="I12" i="11"/>
  <c r="E12" i="11"/>
  <c r="BX11" i="11"/>
  <c r="BR11" i="11"/>
  <c r="BN11" i="11"/>
  <c r="BS11" i="11" s="1"/>
  <c r="BJ11" i="11"/>
  <c r="BU11" i="11" s="1"/>
  <c r="BY11" i="11" s="1"/>
  <c r="AY11" i="11"/>
  <c r="BB11" i="11" s="1"/>
  <c r="AV11" i="11"/>
  <c r="AS11" i="11"/>
  <c r="AR11" i="11"/>
  <c r="AO11" i="11"/>
  <c r="AG11" i="11"/>
  <c r="AH11" i="11" s="1"/>
  <c r="AA11" i="11"/>
  <c r="Z11" i="11"/>
  <c r="W11" i="11"/>
  <c r="X11" i="11" s="1"/>
  <c r="P11" i="11"/>
  <c r="O11" i="11"/>
  <c r="N11" i="11"/>
  <c r="Q11" i="11" s="1"/>
  <c r="M11" i="11"/>
  <c r="S11" i="11" s="1"/>
  <c r="I11" i="11"/>
  <c r="E11" i="11"/>
  <c r="BX10" i="11"/>
  <c r="BY10" i="11" s="1"/>
  <c r="BR10" i="11"/>
  <c r="BN10" i="11"/>
  <c r="BJ10" i="11"/>
  <c r="BU10" i="11" s="1"/>
  <c r="BA10" i="11"/>
  <c r="AY10" i="11"/>
  <c r="AV10" i="11"/>
  <c r="AR10" i="11"/>
  <c r="AO10" i="11"/>
  <c r="AS10" i="11" s="1"/>
  <c r="AK10" i="11"/>
  <c r="AD10" i="11"/>
  <c r="AE10" i="11" s="1"/>
  <c r="AI10" i="11" s="1"/>
  <c r="AA10" i="11"/>
  <c r="Z10" i="11"/>
  <c r="X10" i="11"/>
  <c r="W10" i="11"/>
  <c r="R10" i="11"/>
  <c r="P10" i="11"/>
  <c r="O10" i="11"/>
  <c r="N10" i="11"/>
  <c r="Q10" i="11" s="1"/>
  <c r="M10" i="11"/>
  <c r="AG10" i="11" s="1"/>
  <c r="AH10" i="11" s="1"/>
  <c r="I10" i="11"/>
  <c r="E10" i="11"/>
  <c r="BX9" i="11"/>
  <c r="BU9" i="11"/>
  <c r="BY9" i="11" s="1"/>
  <c r="BS9" i="11"/>
  <c r="BR9" i="11"/>
  <c r="BN9" i="11"/>
  <c r="BJ9" i="11"/>
  <c r="BB9" i="11"/>
  <c r="BA9" i="11"/>
  <c r="AZ9" i="11"/>
  <c r="AY9" i="11"/>
  <c r="AV9" i="11"/>
  <c r="AR9" i="11"/>
  <c r="AO9" i="11"/>
  <c r="AS9" i="11" s="1"/>
  <c r="AG9" i="11"/>
  <c r="AH9" i="11" s="1"/>
  <c r="AK9" i="11" s="1"/>
  <c r="AD9" i="11"/>
  <c r="AE9" i="11" s="1"/>
  <c r="AB9" i="11"/>
  <c r="AA9" i="11"/>
  <c r="BE9" i="11" s="1"/>
  <c r="X9" i="11"/>
  <c r="W9" i="11"/>
  <c r="S9" i="11"/>
  <c r="P9" i="11"/>
  <c r="O9" i="11"/>
  <c r="Q9" i="11" s="1"/>
  <c r="N9" i="11"/>
  <c r="M9" i="11"/>
  <c r="I9" i="11"/>
  <c r="R9" i="11" s="1"/>
  <c r="E9" i="11"/>
  <c r="BX8" i="11"/>
  <c r="BY8" i="11" s="1"/>
  <c r="BU8" i="11"/>
  <c r="BS8" i="11"/>
  <c r="BR8" i="11"/>
  <c r="BN8" i="11"/>
  <c r="BJ8" i="11"/>
  <c r="BB8" i="11"/>
  <c r="AY8" i="11"/>
  <c r="AV8" i="11"/>
  <c r="AS8" i="11"/>
  <c r="AR8" i="11"/>
  <c r="AO8" i="11"/>
  <c r="AH8" i="11"/>
  <c r="AD8" i="11"/>
  <c r="AE8" i="11" s="1"/>
  <c r="AB8" i="11"/>
  <c r="Z8" i="11"/>
  <c r="AA8" i="11" s="1"/>
  <c r="X8" i="11"/>
  <c r="S8" i="11"/>
  <c r="R8" i="11"/>
  <c r="P8" i="11"/>
  <c r="O8" i="11"/>
  <c r="Q8" i="11" s="1"/>
  <c r="N8" i="11"/>
  <c r="M8" i="11"/>
  <c r="AG8" i="11" s="1"/>
  <c r="I8" i="11"/>
  <c r="E8" i="11"/>
  <c r="BX7" i="11"/>
  <c r="BU7" i="11"/>
  <c r="BS7" i="11"/>
  <c r="BR7" i="11"/>
  <c r="BN7" i="11"/>
  <c r="BJ7" i="11"/>
  <c r="BB7" i="11"/>
  <c r="AY7" i="11"/>
  <c r="AV7" i="11"/>
  <c r="AR7" i="11"/>
  <c r="AO7" i="11"/>
  <c r="AS7" i="11" s="1"/>
  <c r="AD7" i="11"/>
  <c r="AE7" i="11" s="1"/>
  <c r="Z7" i="11"/>
  <c r="AA7" i="11" s="1"/>
  <c r="W7" i="11"/>
  <c r="X7" i="11" s="1"/>
  <c r="R7" i="11"/>
  <c r="Q7" i="11"/>
  <c r="P7" i="11"/>
  <c r="O7" i="11"/>
  <c r="N7" i="11"/>
  <c r="M7" i="11"/>
  <c r="I7" i="11"/>
  <c r="E7" i="11"/>
  <c r="BX6" i="11"/>
  <c r="BR6" i="11"/>
  <c r="BN6" i="11"/>
  <c r="BJ6" i="11"/>
  <c r="AZ6" i="11"/>
  <c r="AY6" i="11"/>
  <c r="AV6" i="11"/>
  <c r="BA6" i="11" s="1"/>
  <c r="AR6" i="11"/>
  <c r="AS6" i="11" s="1"/>
  <c r="AO6" i="11"/>
  <c r="AG6" i="11"/>
  <c r="AH6" i="11" s="1"/>
  <c r="AE6" i="11"/>
  <c r="Z6" i="11"/>
  <c r="AA6" i="11" s="1"/>
  <c r="X6" i="11"/>
  <c r="AB6" i="11" s="1"/>
  <c r="S6" i="11"/>
  <c r="P6" i="11"/>
  <c r="O6" i="11"/>
  <c r="N6" i="11"/>
  <c r="Q6" i="11" s="1"/>
  <c r="M6" i="11"/>
  <c r="I6" i="11"/>
  <c r="AD6" i="11" s="1"/>
  <c r="E6" i="11"/>
  <c r="AI21" i="11" l="1"/>
  <c r="BD21" i="11"/>
  <c r="AI8" i="11"/>
  <c r="BD8" i="11"/>
  <c r="S20" i="11"/>
  <c r="AG20" i="11"/>
  <c r="AH20" i="11" s="1"/>
  <c r="AK20" i="11" s="1"/>
  <c r="AB17" i="11"/>
  <c r="AJ17" i="11"/>
  <c r="AL17" i="11" s="1"/>
  <c r="BD17" i="11"/>
  <c r="AK32" i="11"/>
  <c r="BE32" i="11"/>
  <c r="BD35" i="11"/>
  <c r="AJ35" i="11"/>
  <c r="AB35" i="11"/>
  <c r="BB17" i="11"/>
  <c r="AZ17" i="11"/>
  <c r="AD11" i="11"/>
  <c r="AE11" i="11" s="1"/>
  <c r="AI11" i="11" s="1"/>
  <c r="R11" i="11"/>
  <c r="T11" i="11" s="1"/>
  <c r="BD14" i="11"/>
  <c r="AB14" i="11"/>
  <c r="AZ16" i="11"/>
  <c r="BA16" i="11"/>
  <c r="BC16" i="11" s="1"/>
  <c r="BF22" i="11"/>
  <c r="BE24" i="11"/>
  <c r="AK24" i="11"/>
  <c r="R26" i="11"/>
  <c r="T26" i="11" s="1"/>
  <c r="AD26" i="11"/>
  <c r="AE26" i="11" s="1"/>
  <c r="AI26" i="11" s="1"/>
  <c r="BA27" i="11"/>
  <c r="BC27" i="11" s="1"/>
  <c r="AZ27" i="11"/>
  <c r="AC6" i="14"/>
  <c r="AE6" i="14" s="1"/>
  <c r="AB6" i="14"/>
  <c r="AF32" i="19"/>
  <c r="AH32" i="19" s="1"/>
  <c r="AE32" i="19"/>
  <c r="BB10" i="11"/>
  <c r="AZ10" i="11"/>
  <c r="AJ19" i="11"/>
  <c r="AL19" i="11" s="1"/>
  <c r="AI19" i="11"/>
  <c r="AK22" i="11"/>
  <c r="AS34" i="11"/>
  <c r="BB34" i="11"/>
  <c r="BX37" i="11"/>
  <c r="BA7" i="11"/>
  <c r="BC7" i="11" s="1"/>
  <c r="AZ7" i="11"/>
  <c r="BD25" i="11"/>
  <c r="AB25" i="11"/>
  <c r="AJ25" i="11"/>
  <c r="BE26" i="11"/>
  <c r="BE30" i="11"/>
  <c r="AK30" i="11"/>
  <c r="S31" i="11"/>
  <c r="AG31" i="11"/>
  <c r="AH31" i="11" s="1"/>
  <c r="AK36" i="11"/>
  <c r="AC18" i="13"/>
  <c r="AE18" i="13" s="1"/>
  <c r="AB18" i="13"/>
  <c r="AJ18" i="13" s="1"/>
  <c r="AI12" i="11"/>
  <c r="AI28" i="11"/>
  <c r="Z23" i="14"/>
  <c r="AD23" i="14" s="1"/>
  <c r="AF23" i="14" s="1"/>
  <c r="X11" i="15"/>
  <c r="Z11" i="15" s="1"/>
  <c r="W11" i="15"/>
  <c r="BB6" i="11"/>
  <c r="BC6" i="11" s="1"/>
  <c r="BA12" i="11"/>
  <c r="BC12" i="11" s="1"/>
  <c r="AS12" i="11"/>
  <c r="BE16" i="11"/>
  <c r="AK16" i="11"/>
  <c r="AI34" i="11"/>
  <c r="BD34" i="11"/>
  <c r="BF34" i="11" s="1"/>
  <c r="AJ34" i="11"/>
  <c r="AL34" i="11" s="1"/>
  <c r="BE34" i="11"/>
  <c r="AK34" i="11"/>
  <c r="AB34" i="11"/>
  <c r="BB26" i="11"/>
  <c r="BC26" i="11" s="1"/>
  <c r="AZ26" i="11"/>
  <c r="AI6" i="11"/>
  <c r="AJ6" i="11"/>
  <c r="AL6" i="11" s="1"/>
  <c r="BD6" i="11"/>
  <c r="AB26" i="11"/>
  <c r="AG7" i="11"/>
  <c r="AH7" i="11" s="1"/>
  <c r="AI7" i="11" s="1"/>
  <c r="S7" i="11"/>
  <c r="T7" i="11" s="1"/>
  <c r="AB7" i="11"/>
  <c r="BD7" i="11"/>
  <c r="BD11" i="11"/>
  <c r="AB11" i="11"/>
  <c r="AJ11" i="11"/>
  <c r="AJ14" i="11"/>
  <c r="AL14" i="11" s="1"/>
  <c r="R16" i="11"/>
  <c r="T16" i="11" s="1"/>
  <c r="AD16" i="11"/>
  <c r="AE16" i="11" s="1"/>
  <c r="AI16" i="11" s="1"/>
  <c r="AD20" i="11"/>
  <c r="AE20" i="11" s="1"/>
  <c r="R20" i="11"/>
  <c r="T20" i="11" s="1"/>
  <c r="R27" i="11"/>
  <c r="AD27" i="11"/>
  <c r="AE27" i="11" s="1"/>
  <c r="BD31" i="11"/>
  <c r="AB31" i="11"/>
  <c r="AJ31" i="11"/>
  <c r="BN37" i="11"/>
  <c r="BS6" i="11"/>
  <c r="AK17" i="11"/>
  <c r="BE17" i="11"/>
  <c r="AK23" i="11"/>
  <c r="AL23" i="11" s="1"/>
  <c r="AB23" i="11"/>
  <c r="BD24" i="11"/>
  <c r="BF24" i="11" s="1"/>
  <c r="AB24" i="11"/>
  <c r="AJ24" i="11"/>
  <c r="AL24" i="11" s="1"/>
  <c r="BB24" i="11"/>
  <c r="AZ24" i="11"/>
  <c r="AD25" i="11"/>
  <c r="AE25" i="11" s="1"/>
  <c r="R25" i="11"/>
  <c r="T25" i="11" s="1"/>
  <c r="AB6" i="12"/>
  <c r="AD6" i="12" s="1"/>
  <c r="AA6" i="12"/>
  <c r="AI6" i="12" s="1"/>
  <c r="AC22" i="13"/>
  <c r="AE22" i="13" s="1"/>
  <c r="AB22" i="13"/>
  <c r="AJ22" i="13" s="1"/>
  <c r="AC18" i="14"/>
  <c r="AE18" i="14" s="1"/>
  <c r="AB18" i="14"/>
  <c r="AF20" i="20"/>
  <c r="AH20" i="20" s="1"/>
  <c r="AE20" i="20"/>
  <c r="AF34" i="20"/>
  <c r="AH34" i="20" s="1"/>
  <c r="AE34" i="20"/>
  <c r="AK6" i="11"/>
  <c r="BY7" i="11"/>
  <c r="T8" i="11"/>
  <c r="AI9" i="11"/>
  <c r="BC9" i="11"/>
  <c r="AJ10" i="11"/>
  <c r="AL10" i="11" s="1"/>
  <c r="AG12" i="11"/>
  <c r="AH12" i="11" s="1"/>
  <c r="BE12" i="11" s="1"/>
  <c r="BF12" i="11" s="1"/>
  <c r="BC13" i="11"/>
  <c r="BA15" i="11"/>
  <c r="BC15" i="11" s="1"/>
  <c r="AZ15" i="11"/>
  <c r="AI17" i="11"/>
  <c r="BE23" i="11"/>
  <c r="BC24" i="11"/>
  <c r="BC29" i="11"/>
  <c r="BS30" i="11"/>
  <c r="AS32" i="11"/>
  <c r="BA33" i="11"/>
  <c r="BC33" i="11" s="1"/>
  <c r="AS33" i="11"/>
  <c r="T35" i="11"/>
  <c r="Y32" i="12"/>
  <c r="AC32" i="12" s="1"/>
  <c r="AE32" i="12" s="1"/>
  <c r="AC21" i="13"/>
  <c r="AE21" i="13" s="1"/>
  <c r="AB21" i="13"/>
  <c r="AJ27" i="13"/>
  <c r="X33" i="16"/>
  <c r="Z33" i="16" s="1"/>
  <c r="W33" i="16"/>
  <c r="W19" i="18"/>
  <c r="X19" i="18"/>
  <c r="Z19" i="18" s="1"/>
  <c r="AE19" i="20"/>
  <c r="AF19" i="20"/>
  <c r="AH19" i="20" s="1"/>
  <c r="BE10" i="11"/>
  <c r="AK11" i="11"/>
  <c r="BE11" i="11"/>
  <c r="BE13" i="11"/>
  <c r="BC17" i="11"/>
  <c r="AD36" i="11"/>
  <c r="AE36" i="11" s="1"/>
  <c r="AI36" i="11" s="1"/>
  <c r="AC30" i="13"/>
  <c r="AE30" i="13" s="1"/>
  <c r="AB30" i="13"/>
  <c r="AJ30" i="13" s="1"/>
  <c r="AE11" i="15"/>
  <c r="W28" i="15"/>
  <c r="X28" i="15"/>
  <c r="Z28" i="15" s="1"/>
  <c r="X5" i="17"/>
  <c r="Z5" i="17" s="1"/>
  <c r="W5" i="17"/>
  <c r="X13" i="18"/>
  <c r="Z13" i="18" s="1"/>
  <c r="W13" i="18"/>
  <c r="BA8" i="11"/>
  <c r="BC8" i="11" s="1"/>
  <c r="AZ8" i="11"/>
  <c r="BC10" i="11"/>
  <c r="T12" i="11"/>
  <c r="R15" i="11"/>
  <c r="AD15" i="11"/>
  <c r="AE15" i="11" s="1"/>
  <c r="AI15" i="11" s="1"/>
  <c r="BD20" i="11"/>
  <c r="AB20" i="11"/>
  <c r="AJ20" i="11"/>
  <c r="BA22" i="11"/>
  <c r="BC22" i="11" s="1"/>
  <c r="AZ22" i="11"/>
  <c r="BE28" i="11"/>
  <c r="R33" i="11"/>
  <c r="T33" i="11" s="1"/>
  <c r="AD33" i="11"/>
  <c r="AE33" i="11" s="1"/>
  <c r="AI33" i="11" s="1"/>
  <c r="AZ35" i="11"/>
  <c r="AJ21" i="13"/>
  <c r="AB25" i="13"/>
  <c r="AC25" i="13"/>
  <c r="AE25" i="13" s="1"/>
  <c r="AC24" i="14"/>
  <c r="AE24" i="14" s="1"/>
  <c r="AB24" i="14"/>
  <c r="AJ24" i="14" s="1"/>
  <c r="W22" i="15"/>
  <c r="AE22" i="15" s="1"/>
  <c r="X22" i="15"/>
  <c r="Z22" i="15" s="1"/>
  <c r="W21" i="16"/>
  <c r="X9" i="17"/>
  <c r="Z9" i="17" s="1"/>
  <c r="W9" i="17"/>
  <c r="W5" i="18"/>
  <c r="X5" i="18"/>
  <c r="Z5" i="18" s="1"/>
  <c r="Q36" i="18"/>
  <c r="R6" i="11"/>
  <c r="T6" i="11" s="1"/>
  <c r="BE6" i="11"/>
  <c r="AJ7" i="11"/>
  <c r="AG15" i="11"/>
  <c r="AH15" i="11" s="1"/>
  <c r="BE15" i="11" s="1"/>
  <c r="S15" i="11"/>
  <c r="AJ15" i="11"/>
  <c r="AL15" i="11" s="1"/>
  <c r="BY17" i="11"/>
  <c r="BA20" i="11"/>
  <c r="BC20" i="11" s="1"/>
  <c r="BE21" i="11"/>
  <c r="AI22" i="11"/>
  <c r="AS23" i="11"/>
  <c r="AS26" i="11"/>
  <c r="BY26" i="11"/>
  <c r="AK27" i="11"/>
  <c r="BE27" i="11"/>
  <c r="AB30" i="11"/>
  <c r="BD30" i="11"/>
  <c r="BF30" i="11" s="1"/>
  <c r="AJ30" i="11"/>
  <c r="AL30" i="11" s="1"/>
  <c r="R32" i="11"/>
  <c r="T32" i="11" s="1"/>
  <c r="AD32" i="11"/>
  <c r="AE32" i="11" s="1"/>
  <c r="AI32" i="11" s="1"/>
  <c r="AI12" i="12"/>
  <c r="M7" i="14"/>
  <c r="AD7" i="14"/>
  <c r="AF7" i="14" s="1"/>
  <c r="AC30" i="14"/>
  <c r="AE30" i="14" s="1"/>
  <c r="AE28" i="15"/>
  <c r="BJ37" i="11"/>
  <c r="AZ11" i="11"/>
  <c r="BS14" i="11"/>
  <c r="AB16" i="11"/>
  <c r="AK18" i="11"/>
  <c r="AJ22" i="11"/>
  <c r="AL22" i="11" s="1"/>
  <c r="Q24" i="11"/>
  <c r="BS25" i="11"/>
  <c r="AK26" i="11"/>
  <c r="AK28" i="11"/>
  <c r="BD29" i="11"/>
  <c r="AB32" i="11"/>
  <c r="AJ32" i="11"/>
  <c r="AL32" i="11" s="1"/>
  <c r="S36" i="11"/>
  <c r="T36" i="11" s="1"/>
  <c r="AG36" i="11"/>
  <c r="AH36" i="11" s="1"/>
  <c r="BE36" i="11" s="1"/>
  <c r="AC7" i="13"/>
  <c r="AE7" i="13" s="1"/>
  <c r="AB7" i="13"/>
  <c r="AJ7" i="13" s="1"/>
  <c r="Z23" i="13"/>
  <c r="AD23" i="13" s="1"/>
  <c r="AF23" i="13" s="1"/>
  <c r="AJ35" i="13"/>
  <c r="Z9" i="14"/>
  <c r="AD9" i="14" s="1"/>
  <c r="AF9" i="14" s="1"/>
  <c r="AJ16" i="14"/>
  <c r="X17" i="15"/>
  <c r="Z17" i="15" s="1"/>
  <c r="W17" i="15"/>
  <c r="AE17" i="15" s="1"/>
  <c r="X21" i="15"/>
  <c r="Z21" i="15" s="1"/>
  <c r="W21" i="15"/>
  <c r="AE21" i="15" s="1"/>
  <c r="X8" i="17"/>
  <c r="Z8" i="17" s="1"/>
  <c r="W8" i="17"/>
  <c r="X31" i="17"/>
  <c r="Z31" i="17" s="1"/>
  <c r="W31" i="17"/>
  <c r="X11" i="18"/>
  <c r="Z11" i="18" s="1"/>
  <c r="W11" i="18"/>
  <c r="AG6" i="19"/>
  <c r="AI6" i="19" s="1"/>
  <c r="Q7" i="20"/>
  <c r="BR37" i="11"/>
  <c r="BS10" i="11"/>
  <c r="BA11" i="11"/>
  <c r="BC11" i="11" s="1"/>
  <c r="AJ18" i="11"/>
  <c r="BD18" i="11"/>
  <c r="BF18" i="11" s="1"/>
  <c r="BD19" i="11"/>
  <c r="AB19" i="11"/>
  <c r="AJ28" i="11"/>
  <c r="BC30" i="11"/>
  <c r="BB32" i="11"/>
  <c r="BC32" i="11" s="1"/>
  <c r="BC34" i="11"/>
  <c r="AS36" i="11"/>
  <c r="Y12" i="12"/>
  <c r="AC12" i="12" s="1"/>
  <c r="AE12" i="12" s="1"/>
  <c r="AI19" i="12"/>
  <c r="AI31" i="12"/>
  <c r="AC11" i="13"/>
  <c r="AE11" i="13" s="1"/>
  <c r="AB11" i="13"/>
  <c r="AJ11" i="13" s="1"/>
  <c r="Z20" i="14"/>
  <c r="AD20" i="14" s="1"/>
  <c r="AF20" i="14" s="1"/>
  <c r="AC27" i="14"/>
  <c r="AE27" i="14" s="1"/>
  <c r="AB27" i="14"/>
  <c r="AJ27" i="14" s="1"/>
  <c r="W16" i="18"/>
  <c r="X16" i="18"/>
  <c r="Z16" i="18" s="1"/>
  <c r="AE10" i="19"/>
  <c r="AJ8" i="11"/>
  <c r="AL8" i="11" s="1"/>
  <c r="T9" i="11"/>
  <c r="AJ9" i="11"/>
  <c r="AL9" i="11" s="1"/>
  <c r="BD10" i="11"/>
  <c r="AB10" i="11"/>
  <c r="AB12" i="11"/>
  <c r="AJ12" i="11"/>
  <c r="BE14" i="11"/>
  <c r="Q16" i="11"/>
  <c r="AB21" i="11"/>
  <c r="AJ21" i="11"/>
  <c r="AL21" i="11" s="1"/>
  <c r="Q25" i="11"/>
  <c r="AG25" i="11"/>
  <c r="AH25" i="11" s="1"/>
  <c r="T28" i="11"/>
  <c r="BE29" i="11"/>
  <c r="AB17" i="12"/>
  <c r="AD17" i="12" s="1"/>
  <c r="AA17" i="12"/>
  <c r="AI17" i="12" s="1"/>
  <c r="Y22" i="12"/>
  <c r="AC22" i="12" s="1"/>
  <c r="AE22" i="12" s="1"/>
  <c r="AB23" i="12"/>
  <c r="AD23" i="12" s="1"/>
  <c r="AA23" i="12"/>
  <c r="AI23" i="12" s="1"/>
  <c r="AB27" i="12"/>
  <c r="AD27" i="12" s="1"/>
  <c r="AA27" i="12"/>
  <c r="AJ23" i="13"/>
  <c r="AJ6" i="14"/>
  <c r="AJ9" i="14"/>
  <c r="AJ18" i="14"/>
  <c r="X6" i="15"/>
  <c r="Z6" i="15" s="1"/>
  <c r="W6" i="15"/>
  <c r="AE6" i="15" s="1"/>
  <c r="X7" i="15"/>
  <c r="Z7" i="15" s="1"/>
  <c r="W7" i="15"/>
  <c r="AE7" i="15" s="1"/>
  <c r="X25" i="16"/>
  <c r="Z25" i="16" s="1"/>
  <c r="W25" i="16"/>
  <c r="W12" i="17"/>
  <c r="X12" i="17"/>
  <c r="Z12" i="17" s="1"/>
  <c r="BU6" i="11"/>
  <c r="BU37" i="11" s="1"/>
  <c r="AK8" i="11"/>
  <c r="BE8" i="11"/>
  <c r="AK12" i="11"/>
  <c r="AZ12" i="11"/>
  <c r="Q14" i="11"/>
  <c r="AZ14" i="11"/>
  <c r="BE19" i="11"/>
  <c r="BY19" i="11"/>
  <c r="AK21" i="11"/>
  <c r="BA21" i="11"/>
  <c r="BC21" i="11" s="1"/>
  <c r="BY22" i="11"/>
  <c r="BS24" i="11"/>
  <c r="BA25" i="11"/>
  <c r="BC25" i="11" s="1"/>
  <c r="AS27" i="11"/>
  <c r="AZ31" i="11"/>
  <c r="BD32" i="11"/>
  <c r="BF32" i="11" s="1"/>
  <c r="AG35" i="11"/>
  <c r="AH35" i="11" s="1"/>
  <c r="AI35" i="11" s="1"/>
  <c r="S35" i="11"/>
  <c r="BE35" i="11"/>
  <c r="BC35" i="11"/>
  <c r="AB36" i="11"/>
  <c r="Z14" i="13"/>
  <c r="AD14" i="13" s="1"/>
  <c r="AF14" i="13" s="1"/>
  <c r="AC15" i="13"/>
  <c r="AE15" i="13" s="1"/>
  <c r="AB15" i="13"/>
  <c r="AJ15" i="13" s="1"/>
  <c r="AC19" i="13"/>
  <c r="AE19" i="13" s="1"/>
  <c r="AB19" i="13"/>
  <c r="AJ19" i="13" s="1"/>
  <c r="Z26" i="13"/>
  <c r="AD26" i="13" s="1"/>
  <c r="AF26" i="13" s="1"/>
  <c r="X5" i="15"/>
  <c r="Z5" i="15" s="1"/>
  <c r="W5" i="15"/>
  <c r="AE5" i="15" s="1"/>
  <c r="X26" i="15"/>
  <c r="Z26" i="15" s="1"/>
  <c r="X24" i="16"/>
  <c r="Z24" i="16" s="1"/>
  <c r="W24" i="16"/>
  <c r="BD9" i="11"/>
  <c r="BF9" i="11" s="1"/>
  <c r="BD13" i="11"/>
  <c r="BF13" i="11" s="1"/>
  <c r="AK15" i="11"/>
  <c r="S22" i="11"/>
  <c r="T22" i="11" s="1"/>
  <c r="BE22" i="11"/>
  <c r="BD23" i="11"/>
  <c r="BF23" i="11" s="1"/>
  <c r="S27" i="11"/>
  <c r="BD28" i="11"/>
  <c r="BF28" i="11" s="1"/>
  <c r="AB14" i="12"/>
  <c r="AD14" i="12" s="1"/>
  <c r="AA14" i="12"/>
  <c r="AI14" i="12" s="1"/>
  <c r="AI21" i="12"/>
  <c r="AI25" i="12"/>
  <c r="Z15" i="13"/>
  <c r="AD15" i="13" s="1"/>
  <c r="AF15" i="13" s="1"/>
  <c r="Z18" i="13"/>
  <c r="AD18" i="13" s="1"/>
  <c r="AF18" i="13" s="1"/>
  <c r="AJ25" i="13"/>
  <c r="AC34" i="13"/>
  <c r="AE34" i="13" s="1"/>
  <c r="AB34" i="13"/>
  <c r="AJ34" i="13" s="1"/>
  <c r="AC15" i="14"/>
  <c r="AE15" i="14" s="1"/>
  <c r="AB15" i="14"/>
  <c r="AJ15" i="14" s="1"/>
  <c r="AJ22" i="14"/>
  <c r="AC31" i="14"/>
  <c r="AE31" i="14" s="1"/>
  <c r="AB31" i="14"/>
  <c r="AJ31" i="14" s="1"/>
  <c r="AE14" i="15"/>
  <c r="AE34" i="15"/>
  <c r="X25" i="17"/>
  <c r="Z25" i="17" s="1"/>
  <c r="W25" i="17"/>
  <c r="S10" i="11"/>
  <c r="T10" i="11" s="1"/>
  <c r="S14" i="11"/>
  <c r="T14" i="11" s="1"/>
  <c r="S19" i="11"/>
  <c r="T19" i="11" s="1"/>
  <c r="AZ21" i="11"/>
  <c r="S24" i="11"/>
  <c r="T24" i="11" s="1"/>
  <c r="S29" i="11"/>
  <c r="T29" i="11" s="1"/>
  <c r="AZ32" i="11"/>
  <c r="S34" i="11"/>
  <c r="T34" i="11" s="1"/>
  <c r="AB18" i="12"/>
  <c r="AD18" i="12" s="1"/>
  <c r="AA18" i="12"/>
  <c r="AI18" i="12" s="1"/>
  <c r="AI26" i="12"/>
  <c r="AJ9" i="13"/>
  <c r="Z19" i="13"/>
  <c r="AD19" i="13" s="1"/>
  <c r="AF19" i="13" s="1"/>
  <c r="AJ29" i="13"/>
  <c r="AC12" i="14"/>
  <c r="AE12" i="14" s="1"/>
  <c r="AB12" i="14"/>
  <c r="AJ12" i="14" s="1"/>
  <c r="AC19" i="14"/>
  <c r="AE19" i="14" s="1"/>
  <c r="AB19" i="14"/>
  <c r="AJ19" i="14" s="1"/>
  <c r="AJ26" i="14"/>
  <c r="AE16" i="15"/>
  <c r="X18" i="15"/>
  <c r="Z18" i="15" s="1"/>
  <c r="W18" i="15"/>
  <c r="AE18" i="15" s="1"/>
  <c r="AE29" i="15"/>
  <c r="W27" i="16"/>
  <c r="X30" i="16"/>
  <c r="Z30" i="16" s="1"/>
  <c r="W30" i="16"/>
  <c r="W33" i="17"/>
  <c r="X33" i="17"/>
  <c r="Z33" i="17" s="1"/>
  <c r="W8" i="18"/>
  <c r="X8" i="18"/>
  <c r="Z8" i="18" s="1"/>
  <c r="AE9" i="19"/>
  <c r="AE37" i="19" s="1"/>
  <c r="AF9" i="19"/>
  <c r="AH9" i="19" s="1"/>
  <c r="AF30" i="19"/>
  <c r="AH30" i="19" s="1"/>
  <c r="AE30" i="19"/>
  <c r="R31" i="11"/>
  <c r="T31" i="11" s="1"/>
  <c r="BY35" i="11"/>
  <c r="AA9" i="12"/>
  <c r="AI9" i="12" s="1"/>
  <c r="Y15" i="12"/>
  <c r="AC15" i="12" s="1"/>
  <c r="AE15" i="12" s="1"/>
  <c r="Y18" i="12"/>
  <c r="AC18" i="12" s="1"/>
  <c r="AE18" i="12" s="1"/>
  <c r="AI27" i="12"/>
  <c r="AB31" i="12"/>
  <c r="AD31" i="12" s="1"/>
  <c r="AA31" i="12"/>
  <c r="AJ17" i="13"/>
  <c r="AB31" i="13"/>
  <c r="AJ31" i="13" s="1"/>
  <c r="Z16" i="14"/>
  <c r="AD16" i="14" s="1"/>
  <c r="AF16" i="14" s="1"/>
  <c r="AC35" i="14"/>
  <c r="AE35" i="14" s="1"/>
  <c r="AB35" i="14"/>
  <c r="AJ35" i="14" s="1"/>
  <c r="AE27" i="15"/>
  <c r="X12" i="16"/>
  <c r="Z12" i="16" s="1"/>
  <c r="W12" i="16"/>
  <c r="X17" i="16"/>
  <c r="Z17" i="16" s="1"/>
  <c r="W17" i="16"/>
  <c r="X28" i="16"/>
  <c r="Z28" i="16" s="1"/>
  <c r="X14" i="18"/>
  <c r="Z14" i="18" s="1"/>
  <c r="W14" i="18"/>
  <c r="X30" i="18"/>
  <c r="Z30" i="18" s="1"/>
  <c r="W30" i="18"/>
  <c r="X32" i="18"/>
  <c r="Z32" i="18" s="1"/>
  <c r="AF33" i="19"/>
  <c r="AH33" i="19" s="1"/>
  <c r="AE33" i="19"/>
  <c r="AB11" i="12"/>
  <c r="AD11" i="12" s="1"/>
  <c r="AA11" i="12"/>
  <c r="AI11" i="12" s="1"/>
  <c r="AB22" i="12"/>
  <c r="AD22" i="12" s="1"/>
  <c r="AA22" i="12"/>
  <c r="AI22" i="12" s="1"/>
  <c r="AJ10" i="13"/>
  <c r="AC14" i="13"/>
  <c r="AE14" i="13" s="1"/>
  <c r="AB14" i="13"/>
  <c r="AJ14" i="13" s="1"/>
  <c r="AC26" i="13"/>
  <c r="AE26" i="13" s="1"/>
  <c r="AB26" i="13"/>
  <c r="AJ26" i="13" s="1"/>
  <c r="AC8" i="14"/>
  <c r="AE8" i="14" s="1"/>
  <c r="AB8" i="14"/>
  <c r="AJ8" i="14" s="1"/>
  <c r="AJ14" i="14"/>
  <c r="AC23" i="14"/>
  <c r="AE23" i="14" s="1"/>
  <c r="AB23" i="14"/>
  <c r="AJ23" i="14" s="1"/>
  <c r="Z32" i="14"/>
  <c r="AD32" i="14" s="1"/>
  <c r="AF32" i="14" s="1"/>
  <c r="X20" i="15"/>
  <c r="Z20" i="15" s="1"/>
  <c r="W20" i="15"/>
  <c r="AE20" i="15" s="1"/>
  <c r="AE31" i="15"/>
  <c r="X14" i="16"/>
  <c r="Z14" i="16" s="1"/>
  <c r="W14" i="16"/>
  <c r="X15" i="17"/>
  <c r="Z15" i="17" s="1"/>
  <c r="W27" i="17"/>
  <c r="X27" i="17"/>
  <c r="Z27" i="17" s="1"/>
  <c r="U36" i="18"/>
  <c r="Y5" i="18"/>
  <c r="AA5" i="18" s="1"/>
  <c r="AF15" i="19"/>
  <c r="AH15" i="19" s="1"/>
  <c r="AE15" i="19"/>
  <c r="AF18" i="19"/>
  <c r="AH18" i="19" s="1"/>
  <c r="AE18" i="19"/>
  <c r="AF25" i="19"/>
  <c r="AH25" i="19" s="1"/>
  <c r="AE25" i="19"/>
  <c r="AE31" i="19"/>
  <c r="AF31" i="19"/>
  <c r="AH31" i="19" s="1"/>
  <c r="AF35" i="19"/>
  <c r="AH35" i="19" s="1"/>
  <c r="AE35" i="19"/>
  <c r="Q9" i="20"/>
  <c r="AF14" i="19"/>
  <c r="AH14" i="19" s="1"/>
  <c r="AE14" i="19"/>
  <c r="AF11" i="20"/>
  <c r="AH11" i="20" s="1"/>
  <c r="AE11" i="20"/>
  <c r="Q14" i="20"/>
  <c r="Q16" i="20"/>
  <c r="AF32" i="20"/>
  <c r="AH32" i="20" s="1"/>
  <c r="AE32" i="20"/>
  <c r="X23" i="18"/>
  <c r="Z23" i="18" s="1"/>
  <c r="W23" i="18"/>
  <c r="AC13" i="19"/>
  <c r="AG13" i="19" s="1"/>
  <c r="AI13" i="19" s="1"/>
  <c r="AE23" i="19"/>
  <c r="Q29" i="19"/>
  <c r="AB37" i="20"/>
  <c r="AC6" i="20"/>
  <c r="AE23" i="20"/>
  <c r="AF23" i="20"/>
  <c r="AH23" i="20" s="1"/>
  <c r="Y37" i="20"/>
  <c r="T36" i="18"/>
  <c r="AF19" i="19"/>
  <c r="AH19" i="19" s="1"/>
  <c r="AE19" i="19"/>
  <c r="AF28" i="19"/>
  <c r="AH28" i="19" s="1"/>
  <c r="AE28" i="19"/>
  <c r="AA37" i="19"/>
  <c r="AF6" i="20"/>
  <c r="AH6" i="20" s="1"/>
  <c r="AE6" i="20"/>
  <c r="AF13" i="20"/>
  <c r="AH13" i="20" s="1"/>
  <c r="AE13" i="20"/>
  <c r="AF24" i="19"/>
  <c r="AH24" i="19" s="1"/>
  <c r="AE36" i="20"/>
  <c r="Y37" i="19"/>
  <c r="AF6" i="19"/>
  <c r="AH6" i="19" s="1"/>
  <c r="AF26" i="19"/>
  <c r="AH26" i="19" s="1"/>
  <c r="AE26" i="19"/>
  <c r="Q12" i="20"/>
  <c r="Q32" i="19"/>
  <c r="AF24" i="20"/>
  <c r="AH24" i="20" s="1"/>
  <c r="AE24" i="20"/>
  <c r="Q33" i="20"/>
  <c r="Q35" i="20"/>
  <c r="AE29" i="20"/>
  <c r="BF8" i="11" l="1"/>
  <c r="AL28" i="11"/>
  <c r="BF6" i="11"/>
  <c r="AL12" i="11"/>
  <c r="BF19" i="11"/>
  <c r="AC37" i="19"/>
  <c r="AJ16" i="11"/>
  <c r="AL16" i="11" s="1"/>
  <c r="T27" i="11"/>
  <c r="AL11" i="11"/>
  <c r="AK31" i="11"/>
  <c r="AI31" i="11"/>
  <c r="BE31" i="11"/>
  <c r="BF31" i="11" s="1"/>
  <c r="BF17" i="11"/>
  <c r="AI27" i="11"/>
  <c r="BD27" i="11"/>
  <c r="BF27" i="11" s="1"/>
  <c r="BE25" i="11"/>
  <c r="BF25" i="11" s="1"/>
  <c r="AK25" i="11"/>
  <c r="AL25" i="11" s="1"/>
  <c r="BF20" i="11"/>
  <c r="BD33" i="11"/>
  <c r="BF33" i="11" s="1"/>
  <c r="BE20" i="11"/>
  <c r="BF35" i="11"/>
  <c r="BF21" i="11"/>
  <c r="AL20" i="11"/>
  <c r="BD36" i="11"/>
  <c r="BF36" i="11" s="1"/>
  <c r="AJ36" i="11"/>
  <c r="AL36" i="11" s="1"/>
  <c r="AL18" i="11"/>
  <c r="BD16" i="11"/>
  <c r="BF16" i="11" s="1"/>
  <c r="AJ33" i="11"/>
  <c r="AL33" i="11" s="1"/>
  <c r="BD15" i="11"/>
  <c r="BF15" i="11" s="1"/>
  <c r="AI25" i="11"/>
  <c r="BF11" i="11"/>
  <c r="BF14" i="11"/>
  <c r="BF10" i="11"/>
  <c r="T15" i="11"/>
  <c r="BD26" i="11"/>
  <c r="BF26" i="11" s="1"/>
  <c r="BE7" i="11"/>
  <c r="BF7" i="11" s="1"/>
  <c r="BY6" i="11"/>
  <c r="BS37" i="11"/>
  <c r="BF29" i="11"/>
  <c r="AE37" i="20"/>
  <c r="AC37" i="20"/>
  <c r="AG6" i="20"/>
  <c r="AI6" i="20" s="1"/>
  <c r="AK35" i="11"/>
  <c r="AL35" i="11" s="1"/>
  <c r="W36" i="18"/>
  <c r="AJ27" i="11"/>
  <c r="AL27" i="11" s="1"/>
  <c r="AL31" i="11"/>
  <c r="AI20" i="11"/>
  <c r="AJ26" i="11"/>
  <c r="AL26" i="11" s="1"/>
  <c r="AK7" i="11"/>
  <c r="AL7" i="11" s="1"/>
  <c r="BY3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3" authorId="0" shapeId="0" xr:uid="{00000000-0006-0000-1100-000002000000}">
      <text>
        <r>
          <rPr>
            <sz val="10"/>
            <color rgb="FF000000"/>
            <rFont val="Arial"/>
            <scheme val="minor"/>
          </rPr>
          <t>풀필
81명 210분
68명 330분
7명 480분</t>
        </r>
      </text>
    </comment>
    <comment ref="L34" authorId="0" shapeId="0" xr:uid="{00000000-0006-0000-1100-000001000000}">
      <text>
        <r>
          <rPr>
            <sz val="10"/>
            <color rgb="FF000000"/>
            <rFont val="Arial"/>
            <scheme val="minor"/>
          </rPr>
          <t>풀필
75명 540분
3명 480분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1200-000008000000}">
      <text>
        <r>
          <rPr>
            <sz val="10"/>
            <color rgb="FF000000"/>
            <rFont val="Arial"/>
            <scheme val="minor"/>
          </rPr>
          <t>센터장(서우혁) 포함</t>
        </r>
      </text>
    </comment>
    <comment ref="F5" authorId="0" shapeId="0" xr:uid="{00000000-0006-0000-1200-000002000000}">
      <text>
        <r>
          <rPr>
            <sz val="10"/>
            <color rgb="FF000000"/>
            <rFont val="Arial"/>
            <scheme val="minor"/>
          </rPr>
          <t>센터장(서우혁) 포함</t>
        </r>
      </text>
    </comment>
    <comment ref="I9" authorId="0" shapeId="0" xr:uid="{00000000-0006-0000-1200-000001000000}">
      <text>
        <r>
          <rPr>
            <sz val="10"/>
            <color rgb="FF000000"/>
            <rFont val="Arial"/>
            <scheme val="minor"/>
          </rPr>
          <t>에이블 39 + 글로벌 47 + 스피드 3</t>
        </r>
      </text>
    </comment>
    <comment ref="I11" authorId="0" shapeId="0" xr:uid="{00000000-0006-0000-1200-000007000000}">
      <text>
        <r>
          <rPr>
            <sz val="10"/>
            <color rgb="FF000000"/>
            <rFont val="Arial"/>
            <scheme val="minor"/>
          </rPr>
          <t>에이블 42 + 글로벌 51 + 스피드 3</t>
        </r>
      </text>
    </comment>
    <comment ref="C12" authorId="0" shapeId="0" xr:uid="{00000000-0006-0000-1200-000005000000}">
      <text>
        <r>
          <rPr>
            <sz val="10"/>
            <color rgb="FF000000"/>
            <rFont val="Arial"/>
            <scheme val="minor"/>
          </rPr>
          <t>센터장님, 오현님 철야</t>
        </r>
      </text>
    </comment>
    <comment ref="C13" authorId="0" shapeId="0" xr:uid="{00000000-0006-0000-1200-000004000000}">
      <text>
        <r>
          <rPr>
            <sz val="10"/>
            <color rgb="FF000000"/>
            <rFont val="Arial"/>
            <scheme val="minor"/>
          </rPr>
          <t>센터장님, 오현님 철야</t>
        </r>
      </text>
    </comment>
    <comment ref="I23" authorId="0" shapeId="0" xr:uid="{00000000-0006-0000-1200-000003000000}">
      <text>
        <r>
          <rPr>
            <sz val="10"/>
            <color rgb="FF000000"/>
            <rFont val="Arial"/>
            <scheme val="minor"/>
          </rPr>
          <t>오전 : 단기 인력 전원 (14명) 풀필 투입
오후 : OPS_0명, 풀필_0명</t>
        </r>
      </text>
    </comment>
    <comment ref="J33" authorId="0" shapeId="0" xr:uid="{00000000-0006-0000-1200-000006000000}">
      <text>
        <r>
          <rPr>
            <sz val="10"/>
            <color rgb="FF000000"/>
            <rFont val="Arial"/>
            <scheme val="minor"/>
          </rPr>
          <t>오전 (09:00~11:30) : OPS_0명 / 풀필_40명
오후 (12:30~18:00) : OPS_8명 / 풀필_32명</t>
        </r>
      </text>
    </comment>
  </commentList>
</comments>
</file>

<file path=xl/sharedStrings.xml><?xml version="1.0" encoding="utf-8"?>
<sst xmlns="http://schemas.openxmlformats.org/spreadsheetml/2006/main" count="1237" uniqueCount="179">
  <si>
    <t>일자</t>
  </si>
  <si>
    <t>요일</t>
  </si>
  <si>
    <t>B2B</t>
  </si>
  <si>
    <t>QFC</t>
  </si>
  <si>
    <t>OPS</t>
  </si>
  <si>
    <t>합계</t>
  </si>
  <si>
    <t>목</t>
  </si>
  <si>
    <t>일</t>
  </si>
  <si>
    <t>토</t>
  </si>
  <si>
    <t>화</t>
  </si>
  <si>
    <t>월</t>
  </si>
  <si>
    <t>금</t>
  </si>
  <si>
    <t>수</t>
  </si>
  <si>
    <t>구분</t>
  </si>
  <si>
    <t>인원 (H/C)</t>
  </si>
  <si>
    <t>정규 근무 시간 (M/H)</t>
  </si>
  <si>
    <t>연장 근무 시간 (M/H)</t>
  </si>
  <si>
    <t>총 근무 시간</t>
  </si>
  <si>
    <t>출고 물량 실적 (件)</t>
  </si>
  <si>
    <t>정규직</t>
  </si>
  <si>
    <t>파트너사</t>
  </si>
  <si>
    <t>TOTAL</t>
  </si>
  <si>
    <t>단기
 충원
 사유</t>
  </si>
  <si>
    <t>Fulfillment (WMS)</t>
  </si>
  <si>
    <t>Fulfillment</t>
  </si>
  <si>
    <t>SUM</t>
  </si>
  <si>
    <t>Fulfill</t>
  </si>
  <si>
    <t>장기
 (주)</t>
  </si>
  <si>
    <t>단기
 (주)</t>
  </si>
  <si>
    <t>단기
 (야)</t>
  </si>
  <si>
    <t>소계</t>
  </si>
  <si>
    <t>국내</t>
  </si>
  <si>
    <t>해외</t>
  </si>
  <si>
    <t>일본</t>
  </si>
  <si>
    <t>Fulfillment (이벗)</t>
  </si>
  <si>
    <t>WMS
+
이벗</t>
  </si>
  <si>
    <t>TOTAL
(①+②+③+④)</t>
  </si>
  <si>
    <t>4H
인원수</t>
  </si>
  <si>
    <t>8H
인원수</t>
  </si>
  <si>
    <t>인원수</t>
  </si>
  <si>
    <t>연장
시간</t>
  </si>
  <si>
    <t>합계
시간</t>
  </si>
  <si>
    <t>기타
해외</t>
  </si>
  <si>
    <t>소계
①</t>
  </si>
  <si>
    <t>국내
②</t>
  </si>
  <si>
    <t>국내
③</t>
  </si>
  <si>
    <t>기타해외
④</t>
  </si>
  <si>
    <t>Total</t>
  </si>
  <si>
    <t>7명</t>
  </si>
  <si>
    <t>3명</t>
  </si>
  <si>
    <t>QPS</t>
  </si>
  <si>
    <t>장기 파트너</t>
  </si>
  <si>
    <t>김인호</t>
  </si>
  <si>
    <t>김국근</t>
  </si>
  <si>
    <t>이재욱</t>
  </si>
  <si>
    <t>김희진</t>
  </si>
  <si>
    <t>김태윤</t>
  </si>
  <si>
    <t>테페라</t>
  </si>
  <si>
    <t>김선빈</t>
  </si>
  <si>
    <t>정연주</t>
  </si>
  <si>
    <t>김기형</t>
  </si>
  <si>
    <t>심승룡</t>
  </si>
  <si>
    <t>8명</t>
  </si>
  <si>
    <t>5명</t>
  </si>
  <si>
    <t>채은정</t>
  </si>
  <si>
    <t>이순영</t>
  </si>
  <si>
    <t>조아영</t>
  </si>
  <si>
    <t>박영애</t>
  </si>
  <si>
    <t>김민영</t>
  </si>
  <si>
    <t>김인철</t>
  </si>
  <si>
    <t>정주라</t>
  </si>
  <si>
    <t>오현</t>
  </si>
  <si>
    <t>김상보</t>
  </si>
  <si>
    <t>정상문</t>
  </si>
  <si>
    <t>배슬아</t>
  </si>
  <si>
    <t>(오배송/오출고) 
보상 건수</t>
  </si>
  <si>
    <t>발생율(%)</t>
  </si>
  <si>
    <t>서우혁</t>
  </si>
  <si>
    <t>출근 인원 현황</t>
  </si>
  <si>
    <t>총 근무 시간 (M/H)</t>
  </si>
  <si>
    <t>인시생산성
 (건/인,시간)</t>
  </si>
  <si>
    <t>인일생산성
 (건/인,8시간)</t>
  </si>
  <si>
    <t>(오배송/오출고) 
보상 건수</t>
  </si>
  <si>
    <t>전체
 합계</t>
  </si>
  <si>
    <t>단기
 충원 사유</t>
  </si>
  <si>
    <t>Fulfill (WMS)</t>
  </si>
  <si>
    <t>Fulfill (이벗)</t>
  </si>
  <si>
    <t>Fulfill 합계
 (WMS+이벗)</t>
  </si>
  <si>
    <t>TOTAL
 (①+②+③+④)</t>
  </si>
  <si>
    <t>장기(주)</t>
  </si>
  <si>
    <t>단기(주)</t>
  </si>
  <si>
    <t>단기(야)</t>
  </si>
  <si>
    <t>기타해외</t>
  </si>
  <si>
    <t>소계 ①</t>
  </si>
  <si>
    <t>국내 ②</t>
  </si>
  <si>
    <t>국내 ③</t>
  </si>
  <si>
    <t>기타해외 ④</t>
  </si>
  <si>
    <t>메가포행사</t>
  </si>
  <si>
    <t>VTPL라벨 : 1명</t>
  </si>
  <si>
    <t>명절물량/ VTPL라벨 : 2명</t>
  </si>
  <si>
    <t>OPS
(700)</t>
  </si>
  <si>
    <t>Fulfill
(200)</t>
  </si>
  <si>
    <t>영종</t>
  </si>
  <si>
    <t>마곡</t>
  </si>
  <si>
    <t>메가와리 (2일차)</t>
  </si>
  <si>
    <t>안대용</t>
  </si>
  <si>
    <t>박민욱</t>
  </si>
  <si>
    <t>메가와리 (3일차)</t>
  </si>
  <si>
    <t>메가와리 (1일차), 정규직23 (=영종14+마곡9)</t>
  </si>
  <si>
    <t>메가와리 (4일차)</t>
  </si>
  <si>
    <t>2명</t>
  </si>
  <si>
    <t>메가와리 (5일차)</t>
  </si>
  <si>
    <t>메가와리 (6일차)</t>
  </si>
  <si>
    <t>메가와리 (7일차)</t>
  </si>
  <si>
    <t>메가와리 (8일차)</t>
  </si>
  <si>
    <t>메가와리 (9일차)</t>
  </si>
  <si>
    <t>TOTAL
 (①+②)</t>
  </si>
  <si>
    <t>OPS
(타겟 : 700)</t>
  </si>
  <si>
    <t>Fulfill
(타겟 : 200)</t>
  </si>
  <si>
    <t>메가와리 (10일차)</t>
  </si>
  <si>
    <t>메가와리 (11일차)</t>
  </si>
  <si>
    <t>메가포 행사</t>
  </si>
  <si>
    <t>메가와리 (12일차)</t>
  </si>
  <si>
    <t xml:space="preserve">메가와리 (13일차) → 3/11일 23:59 행사 종료 </t>
  </si>
  <si>
    <t>메가와리 (14일차) → 백로그 출고 대응</t>
  </si>
  <si>
    <t>메가와리 (15일차) → 백로그 출고 대응</t>
  </si>
  <si>
    <t>마민제님2명요청</t>
  </si>
  <si>
    <t>박영애님연차</t>
  </si>
  <si>
    <t>마민제님요청3명/박영애님연차</t>
  </si>
  <si>
    <t>정연주님,김태윤님 연차</t>
  </si>
  <si>
    <t>마민제님 티셔츠3명요청</t>
  </si>
  <si>
    <t>상상행사</t>
  </si>
  <si>
    <t>라벨임가공1명</t>
  </si>
  <si>
    <t>4명</t>
  </si>
  <si>
    <t>이지훈</t>
  </si>
  <si>
    <t>특이사항</t>
  </si>
  <si>
    <t>오후 마곡 인원 현장 지원</t>
  </si>
  <si>
    <t>메가와리</t>
  </si>
  <si>
    <t>9명</t>
  </si>
  <si>
    <t>1명</t>
  </si>
  <si>
    <t>OPS
(타겟 : 815)</t>
  </si>
  <si>
    <t>Fulfill
(타겟 : 205)</t>
  </si>
  <si>
    <t>메가포 행사 (7/1, 00:00~)</t>
  </si>
  <si>
    <t>메가포 행사 (7/9, ~23:59)</t>
  </si>
  <si>
    <t>단기(오전)</t>
  </si>
  <si>
    <t>단기(오후)</t>
  </si>
  <si>
    <t>메가포 행사 (8/1, 00:00~)</t>
  </si>
  <si>
    <t>장기(주간)</t>
  </si>
  <si>
    <t>단기(주간)</t>
  </si>
  <si>
    <t>단기(심야)</t>
  </si>
  <si>
    <t>JP</t>
  </si>
  <si>
    <t>풀필</t>
  </si>
  <si>
    <t>메가와리 행사 (운영 4일차)</t>
  </si>
  <si>
    <t>메가와리 행사 (운영 5일차)</t>
  </si>
  <si>
    <t>메가포 행사 (8/9, ~23:59)</t>
  </si>
  <si>
    <t>메가와리 행사 (운영 6일차)</t>
  </si>
  <si>
    <t>메가와리 행사 (운영 7일차)</t>
  </si>
  <si>
    <t>메가와리 행사 (운영 8일차)</t>
  </si>
  <si>
    <t>메가와리 행사 (운영 9일차)</t>
  </si>
  <si>
    <t>메가와리 행사 (운영 10일차)</t>
  </si>
  <si>
    <t>메가와리 행사 (운영 11일차)</t>
  </si>
  <si>
    <t>메가와리 행사 (운영 12일차)</t>
  </si>
  <si>
    <t>메가와리 행사 (운영 13일차)</t>
  </si>
  <si>
    <t>메가와리 행사 (운영 14일차)</t>
  </si>
  <si>
    <t>메가와리 행사 (운영 15일차)</t>
  </si>
  <si>
    <t>메가와리 행사 (8/28, 17:00~)</t>
  </si>
  <si>
    <t>메가와리 행사 (운영 1일차)</t>
  </si>
  <si>
    <t>메가와리 행사 (운영 2일차)</t>
  </si>
  <si>
    <t>메가와리 행사 (운영 3일차)</t>
  </si>
  <si>
    <t>박민혁</t>
  </si>
  <si>
    <t>장기</t>
  </si>
  <si>
    <t>에이블</t>
  </si>
  <si>
    <t>장연주</t>
  </si>
  <si>
    <t>6명</t>
  </si>
  <si>
    <t>글로벌</t>
  </si>
  <si>
    <t>목주희</t>
  </si>
  <si>
    <t>주은혜</t>
  </si>
  <si>
    <t>주은희</t>
  </si>
  <si>
    <t>영종 (센터장 제외)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</si>
</sst>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"/>
    <numFmt numFmtId="177" formatCode="#,##0.0"/>
    <numFmt numFmtId="178" formatCode="0.000%"/>
    <numFmt numFmtId="179" formatCode="0.0"/>
    <numFmt numFmtId="180" formatCode="m\-d"/>
  </numFmts>
  <fonts count="2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&quot;맑은 고딕&quot;"/>
      <family val="3"/>
      <charset val="129"/>
    </font>
    <font>
      <sz val="10"/>
      <color rgb="FFC00000"/>
      <name val="&quot;맑은 고딕&quot;"/>
      <family val="3"/>
      <charset val="129"/>
    </font>
    <font>
      <b/>
      <sz val="10"/>
      <color rgb="FFFF0000"/>
      <name val="&quot;맑은 고딕&quot;"/>
      <family val="3"/>
      <charset val="129"/>
    </font>
    <font>
      <sz val="10"/>
      <color rgb="FFFF0000"/>
      <name val="&quot;맑은 고딕&quot;"/>
      <family val="3"/>
      <charset val="129"/>
    </font>
    <font>
      <b/>
      <sz val="10"/>
      <color rgb="FF0000FF"/>
      <name val="&quot;맑은 고딕&quot;"/>
      <family val="3"/>
      <charset val="129"/>
    </font>
    <font>
      <sz val="10"/>
      <color rgb="FF0000FF"/>
      <name val="&quot;맑은 고딕&quot;"/>
      <family val="3"/>
      <charset val="129"/>
    </font>
    <font>
      <b/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rgb="FFFFFFFF"/>
      <name val="&quot;맑은 고딕&quot;"/>
      <family val="3"/>
      <charset val="129"/>
    </font>
    <font>
      <sz val="10"/>
      <color theme="1"/>
      <name val="&quot;맑은 고딕&quot;"/>
      <family val="3"/>
      <charset val="129"/>
    </font>
    <font>
      <b/>
      <sz val="10"/>
      <color rgb="FF000000"/>
      <name val="&quot;맑은 고딕&quot;"/>
      <family val="3"/>
      <charset val="129"/>
    </font>
    <font>
      <sz val="10"/>
      <color rgb="FFFF000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980000"/>
      <name val="&quot;맑은 고딕&quot;"/>
      <family val="3"/>
      <charset val="129"/>
    </font>
    <font>
      <b/>
      <sz val="10"/>
      <color rgb="FF98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DAE9F8"/>
        <bgColor rgb="FFDAE9F8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13" xfId="0" applyFon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6" fontId="3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0" fontId="3" fillId="0" borderId="13" xfId="0" applyFont="1" applyBorder="1" applyAlignment="1">
      <alignment horizontal="left"/>
    </xf>
    <xf numFmtId="3" fontId="4" fillId="0" borderId="13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6" fillId="0" borderId="13" xfId="0" applyFont="1" applyBorder="1" applyAlignment="1">
      <alignment horizontal="center"/>
    </xf>
    <xf numFmtId="3" fontId="3" fillId="0" borderId="13" xfId="0" applyNumberFormat="1" applyFont="1" applyBorder="1" applyAlignment="1">
      <alignment horizontal="right" vertical="center"/>
    </xf>
    <xf numFmtId="3" fontId="4" fillId="3" borderId="13" xfId="0" applyNumberFormat="1" applyFont="1" applyFill="1" applyBorder="1" applyAlignment="1">
      <alignment horizontal="right"/>
    </xf>
    <xf numFmtId="0" fontId="6" fillId="2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3" fontId="3" fillId="3" borderId="13" xfId="0" applyNumberFormat="1" applyFont="1" applyFill="1" applyBorder="1" applyAlignment="1">
      <alignment horizontal="right"/>
    </xf>
    <xf numFmtId="177" fontId="3" fillId="0" borderId="13" xfId="0" applyNumberFormat="1" applyFont="1" applyBorder="1" applyAlignment="1">
      <alignment horizontal="right"/>
    </xf>
    <xf numFmtId="177" fontId="3" fillId="3" borderId="13" xfId="0" applyNumberFormat="1" applyFont="1" applyFill="1" applyBorder="1" applyAlignment="1">
      <alignment horizontal="right"/>
    </xf>
    <xf numFmtId="177" fontId="3" fillId="7" borderId="13" xfId="0" applyNumberFormat="1" applyFont="1" applyFill="1" applyBorder="1" applyAlignment="1">
      <alignment horizontal="right"/>
    </xf>
    <xf numFmtId="177" fontId="7" fillId="7" borderId="13" xfId="0" applyNumberFormat="1" applyFont="1" applyFill="1" applyBorder="1" applyAlignment="1">
      <alignment horizontal="right"/>
    </xf>
    <xf numFmtId="3" fontId="4" fillId="2" borderId="13" xfId="0" applyNumberFormat="1" applyFont="1" applyFill="1" applyBorder="1" applyAlignment="1">
      <alignment horizontal="right"/>
    </xf>
    <xf numFmtId="0" fontId="9" fillId="0" borderId="13" xfId="0" applyFont="1" applyBorder="1"/>
    <xf numFmtId="3" fontId="9" fillId="0" borderId="13" xfId="0" applyNumberFormat="1" applyFont="1" applyBorder="1"/>
    <xf numFmtId="0" fontId="10" fillId="0" borderId="0" xfId="0" applyFont="1"/>
    <xf numFmtId="0" fontId="2" fillId="8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/>
    <xf numFmtId="177" fontId="3" fillId="5" borderId="13" xfId="0" applyNumberFormat="1" applyFont="1" applyFill="1" applyBorder="1" applyAlignment="1">
      <alignment horizontal="right"/>
    </xf>
    <xf numFmtId="177" fontId="6" fillId="0" borderId="13" xfId="0" applyNumberFormat="1" applyFont="1" applyBorder="1" applyAlignment="1">
      <alignment horizontal="right"/>
    </xf>
    <xf numFmtId="177" fontId="8" fillId="0" borderId="13" xfId="0" applyNumberFormat="1" applyFont="1" applyBorder="1" applyAlignment="1">
      <alignment horizontal="right"/>
    </xf>
    <xf numFmtId="177" fontId="3" fillId="4" borderId="13" xfId="0" applyNumberFormat="1" applyFont="1" applyFill="1" applyBorder="1" applyAlignment="1">
      <alignment horizontal="right"/>
    </xf>
    <xf numFmtId="3" fontId="11" fillId="9" borderId="13" xfId="0" applyNumberFormat="1" applyFont="1" applyFill="1" applyBorder="1" applyAlignment="1">
      <alignment horizontal="right"/>
    </xf>
    <xf numFmtId="0" fontId="6" fillId="0" borderId="13" xfId="0" applyFont="1" applyBorder="1" applyAlignment="1">
      <alignment horizontal="right"/>
    </xf>
    <xf numFmtId="178" fontId="3" fillId="0" borderId="13" xfId="0" applyNumberFormat="1" applyFont="1" applyBorder="1" applyAlignment="1">
      <alignment horizontal="right"/>
    </xf>
    <xf numFmtId="177" fontId="3" fillId="5" borderId="13" xfId="0" applyNumberFormat="1" applyFont="1" applyFill="1" applyBorder="1" applyAlignment="1">
      <alignment horizontal="right" vertical="center"/>
    </xf>
    <xf numFmtId="177" fontId="3" fillId="0" borderId="13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8" fillId="0" borderId="13" xfId="0" applyNumberFormat="1" applyFont="1" applyBorder="1" applyAlignment="1">
      <alignment horizontal="right" vertical="center"/>
    </xf>
    <xf numFmtId="177" fontId="3" fillId="4" borderId="13" xfId="0" applyNumberFormat="1" applyFont="1" applyFill="1" applyBorder="1" applyAlignment="1">
      <alignment horizontal="right" vertical="center"/>
    </xf>
    <xf numFmtId="177" fontId="3" fillId="3" borderId="13" xfId="0" applyNumberFormat="1" applyFont="1" applyFill="1" applyBorder="1" applyAlignment="1">
      <alignment horizontal="right" vertical="center"/>
    </xf>
    <xf numFmtId="3" fontId="3" fillId="2" borderId="13" xfId="0" applyNumberFormat="1" applyFont="1" applyFill="1" applyBorder="1" applyAlignment="1">
      <alignment horizontal="right"/>
    </xf>
    <xf numFmtId="177" fontId="3" fillId="2" borderId="13" xfId="0" applyNumberFormat="1" applyFont="1" applyFill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80" fontId="6" fillId="0" borderId="13" xfId="0" applyNumberFormat="1" applyFont="1" applyBorder="1" applyAlignment="1">
      <alignment horizontal="center"/>
    </xf>
    <xf numFmtId="177" fontId="3" fillId="0" borderId="12" xfId="0" applyNumberFormat="1" applyFont="1" applyBorder="1" applyAlignment="1">
      <alignment horizontal="right"/>
    </xf>
    <xf numFmtId="3" fontId="11" fillId="9" borderId="2" xfId="0" applyNumberFormat="1" applyFont="1" applyFill="1" applyBorder="1" applyAlignment="1">
      <alignment horizontal="right"/>
    </xf>
    <xf numFmtId="179" fontId="3" fillId="0" borderId="13" xfId="0" applyNumberFormat="1" applyFont="1" applyBorder="1" applyAlignment="1">
      <alignment horizontal="right"/>
    </xf>
    <xf numFmtId="177" fontId="13" fillId="10" borderId="13" xfId="0" applyNumberFormat="1" applyFont="1" applyFill="1" applyBorder="1" applyAlignment="1">
      <alignment horizontal="right"/>
    </xf>
    <xf numFmtId="178" fontId="3" fillId="0" borderId="0" xfId="0" applyNumberFormat="1" applyFont="1" applyAlignment="1">
      <alignment horizontal="right"/>
    </xf>
    <xf numFmtId="180" fontId="3" fillId="0" borderId="13" xfId="0" applyNumberFormat="1" applyFont="1" applyBorder="1" applyAlignment="1">
      <alignment horizontal="center"/>
    </xf>
    <xf numFmtId="0" fontId="3" fillId="11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177" fontId="3" fillId="11" borderId="13" xfId="0" applyNumberFormat="1" applyFont="1" applyFill="1" applyBorder="1" applyAlignment="1">
      <alignment horizontal="right"/>
    </xf>
    <xf numFmtId="3" fontId="15" fillId="9" borderId="13" xfId="0" applyNumberFormat="1" applyFont="1" applyFill="1" applyBorder="1"/>
    <xf numFmtId="177" fontId="13" fillId="3" borderId="13" xfId="0" applyNumberFormat="1" applyFont="1" applyFill="1" applyBorder="1" applyAlignment="1">
      <alignment horizontal="right"/>
    </xf>
    <xf numFmtId="0" fontId="16" fillId="0" borderId="13" xfId="0" applyFont="1" applyBorder="1"/>
    <xf numFmtId="0" fontId="14" fillId="0" borderId="0" xfId="0" applyFont="1"/>
    <xf numFmtId="0" fontId="3" fillId="0" borderId="0" xfId="0" applyFont="1" applyAlignment="1">
      <alignment horizontal="center"/>
    </xf>
    <xf numFmtId="179" fontId="3" fillId="0" borderId="0" xfId="0" applyNumberFormat="1" applyFont="1" applyAlignment="1">
      <alignment horizontal="center"/>
    </xf>
    <xf numFmtId="180" fontId="3" fillId="2" borderId="13" xfId="0" applyNumberFormat="1" applyFont="1" applyFill="1" applyBorder="1" applyAlignment="1">
      <alignment horizontal="center"/>
    </xf>
    <xf numFmtId="180" fontId="17" fillId="4" borderId="13" xfId="0" applyNumberFormat="1" applyFont="1" applyFill="1" applyBorder="1" applyAlignment="1">
      <alignment horizontal="center"/>
    </xf>
    <xf numFmtId="0" fontId="17" fillId="4" borderId="13" xfId="0" applyFont="1" applyFill="1" applyBorder="1" applyAlignment="1">
      <alignment horizontal="center"/>
    </xf>
    <xf numFmtId="177" fontId="17" fillId="4" borderId="13" xfId="0" applyNumberFormat="1" applyFont="1" applyFill="1" applyBorder="1" applyAlignment="1">
      <alignment horizontal="right"/>
    </xf>
    <xf numFmtId="177" fontId="18" fillId="4" borderId="13" xfId="0" applyNumberFormat="1" applyFont="1" applyFill="1" applyBorder="1" applyAlignment="1">
      <alignment horizontal="right"/>
    </xf>
    <xf numFmtId="0" fontId="17" fillId="4" borderId="13" xfId="0" applyFont="1" applyFill="1" applyBorder="1" applyAlignment="1">
      <alignment horizontal="left"/>
    </xf>
    <xf numFmtId="3" fontId="17" fillId="4" borderId="13" xfId="0" applyNumberFormat="1" applyFont="1" applyFill="1" applyBorder="1" applyAlignment="1">
      <alignment horizontal="right"/>
    </xf>
    <xf numFmtId="179" fontId="17" fillId="4" borderId="13" xfId="0" applyNumberFormat="1" applyFont="1" applyFill="1" applyBorder="1" applyAlignment="1">
      <alignment horizontal="right"/>
    </xf>
    <xf numFmtId="180" fontId="6" fillId="12" borderId="13" xfId="0" applyNumberFormat="1" applyFont="1" applyFill="1" applyBorder="1" applyAlignment="1">
      <alignment horizontal="center"/>
    </xf>
    <xf numFmtId="0" fontId="6" fillId="12" borderId="13" xfId="0" applyFont="1" applyFill="1" applyBorder="1" applyAlignment="1">
      <alignment horizontal="center"/>
    </xf>
    <xf numFmtId="0" fontId="17" fillId="4" borderId="13" xfId="0" applyFont="1" applyFill="1" applyBorder="1" applyAlignment="1">
      <alignment horizontal="right"/>
    </xf>
    <xf numFmtId="178" fontId="17" fillId="4" borderId="13" xfId="0" applyNumberFormat="1" applyFont="1" applyFill="1" applyBorder="1" applyAlignment="1">
      <alignment horizontal="right"/>
    </xf>
    <xf numFmtId="178" fontId="17" fillId="4" borderId="0" xfId="0" applyNumberFormat="1" applyFont="1" applyFill="1" applyAlignment="1">
      <alignment horizontal="right"/>
    </xf>
    <xf numFmtId="0" fontId="2" fillId="4" borderId="0" xfId="0" applyFont="1" applyFill="1"/>
    <xf numFmtId="179" fontId="3" fillId="12" borderId="13" xfId="0" applyNumberFormat="1" applyFont="1" applyFill="1" applyBorder="1" applyAlignment="1">
      <alignment horizontal="right"/>
    </xf>
    <xf numFmtId="180" fontId="17" fillId="0" borderId="13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77" fontId="17" fillId="11" borderId="13" xfId="0" applyNumberFormat="1" applyFont="1" applyFill="1" applyBorder="1" applyAlignment="1">
      <alignment horizontal="right"/>
    </xf>
    <xf numFmtId="177" fontId="17" fillId="0" borderId="13" xfId="0" applyNumberFormat="1" applyFont="1" applyBorder="1" applyAlignment="1">
      <alignment horizontal="right"/>
    </xf>
    <xf numFmtId="177" fontId="18" fillId="3" borderId="13" xfId="0" applyNumberFormat="1" applyFont="1" applyFill="1" applyBorder="1" applyAlignment="1">
      <alignment horizontal="right"/>
    </xf>
    <xf numFmtId="0" fontId="17" fillId="0" borderId="13" xfId="0" applyFont="1" applyBorder="1" applyAlignment="1">
      <alignment horizontal="left"/>
    </xf>
    <xf numFmtId="3" fontId="17" fillId="0" borderId="13" xfId="0" applyNumberFormat="1" applyFont="1" applyBorder="1" applyAlignment="1">
      <alignment horizontal="right"/>
    </xf>
    <xf numFmtId="3" fontId="17" fillId="9" borderId="13" xfId="0" applyNumberFormat="1" applyFont="1" applyFill="1" applyBorder="1" applyAlignment="1">
      <alignment horizontal="right"/>
    </xf>
    <xf numFmtId="179" fontId="17" fillId="0" borderId="13" xfId="0" applyNumberFormat="1" applyFont="1" applyBorder="1" applyAlignment="1">
      <alignment horizontal="right"/>
    </xf>
    <xf numFmtId="177" fontId="18" fillId="10" borderId="13" xfId="0" applyNumberFormat="1" applyFont="1" applyFill="1" applyBorder="1" applyAlignment="1">
      <alignment horizontal="right"/>
    </xf>
    <xf numFmtId="0" fontId="17" fillId="0" borderId="13" xfId="0" applyFont="1" applyBorder="1" applyAlignment="1">
      <alignment horizontal="right"/>
    </xf>
    <xf numFmtId="178" fontId="17" fillId="0" borderId="13" xfId="0" applyNumberFormat="1" applyFont="1" applyBorder="1" applyAlignment="1">
      <alignment horizontal="right"/>
    </xf>
    <xf numFmtId="178" fontId="17" fillId="0" borderId="0" xfId="0" applyNumberFormat="1" applyFont="1" applyAlignment="1">
      <alignment horizontal="right"/>
    </xf>
    <xf numFmtId="179" fontId="3" fillId="13" borderId="13" xfId="0" applyNumberFormat="1" applyFont="1" applyFill="1" applyBorder="1" applyAlignment="1">
      <alignment horizontal="right"/>
    </xf>
    <xf numFmtId="0" fontId="17" fillId="0" borderId="0" xfId="0" applyFont="1" applyAlignment="1">
      <alignment horizontal="center"/>
    </xf>
    <xf numFmtId="4" fontId="3" fillId="0" borderId="0" xfId="0" applyNumberFormat="1" applyFont="1" applyAlignment="1">
      <alignment horizontal="right"/>
    </xf>
    <xf numFmtId="0" fontId="2" fillId="2" borderId="13" xfId="0" applyFont="1" applyFill="1" applyBorder="1" applyAlignment="1">
      <alignment horizontal="center"/>
    </xf>
    <xf numFmtId="180" fontId="6" fillId="14" borderId="13" xfId="0" applyNumberFormat="1" applyFont="1" applyFill="1" applyBorder="1" applyAlignment="1">
      <alignment horizontal="center"/>
    </xf>
    <xf numFmtId="0" fontId="6" fillId="14" borderId="13" xfId="0" applyFont="1" applyFill="1" applyBorder="1" applyAlignment="1">
      <alignment horizontal="center"/>
    </xf>
    <xf numFmtId="179" fontId="2" fillId="0" borderId="0" xfId="0" applyNumberFormat="1" applyFont="1"/>
    <xf numFmtId="179" fontId="3" fillId="2" borderId="13" xfId="0" applyNumberFormat="1" applyFont="1" applyFill="1" applyBorder="1" applyAlignment="1">
      <alignment horizontal="right"/>
    </xf>
    <xf numFmtId="180" fontId="6" fillId="2" borderId="13" xfId="0" applyNumberFormat="1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180" fontId="12" fillId="6" borderId="13" xfId="0" applyNumberFormat="1" applyFont="1" applyFill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180" fontId="6" fillId="6" borderId="13" xfId="0" applyNumberFormat="1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177" fontId="3" fillId="11" borderId="12" xfId="0" applyNumberFormat="1" applyFont="1" applyFill="1" applyBorder="1" applyAlignment="1">
      <alignment horizontal="center"/>
    </xf>
    <xf numFmtId="177" fontId="3" fillId="11" borderId="13" xfId="0" applyNumberFormat="1" applyFont="1" applyFill="1" applyBorder="1" applyAlignment="1">
      <alignment horizontal="center"/>
    </xf>
    <xf numFmtId="177" fontId="3" fillId="4" borderId="13" xfId="0" applyNumberFormat="1" applyFont="1" applyFill="1" applyBorder="1" applyAlignment="1">
      <alignment horizontal="center"/>
    </xf>
    <xf numFmtId="177" fontId="5" fillId="3" borderId="13" xfId="0" applyNumberFormat="1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 vertical="center"/>
    </xf>
    <xf numFmtId="180" fontId="3" fillId="6" borderId="13" xfId="0" applyNumberFormat="1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177" fontId="3" fillId="6" borderId="13" xfId="0" applyNumberFormat="1" applyFont="1" applyFill="1" applyBorder="1" applyAlignment="1">
      <alignment horizontal="right"/>
    </xf>
    <xf numFmtId="177" fontId="6" fillId="2" borderId="13" xfId="0" applyNumberFormat="1" applyFont="1" applyFill="1" applyBorder="1" applyAlignment="1">
      <alignment horizontal="right"/>
    </xf>
    <xf numFmtId="177" fontId="5" fillId="3" borderId="13" xfId="0" applyNumberFormat="1" applyFont="1" applyFill="1" applyBorder="1" applyAlignment="1">
      <alignment horizontal="right"/>
    </xf>
    <xf numFmtId="177" fontId="3" fillId="15" borderId="13" xfId="0" applyNumberFormat="1" applyFont="1" applyFill="1" applyBorder="1" applyAlignment="1">
      <alignment horizontal="right"/>
    </xf>
    <xf numFmtId="177" fontId="8" fillId="16" borderId="13" xfId="0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center"/>
    </xf>
    <xf numFmtId="0" fontId="19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8" xfId="0" applyFont="1" applyBorder="1"/>
    <xf numFmtId="0" fontId="1" fillId="0" borderId="12" xfId="0" applyFont="1" applyBorder="1"/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0" fontId="7" fillId="2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13" fillId="10" borderId="5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79" fontId="13" fillId="10" borderId="1" xfId="0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Y1000"/>
  <sheetViews>
    <sheetView workbookViewId="0">
      <selection sqref="A1:B2"/>
    </sheetView>
  </sheetViews>
  <sheetFormatPr defaultColWidth="12.5703125" defaultRowHeight="15.75" customHeight="1"/>
  <cols>
    <col min="1" max="1" width="8.85546875" customWidth="1"/>
    <col min="2" max="2" width="8.28515625" customWidth="1"/>
    <col min="3" max="20" width="6.42578125" customWidth="1"/>
    <col min="21" max="21" width="19.7109375" customWidth="1"/>
    <col min="22" max="61" width="6.42578125" customWidth="1"/>
    <col min="62" max="62" width="7.7109375" customWidth="1"/>
    <col min="63" max="68" width="6.42578125" customWidth="1"/>
    <col min="69" max="69" width="7.140625" customWidth="1"/>
    <col min="70" max="72" width="6.42578125" customWidth="1"/>
    <col min="73" max="73" width="14.28515625" customWidth="1"/>
    <col min="74" max="75" width="7.85546875" customWidth="1"/>
    <col min="76" max="76" width="8.28515625" customWidth="1"/>
    <col min="77" max="77" width="10" customWidth="1"/>
  </cols>
  <sheetData>
    <row r="1" spans="1:77" ht="15.75" customHeight="1">
      <c r="A1" s="133" t="s">
        <v>13</v>
      </c>
      <c r="B1" s="124"/>
      <c r="C1" s="133" t="s">
        <v>14</v>
      </c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4"/>
      <c r="V1" s="133" t="s">
        <v>15</v>
      </c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4"/>
      <c r="AM1" s="133" t="s">
        <v>16</v>
      </c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4"/>
      <c r="BD1" s="141" t="s">
        <v>17</v>
      </c>
      <c r="BE1" s="123"/>
      <c r="BF1" s="124"/>
      <c r="BG1" s="142" t="s">
        <v>18</v>
      </c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4"/>
      <c r="BV1" s="143" t="s">
        <v>75</v>
      </c>
      <c r="BW1" s="123"/>
      <c r="BX1" s="123"/>
      <c r="BY1" s="124"/>
    </row>
    <row r="2" spans="1:77" ht="15.75" customHeight="1">
      <c r="A2" s="125"/>
      <c r="B2" s="127"/>
      <c r="C2" s="125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7"/>
      <c r="V2" s="125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7"/>
      <c r="AM2" s="125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7"/>
      <c r="BD2" s="139"/>
      <c r="BE2" s="130"/>
      <c r="BF2" s="140"/>
      <c r="BG2" s="125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7"/>
      <c r="BV2" s="139"/>
      <c r="BW2" s="130"/>
      <c r="BX2" s="130"/>
      <c r="BY2" s="140"/>
    </row>
    <row r="3" spans="1:77" ht="15.75" customHeight="1">
      <c r="A3" s="135" t="s">
        <v>0</v>
      </c>
      <c r="B3" s="135" t="s">
        <v>1</v>
      </c>
      <c r="C3" s="136" t="s">
        <v>19</v>
      </c>
      <c r="D3" s="123"/>
      <c r="E3" s="124"/>
      <c r="F3" s="137" t="s">
        <v>20</v>
      </c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  <c r="R3" s="138" t="s">
        <v>21</v>
      </c>
      <c r="S3" s="123"/>
      <c r="T3" s="124"/>
      <c r="U3" s="135" t="s">
        <v>22</v>
      </c>
      <c r="V3" s="134" t="s">
        <v>19</v>
      </c>
      <c r="W3" s="131"/>
      <c r="X3" s="131"/>
      <c r="Y3" s="131"/>
      <c r="Z3" s="131"/>
      <c r="AA3" s="131"/>
      <c r="AB3" s="132"/>
      <c r="AC3" s="134" t="s">
        <v>20</v>
      </c>
      <c r="AD3" s="131"/>
      <c r="AE3" s="131"/>
      <c r="AF3" s="131"/>
      <c r="AG3" s="131"/>
      <c r="AH3" s="131"/>
      <c r="AI3" s="132"/>
      <c r="AJ3" s="138" t="s">
        <v>21</v>
      </c>
      <c r="AK3" s="123"/>
      <c r="AL3" s="124"/>
      <c r="AM3" s="134" t="s">
        <v>19</v>
      </c>
      <c r="AN3" s="131"/>
      <c r="AO3" s="131"/>
      <c r="AP3" s="131"/>
      <c r="AQ3" s="131"/>
      <c r="AR3" s="131"/>
      <c r="AS3" s="132"/>
      <c r="AT3" s="134" t="s">
        <v>20</v>
      </c>
      <c r="AU3" s="131"/>
      <c r="AV3" s="131"/>
      <c r="AW3" s="131"/>
      <c r="AX3" s="131"/>
      <c r="AY3" s="131"/>
      <c r="AZ3" s="132"/>
      <c r="BA3" s="138" t="s">
        <v>21</v>
      </c>
      <c r="BB3" s="123"/>
      <c r="BC3" s="124"/>
      <c r="BD3" s="139"/>
      <c r="BE3" s="130"/>
      <c r="BF3" s="140"/>
      <c r="BG3" s="133" t="s">
        <v>4</v>
      </c>
      <c r="BH3" s="123"/>
      <c r="BI3" s="123"/>
      <c r="BJ3" s="124"/>
      <c r="BK3" s="133" t="s">
        <v>23</v>
      </c>
      <c r="BL3" s="123"/>
      <c r="BM3" s="123"/>
      <c r="BN3" s="123"/>
      <c r="BO3" s="133" t="s">
        <v>34</v>
      </c>
      <c r="BP3" s="123"/>
      <c r="BQ3" s="123"/>
      <c r="BR3" s="123"/>
      <c r="BS3" s="135" t="s">
        <v>35</v>
      </c>
      <c r="BT3" s="135" t="s">
        <v>2</v>
      </c>
      <c r="BU3" s="144" t="s">
        <v>36</v>
      </c>
      <c r="BV3" s="139"/>
      <c r="BW3" s="130"/>
      <c r="BX3" s="130"/>
      <c r="BY3" s="140"/>
    </row>
    <row r="4" spans="1:77" ht="15.75" customHeight="1">
      <c r="A4" s="128"/>
      <c r="B4" s="128"/>
      <c r="C4" s="125"/>
      <c r="D4" s="126"/>
      <c r="E4" s="127"/>
      <c r="F4" s="134" t="s">
        <v>4</v>
      </c>
      <c r="G4" s="131"/>
      <c r="H4" s="131"/>
      <c r="I4" s="132"/>
      <c r="J4" s="134" t="s">
        <v>24</v>
      </c>
      <c r="K4" s="131"/>
      <c r="L4" s="131"/>
      <c r="M4" s="132"/>
      <c r="N4" s="137" t="s">
        <v>25</v>
      </c>
      <c r="O4" s="131"/>
      <c r="P4" s="131"/>
      <c r="Q4" s="132"/>
      <c r="R4" s="125"/>
      <c r="S4" s="126"/>
      <c r="T4" s="127"/>
      <c r="U4" s="128"/>
      <c r="V4" s="134" t="s">
        <v>4</v>
      </c>
      <c r="W4" s="131"/>
      <c r="X4" s="132"/>
      <c r="Y4" s="134" t="s">
        <v>24</v>
      </c>
      <c r="Z4" s="131"/>
      <c r="AA4" s="132"/>
      <c r="AB4" s="135" t="s">
        <v>5</v>
      </c>
      <c r="AC4" s="134" t="s">
        <v>4</v>
      </c>
      <c r="AD4" s="131"/>
      <c r="AE4" s="132"/>
      <c r="AF4" s="134" t="s">
        <v>24</v>
      </c>
      <c r="AG4" s="131"/>
      <c r="AH4" s="132"/>
      <c r="AI4" s="135" t="s">
        <v>5</v>
      </c>
      <c r="AJ4" s="125"/>
      <c r="AK4" s="126"/>
      <c r="AL4" s="127"/>
      <c r="AM4" s="134" t="s">
        <v>4</v>
      </c>
      <c r="AN4" s="131"/>
      <c r="AO4" s="132"/>
      <c r="AP4" s="134" t="s">
        <v>24</v>
      </c>
      <c r="AQ4" s="131"/>
      <c r="AR4" s="132"/>
      <c r="AS4" s="135" t="s">
        <v>5</v>
      </c>
      <c r="AT4" s="134" t="s">
        <v>4</v>
      </c>
      <c r="AU4" s="131"/>
      <c r="AV4" s="132"/>
      <c r="AW4" s="134" t="s">
        <v>24</v>
      </c>
      <c r="AX4" s="131"/>
      <c r="AY4" s="132"/>
      <c r="AZ4" s="135" t="s">
        <v>5</v>
      </c>
      <c r="BA4" s="125"/>
      <c r="BB4" s="126"/>
      <c r="BC4" s="127"/>
      <c r="BD4" s="125"/>
      <c r="BE4" s="126"/>
      <c r="BF4" s="127"/>
      <c r="BG4" s="125"/>
      <c r="BH4" s="126"/>
      <c r="BI4" s="126"/>
      <c r="BJ4" s="127"/>
      <c r="BK4" s="125"/>
      <c r="BL4" s="126"/>
      <c r="BM4" s="126"/>
      <c r="BN4" s="126"/>
      <c r="BO4" s="125"/>
      <c r="BP4" s="126"/>
      <c r="BQ4" s="126"/>
      <c r="BR4" s="126"/>
      <c r="BS4" s="128"/>
      <c r="BT4" s="128"/>
      <c r="BU4" s="128"/>
      <c r="BV4" s="125"/>
      <c r="BW4" s="126"/>
      <c r="BX4" s="126"/>
      <c r="BY4" s="127"/>
    </row>
    <row r="5" spans="1:77" ht="15.75" customHeight="1">
      <c r="A5" s="129"/>
      <c r="B5" s="129"/>
      <c r="C5" s="3" t="s">
        <v>4</v>
      </c>
      <c r="D5" s="3" t="s">
        <v>26</v>
      </c>
      <c r="E5" s="4" t="s">
        <v>5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27</v>
      </c>
      <c r="K5" s="3" t="s">
        <v>28</v>
      </c>
      <c r="L5" s="3" t="s">
        <v>29</v>
      </c>
      <c r="M5" s="3" t="s">
        <v>30</v>
      </c>
      <c r="N5" s="16" t="s">
        <v>27</v>
      </c>
      <c r="O5" s="17" t="s">
        <v>28</v>
      </c>
      <c r="P5" s="3" t="s">
        <v>29</v>
      </c>
      <c r="Q5" s="5" t="s">
        <v>30</v>
      </c>
      <c r="R5" s="3" t="s">
        <v>4</v>
      </c>
      <c r="S5" s="3" t="s">
        <v>26</v>
      </c>
      <c r="T5" s="6" t="s">
        <v>5</v>
      </c>
      <c r="U5" s="129"/>
      <c r="V5" s="3" t="s">
        <v>37</v>
      </c>
      <c r="W5" s="3" t="s">
        <v>38</v>
      </c>
      <c r="X5" s="3" t="s">
        <v>30</v>
      </c>
      <c r="Y5" s="3" t="s">
        <v>37</v>
      </c>
      <c r="Z5" s="3" t="s">
        <v>38</v>
      </c>
      <c r="AA5" s="3" t="s">
        <v>30</v>
      </c>
      <c r="AB5" s="129"/>
      <c r="AC5" s="3" t="s">
        <v>37</v>
      </c>
      <c r="AD5" s="3" t="s">
        <v>38</v>
      </c>
      <c r="AE5" s="3" t="s">
        <v>30</v>
      </c>
      <c r="AF5" s="3" t="s">
        <v>37</v>
      </c>
      <c r="AG5" s="3" t="s">
        <v>38</v>
      </c>
      <c r="AH5" s="3" t="s">
        <v>30</v>
      </c>
      <c r="AI5" s="129"/>
      <c r="AJ5" s="3" t="s">
        <v>4</v>
      </c>
      <c r="AK5" s="3" t="s">
        <v>26</v>
      </c>
      <c r="AL5" s="6" t="s">
        <v>5</v>
      </c>
      <c r="AM5" s="3" t="s">
        <v>39</v>
      </c>
      <c r="AN5" s="3" t="s">
        <v>40</v>
      </c>
      <c r="AO5" s="3" t="s">
        <v>41</v>
      </c>
      <c r="AP5" s="3" t="s">
        <v>39</v>
      </c>
      <c r="AQ5" s="3" t="s">
        <v>40</v>
      </c>
      <c r="AR5" s="3" t="s">
        <v>41</v>
      </c>
      <c r="AS5" s="129"/>
      <c r="AT5" s="3" t="s">
        <v>39</v>
      </c>
      <c r="AU5" s="3" t="s">
        <v>40</v>
      </c>
      <c r="AV5" s="3" t="s">
        <v>41</v>
      </c>
      <c r="AW5" s="3" t="s">
        <v>39</v>
      </c>
      <c r="AX5" s="3" t="s">
        <v>40</v>
      </c>
      <c r="AY5" s="3" t="s">
        <v>41</v>
      </c>
      <c r="AZ5" s="129"/>
      <c r="BA5" s="3" t="s">
        <v>4</v>
      </c>
      <c r="BB5" s="3" t="s">
        <v>26</v>
      </c>
      <c r="BC5" s="6" t="s">
        <v>5</v>
      </c>
      <c r="BD5" s="17" t="s">
        <v>4</v>
      </c>
      <c r="BE5" s="17" t="s">
        <v>26</v>
      </c>
      <c r="BF5" s="18" t="s">
        <v>5</v>
      </c>
      <c r="BG5" s="3" t="s">
        <v>31</v>
      </c>
      <c r="BH5" s="3" t="s">
        <v>33</v>
      </c>
      <c r="BI5" s="3" t="s">
        <v>42</v>
      </c>
      <c r="BJ5" s="3" t="s">
        <v>43</v>
      </c>
      <c r="BK5" s="3" t="s">
        <v>44</v>
      </c>
      <c r="BL5" s="19" t="s">
        <v>33</v>
      </c>
      <c r="BM5" s="19" t="s">
        <v>42</v>
      </c>
      <c r="BN5" s="19" t="s">
        <v>30</v>
      </c>
      <c r="BO5" s="3" t="s">
        <v>45</v>
      </c>
      <c r="BP5" s="19" t="s">
        <v>33</v>
      </c>
      <c r="BQ5" s="19" t="s">
        <v>46</v>
      </c>
      <c r="BR5" s="19" t="s">
        <v>30</v>
      </c>
      <c r="BS5" s="129"/>
      <c r="BT5" s="129"/>
      <c r="BU5" s="129"/>
      <c r="BV5" s="3" t="s">
        <v>31</v>
      </c>
      <c r="BW5" s="3" t="s">
        <v>32</v>
      </c>
      <c r="BX5" s="16" t="s">
        <v>5</v>
      </c>
      <c r="BY5" s="3" t="s">
        <v>76</v>
      </c>
    </row>
    <row r="6" spans="1:77" ht="15.75" customHeight="1">
      <c r="A6" s="7">
        <v>46023</v>
      </c>
      <c r="B6" s="8" t="s">
        <v>6</v>
      </c>
      <c r="C6" s="21">
        <v>1</v>
      </c>
      <c r="D6" s="21">
        <v>0</v>
      </c>
      <c r="E6" s="32">
        <f t="shared" ref="E6:E36" si="0">C6+D6</f>
        <v>1</v>
      </c>
      <c r="F6" s="21">
        <v>0</v>
      </c>
      <c r="G6" s="21">
        <v>0</v>
      </c>
      <c r="H6" s="21">
        <v>0</v>
      </c>
      <c r="I6" s="21">
        <f t="shared" ref="I6:I36" si="1">F6+G6+H6</f>
        <v>0</v>
      </c>
      <c r="J6" s="21">
        <v>0</v>
      </c>
      <c r="K6" s="21">
        <v>0</v>
      </c>
      <c r="L6" s="21">
        <v>0</v>
      </c>
      <c r="M6" s="21">
        <f t="shared" ref="M6:M36" si="2">J6+K6+L6</f>
        <v>0</v>
      </c>
      <c r="N6" s="33">
        <f t="shared" ref="N6:P6" si="3">F6+J6</f>
        <v>0</v>
      </c>
      <c r="O6" s="34">
        <f t="shared" si="3"/>
        <v>0</v>
      </c>
      <c r="P6" s="21">
        <f t="shared" si="3"/>
        <v>0</v>
      </c>
      <c r="Q6" s="35">
        <f t="shared" ref="Q6:Q36" si="4">N6+O6+P6</f>
        <v>0</v>
      </c>
      <c r="R6" s="21">
        <f t="shared" ref="R6:R36" si="5">C6+I6</f>
        <v>1</v>
      </c>
      <c r="S6" s="21">
        <f t="shared" ref="S6:S36" si="6">D6+M6</f>
        <v>0</v>
      </c>
      <c r="T6" s="22">
        <f t="shared" ref="T6:T36" si="7">R6+S6</f>
        <v>1</v>
      </c>
      <c r="U6" s="10"/>
      <c r="V6" s="12">
        <v>1</v>
      </c>
      <c r="W6" s="12">
        <v>0</v>
      </c>
      <c r="X6" s="12">
        <f t="shared" ref="X6:X36" si="8">(4*V6)+(8*W6)</f>
        <v>4</v>
      </c>
      <c r="Y6" s="12">
        <v>0</v>
      </c>
      <c r="Z6" s="12">
        <f t="shared" ref="Z6:Z8" si="9">D6</f>
        <v>0</v>
      </c>
      <c r="AA6" s="12">
        <f t="shared" ref="AA6:AA36" si="10">(4*Y6)+(8*Z6)</f>
        <v>0</v>
      </c>
      <c r="AB6" s="12">
        <f t="shared" ref="AB6:AB36" si="11">X6+AA6</f>
        <v>4</v>
      </c>
      <c r="AC6" s="12">
        <v>0</v>
      </c>
      <c r="AD6" s="12">
        <f t="shared" ref="AD6:AD36" si="12">I6</f>
        <v>0</v>
      </c>
      <c r="AE6" s="12">
        <f t="shared" ref="AE6:AE36" si="13">(4*AC6)+(8*AD6)</f>
        <v>0</v>
      </c>
      <c r="AF6" s="12">
        <v>0</v>
      </c>
      <c r="AG6" s="12">
        <f t="shared" ref="AG6:AG29" si="14">M6</f>
        <v>0</v>
      </c>
      <c r="AH6" s="12">
        <f t="shared" ref="AH6:AH36" si="15">(4*AF6)+(8*AG6)</f>
        <v>0</v>
      </c>
      <c r="AI6" s="12">
        <f t="shared" ref="AI6:AI36" si="16">AE6+AH6</f>
        <v>0</v>
      </c>
      <c r="AJ6" s="12">
        <f t="shared" ref="AJ6:AJ36" si="17">X6+AE6</f>
        <v>4</v>
      </c>
      <c r="AK6" s="12">
        <f t="shared" ref="AK6:AK36" si="18">AA6+AH6</f>
        <v>0</v>
      </c>
      <c r="AL6" s="20">
        <f t="shared" ref="AL6:AL36" si="19">AJ6+AK6</f>
        <v>4</v>
      </c>
      <c r="AM6" s="12">
        <v>0</v>
      </c>
      <c r="AN6" s="21">
        <v>0</v>
      </c>
      <c r="AO6" s="21">
        <f t="shared" ref="AO6:AO36" si="20">AM6*AN6</f>
        <v>0</v>
      </c>
      <c r="AP6" s="12">
        <v>0</v>
      </c>
      <c r="AQ6" s="21">
        <v>0</v>
      </c>
      <c r="AR6" s="21">
        <f t="shared" ref="AR6:AR36" si="21">AP6*AQ6</f>
        <v>0</v>
      </c>
      <c r="AS6" s="21">
        <f t="shared" ref="AS6:AS36" si="22">AO6+AR6</f>
        <v>0</v>
      </c>
      <c r="AT6" s="12">
        <v>0</v>
      </c>
      <c r="AU6" s="21">
        <v>0</v>
      </c>
      <c r="AV6" s="21">
        <f t="shared" ref="AV6:AV36" si="23">AT6*AU6</f>
        <v>0</v>
      </c>
      <c r="AW6" s="12">
        <v>0</v>
      </c>
      <c r="AX6" s="21">
        <v>0</v>
      </c>
      <c r="AY6" s="21">
        <f t="shared" ref="AY6:AY36" si="24">AW6*AX6</f>
        <v>0</v>
      </c>
      <c r="AZ6" s="21">
        <f t="shared" ref="AZ6:AZ36" si="25">AV6+AY6</f>
        <v>0</v>
      </c>
      <c r="BA6" s="21">
        <f t="shared" ref="BA6:BA36" si="26">AV6+AO6</f>
        <v>0</v>
      </c>
      <c r="BB6" s="21">
        <f t="shared" ref="BB6:BB36" si="27">AY6+AR6</f>
        <v>0</v>
      </c>
      <c r="BC6" s="22">
        <f t="shared" ref="BC6:BC36" si="28">BA6+BB6</f>
        <v>0</v>
      </c>
      <c r="BD6" s="23">
        <f t="shared" ref="BD6:BD36" si="29">X6+AE6+AO6+AV6</f>
        <v>4</v>
      </c>
      <c r="BE6" s="23">
        <f t="shared" ref="BE6:BE36" si="30">AA6+AH6+AR6+AY6</f>
        <v>0</v>
      </c>
      <c r="BF6" s="24">
        <f t="shared" ref="BF6:BF36" si="31">BD6+BE6</f>
        <v>4</v>
      </c>
      <c r="BG6" s="11">
        <v>0</v>
      </c>
      <c r="BH6" s="11">
        <v>70</v>
      </c>
      <c r="BI6" s="11">
        <v>0</v>
      </c>
      <c r="BJ6" s="12">
        <f t="shared" ref="BJ6:BJ36" si="32">BG6+BH6+BI6</f>
        <v>70</v>
      </c>
      <c r="BK6" s="11">
        <v>0</v>
      </c>
      <c r="BL6" s="11">
        <v>70</v>
      </c>
      <c r="BM6" s="11">
        <v>0</v>
      </c>
      <c r="BN6" s="11">
        <f t="shared" ref="BN6:BN36" si="33">BK6+BL6+BM6</f>
        <v>70</v>
      </c>
      <c r="BO6" s="11">
        <v>0</v>
      </c>
      <c r="BP6" s="11">
        <v>0</v>
      </c>
      <c r="BQ6" s="11">
        <v>0</v>
      </c>
      <c r="BR6" s="11">
        <f t="shared" ref="BR6:BR36" si="34">BQ6+BP6+BO6</f>
        <v>0</v>
      </c>
      <c r="BS6" s="12">
        <f t="shared" ref="BS6:BS36" si="35">BN6+BR6</f>
        <v>70</v>
      </c>
      <c r="BT6" s="11">
        <v>0</v>
      </c>
      <c r="BU6" s="36">
        <f t="shared" ref="BU6:BU36" si="36">BJ6+BK6+BO6+BQ6</f>
        <v>70</v>
      </c>
      <c r="BV6" s="9">
        <v>0</v>
      </c>
      <c r="BW6" s="9">
        <v>0</v>
      </c>
      <c r="BX6" s="37">
        <f t="shared" ref="BX6:BX36" si="37">BV6+BW6</f>
        <v>0</v>
      </c>
      <c r="BY6" s="38">
        <f t="shared" ref="BY6:BY37" si="38">BX6/BU6</f>
        <v>0</v>
      </c>
    </row>
    <row r="7" spans="1:77" ht="15.75" customHeight="1">
      <c r="A7" s="7">
        <v>46024</v>
      </c>
      <c r="B7" s="8" t="s">
        <v>11</v>
      </c>
      <c r="C7" s="21">
        <v>8</v>
      </c>
      <c r="D7" s="21">
        <v>6</v>
      </c>
      <c r="E7" s="32">
        <f t="shared" si="0"/>
        <v>14</v>
      </c>
      <c r="F7" s="21">
        <v>3</v>
      </c>
      <c r="G7" s="21">
        <v>3</v>
      </c>
      <c r="H7" s="21">
        <v>0</v>
      </c>
      <c r="I7" s="21">
        <f t="shared" si="1"/>
        <v>6</v>
      </c>
      <c r="J7" s="21">
        <v>4</v>
      </c>
      <c r="K7" s="21">
        <v>8</v>
      </c>
      <c r="L7" s="21">
        <v>0</v>
      </c>
      <c r="M7" s="21">
        <f t="shared" si="2"/>
        <v>12</v>
      </c>
      <c r="N7" s="33">
        <f t="shared" ref="N7:P7" si="39">F7+J7</f>
        <v>7</v>
      </c>
      <c r="O7" s="34">
        <f t="shared" si="39"/>
        <v>11</v>
      </c>
      <c r="P7" s="21">
        <f t="shared" si="39"/>
        <v>0</v>
      </c>
      <c r="Q7" s="35">
        <f t="shared" si="4"/>
        <v>18</v>
      </c>
      <c r="R7" s="21">
        <f t="shared" si="5"/>
        <v>14</v>
      </c>
      <c r="S7" s="21">
        <f t="shared" si="6"/>
        <v>18</v>
      </c>
      <c r="T7" s="22">
        <f t="shared" si="7"/>
        <v>32</v>
      </c>
      <c r="U7" s="10"/>
      <c r="V7" s="12">
        <v>0</v>
      </c>
      <c r="W7" s="12">
        <f>C7</f>
        <v>8</v>
      </c>
      <c r="X7" s="12">
        <f t="shared" si="8"/>
        <v>64</v>
      </c>
      <c r="Y7" s="12">
        <v>0</v>
      </c>
      <c r="Z7" s="12">
        <f t="shared" si="9"/>
        <v>6</v>
      </c>
      <c r="AA7" s="12">
        <f t="shared" si="10"/>
        <v>48</v>
      </c>
      <c r="AB7" s="12">
        <f t="shared" si="11"/>
        <v>112</v>
      </c>
      <c r="AC7" s="12">
        <v>0</v>
      </c>
      <c r="AD7" s="12">
        <f t="shared" si="12"/>
        <v>6</v>
      </c>
      <c r="AE7" s="12">
        <f t="shared" si="13"/>
        <v>48</v>
      </c>
      <c r="AF7" s="12">
        <v>0</v>
      </c>
      <c r="AG7" s="12">
        <f t="shared" si="14"/>
        <v>12</v>
      </c>
      <c r="AH7" s="12">
        <f t="shared" si="15"/>
        <v>96</v>
      </c>
      <c r="AI7" s="12">
        <f t="shared" si="16"/>
        <v>144</v>
      </c>
      <c r="AJ7" s="12">
        <f t="shared" si="17"/>
        <v>112</v>
      </c>
      <c r="AK7" s="12">
        <f t="shared" si="18"/>
        <v>144</v>
      </c>
      <c r="AL7" s="20">
        <f t="shared" si="19"/>
        <v>256</v>
      </c>
      <c r="AM7" s="12">
        <v>8</v>
      </c>
      <c r="AN7" s="21">
        <v>2</v>
      </c>
      <c r="AO7" s="21">
        <f t="shared" si="20"/>
        <v>16</v>
      </c>
      <c r="AP7" s="12">
        <v>6</v>
      </c>
      <c r="AQ7" s="21">
        <v>2</v>
      </c>
      <c r="AR7" s="21">
        <f t="shared" si="21"/>
        <v>12</v>
      </c>
      <c r="AS7" s="21">
        <f t="shared" si="22"/>
        <v>28</v>
      </c>
      <c r="AT7" s="12">
        <v>3</v>
      </c>
      <c r="AU7" s="21">
        <v>2</v>
      </c>
      <c r="AV7" s="21">
        <f t="shared" si="23"/>
        <v>6</v>
      </c>
      <c r="AW7" s="12">
        <v>9</v>
      </c>
      <c r="AX7" s="21">
        <v>2</v>
      </c>
      <c r="AY7" s="21">
        <f t="shared" si="24"/>
        <v>18</v>
      </c>
      <c r="AZ7" s="21">
        <f t="shared" si="25"/>
        <v>24</v>
      </c>
      <c r="BA7" s="21">
        <f t="shared" si="26"/>
        <v>22</v>
      </c>
      <c r="BB7" s="21">
        <f t="shared" si="27"/>
        <v>30</v>
      </c>
      <c r="BC7" s="22">
        <f t="shared" si="28"/>
        <v>52</v>
      </c>
      <c r="BD7" s="23">
        <f t="shared" si="29"/>
        <v>134</v>
      </c>
      <c r="BE7" s="23">
        <f t="shared" si="30"/>
        <v>174</v>
      </c>
      <c r="BF7" s="24">
        <f t="shared" si="31"/>
        <v>308</v>
      </c>
      <c r="BG7" s="11">
        <v>0</v>
      </c>
      <c r="BH7" s="11">
        <v>5922</v>
      </c>
      <c r="BI7" s="11">
        <v>36</v>
      </c>
      <c r="BJ7" s="12">
        <f t="shared" si="32"/>
        <v>5958</v>
      </c>
      <c r="BK7" s="11">
        <v>2428</v>
      </c>
      <c r="BL7" s="11">
        <v>1925</v>
      </c>
      <c r="BM7" s="11">
        <v>41</v>
      </c>
      <c r="BN7" s="11">
        <f t="shared" si="33"/>
        <v>4394</v>
      </c>
      <c r="BO7" s="11">
        <v>10</v>
      </c>
      <c r="BP7" s="11">
        <v>0</v>
      </c>
      <c r="BQ7" s="11">
        <v>0</v>
      </c>
      <c r="BR7" s="11">
        <f t="shared" si="34"/>
        <v>10</v>
      </c>
      <c r="BS7" s="12">
        <f t="shared" si="35"/>
        <v>4404</v>
      </c>
      <c r="BT7" s="11">
        <v>7</v>
      </c>
      <c r="BU7" s="36">
        <f t="shared" si="36"/>
        <v>8396</v>
      </c>
      <c r="BV7" s="9">
        <v>0</v>
      </c>
      <c r="BW7" s="9">
        <v>1</v>
      </c>
      <c r="BX7" s="37">
        <f t="shared" si="37"/>
        <v>1</v>
      </c>
      <c r="BY7" s="38">
        <f t="shared" si="38"/>
        <v>1.1910433539780847E-4</v>
      </c>
    </row>
    <row r="8" spans="1:77" ht="15.75" customHeight="1">
      <c r="A8" s="7">
        <v>46025</v>
      </c>
      <c r="B8" s="8" t="s">
        <v>8</v>
      </c>
      <c r="C8" s="21">
        <v>1</v>
      </c>
      <c r="D8" s="21">
        <v>0</v>
      </c>
      <c r="E8" s="39">
        <f t="shared" si="0"/>
        <v>1</v>
      </c>
      <c r="F8" s="21">
        <v>0</v>
      </c>
      <c r="G8" s="21">
        <v>0</v>
      </c>
      <c r="H8" s="21">
        <v>0</v>
      </c>
      <c r="I8" s="40">
        <f t="shared" si="1"/>
        <v>0</v>
      </c>
      <c r="J8" s="21">
        <v>0</v>
      </c>
      <c r="K8" s="21">
        <v>0</v>
      </c>
      <c r="L8" s="21">
        <v>0</v>
      </c>
      <c r="M8" s="40">
        <f t="shared" si="2"/>
        <v>0</v>
      </c>
      <c r="N8" s="41">
        <f t="shared" ref="N8:P8" si="40">F8+J8</f>
        <v>0</v>
      </c>
      <c r="O8" s="42">
        <f t="shared" si="40"/>
        <v>0</v>
      </c>
      <c r="P8" s="40">
        <f t="shared" si="40"/>
        <v>0</v>
      </c>
      <c r="Q8" s="43">
        <f t="shared" si="4"/>
        <v>0</v>
      </c>
      <c r="R8" s="40">
        <f t="shared" si="5"/>
        <v>1</v>
      </c>
      <c r="S8" s="40">
        <f t="shared" si="6"/>
        <v>0</v>
      </c>
      <c r="T8" s="44">
        <f t="shared" si="7"/>
        <v>1</v>
      </c>
      <c r="U8" s="10"/>
      <c r="V8" s="12">
        <v>1</v>
      </c>
      <c r="W8" s="12">
        <v>0</v>
      </c>
      <c r="X8" s="12">
        <f t="shared" si="8"/>
        <v>4</v>
      </c>
      <c r="Y8" s="12">
        <v>0</v>
      </c>
      <c r="Z8" s="12">
        <f t="shared" si="9"/>
        <v>0</v>
      </c>
      <c r="AA8" s="12">
        <f t="shared" si="10"/>
        <v>0</v>
      </c>
      <c r="AB8" s="12">
        <f t="shared" si="11"/>
        <v>4</v>
      </c>
      <c r="AC8" s="12">
        <v>0</v>
      </c>
      <c r="AD8" s="12">
        <f t="shared" si="12"/>
        <v>0</v>
      </c>
      <c r="AE8" s="12">
        <f t="shared" si="13"/>
        <v>0</v>
      </c>
      <c r="AF8" s="12">
        <v>0</v>
      </c>
      <c r="AG8" s="12">
        <f t="shared" si="14"/>
        <v>0</v>
      </c>
      <c r="AH8" s="12">
        <f t="shared" si="15"/>
        <v>0</v>
      </c>
      <c r="AI8" s="14">
        <f t="shared" si="16"/>
        <v>0</v>
      </c>
      <c r="AJ8" s="12">
        <f t="shared" si="17"/>
        <v>4</v>
      </c>
      <c r="AK8" s="12">
        <f t="shared" si="18"/>
        <v>0</v>
      </c>
      <c r="AL8" s="20">
        <f t="shared" si="19"/>
        <v>4</v>
      </c>
      <c r="AM8" s="12">
        <v>0</v>
      </c>
      <c r="AN8" s="21">
        <v>0</v>
      </c>
      <c r="AO8" s="21">
        <f t="shared" si="20"/>
        <v>0</v>
      </c>
      <c r="AP8" s="12">
        <v>0</v>
      </c>
      <c r="AQ8" s="21">
        <v>0</v>
      </c>
      <c r="AR8" s="21">
        <f t="shared" si="21"/>
        <v>0</v>
      </c>
      <c r="AS8" s="21">
        <f t="shared" si="22"/>
        <v>0</v>
      </c>
      <c r="AT8" s="12">
        <v>0</v>
      </c>
      <c r="AU8" s="21">
        <v>0</v>
      </c>
      <c r="AV8" s="21">
        <f t="shared" si="23"/>
        <v>0</v>
      </c>
      <c r="AW8" s="12">
        <v>0</v>
      </c>
      <c r="AX8" s="21">
        <v>0</v>
      </c>
      <c r="AY8" s="21">
        <f t="shared" si="24"/>
        <v>0</v>
      </c>
      <c r="AZ8" s="21">
        <f t="shared" si="25"/>
        <v>0</v>
      </c>
      <c r="BA8" s="21">
        <f t="shared" si="26"/>
        <v>0</v>
      </c>
      <c r="BB8" s="21">
        <f t="shared" si="27"/>
        <v>0</v>
      </c>
      <c r="BC8" s="22">
        <f t="shared" si="28"/>
        <v>0</v>
      </c>
      <c r="BD8" s="23">
        <f t="shared" si="29"/>
        <v>4</v>
      </c>
      <c r="BE8" s="23">
        <f t="shared" si="30"/>
        <v>0</v>
      </c>
      <c r="BF8" s="24">
        <f t="shared" si="31"/>
        <v>4</v>
      </c>
      <c r="BG8" s="11">
        <v>0</v>
      </c>
      <c r="BH8" s="11">
        <v>249</v>
      </c>
      <c r="BI8" s="11">
        <v>0</v>
      </c>
      <c r="BJ8" s="14">
        <f t="shared" si="32"/>
        <v>249</v>
      </c>
      <c r="BK8" s="11">
        <v>0</v>
      </c>
      <c r="BL8" s="11">
        <v>112</v>
      </c>
      <c r="BM8" s="11">
        <v>0</v>
      </c>
      <c r="BN8" s="11">
        <f t="shared" si="33"/>
        <v>112</v>
      </c>
      <c r="BO8" s="11">
        <v>0</v>
      </c>
      <c r="BP8" s="11">
        <v>0</v>
      </c>
      <c r="BQ8" s="11">
        <v>0</v>
      </c>
      <c r="BR8" s="11">
        <f t="shared" si="34"/>
        <v>0</v>
      </c>
      <c r="BS8" s="12">
        <f t="shared" si="35"/>
        <v>112</v>
      </c>
      <c r="BT8" s="11">
        <v>0</v>
      </c>
      <c r="BU8" s="36">
        <f t="shared" si="36"/>
        <v>249</v>
      </c>
      <c r="BV8" s="9">
        <v>0</v>
      </c>
      <c r="BW8" s="9">
        <v>0</v>
      </c>
      <c r="BX8" s="37">
        <f t="shared" si="37"/>
        <v>0</v>
      </c>
      <c r="BY8" s="38">
        <f t="shared" si="38"/>
        <v>0</v>
      </c>
    </row>
    <row r="9" spans="1:77" ht="15.75" customHeight="1">
      <c r="A9" s="7">
        <v>46026</v>
      </c>
      <c r="B9" s="8" t="s">
        <v>7</v>
      </c>
      <c r="C9" s="21">
        <v>0</v>
      </c>
      <c r="D9" s="21">
        <v>1</v>
      </c>
      <c r="E9" s="32">
        <f t="shared" si="0"/>
        <v>1</v>
      </c>
      <c r="F9" s="21">
        <v>0</v>
      </c>
      <c r="G9" s="21">
        <v>0</v>
      </c>
      <c r="H9" s="21">
        <v>0</v>
      </c>
      <c r="I9" s="21">
        <f t="shared" si="1"/>
        <v>0</v>
      </c>
      <c r="J9" s="21">
        <v>0</v>
      </c>
      <c r="K9" s="21">
        <v>0</v>
      </c>
      <c r="L9" s="21">
        <v>0</v>
      </c>
      <c r="M9" s="21">
        <f t="shared" si="2"/>
        <v>0</v>
      </c>
      <c r="N9" s="33">
        <f t="shared" ref="N9:P9" si="41">F9+J9</f>
        <v>0</v>
      </c>
      <c r="O9" s="34">
        <f t="shared" si="41"/>
        <v>0</v>
      </c>
      <c r="P9" s="21">
        <f t="shared" si="41"/>
        <v>0</v>
      </c>
      <c r="Q9" s="35">
        <f t="shared" si="4"/>
        <v>0</v>
      </c>
      <c r="R9" s="21">
        <f t="shared" si="5"/>
        <v>0</v>
      </c>
      <c r="S9" s="21">
        <f t="shared" si="6"/>
        <v>1</v>
      </c>
      <c r="T9" s="22">
        <f t="shared" si="7"/>
        <v>1</v>
      </c>
      <c r="U9" s="10"/>
      <c r="V9" s="12">
        <v>0</v>
      </c>
      <c r="W9" s="12">
        <f t="shared" ref="W9:W11" si="42">C9</f>
        <v>0</v>
      </c>
      <c r="X9" s="12">
        <f t="shared" si="8"/>
        <v>0</v>
      </c>
      <c r="Y9" s="12">
        <v>1</v>
      </c>
      <c r="Z9" s="12">
        <v>0</v>
      </c>
      <c r="AA9" s="12">
        <f t="shared" si="10"/>
        <v>4</v>
      </c>
      <c r="AB9" s="12">
        <f t="shared" si="11"/>
        <v>4</v>
      </c>
      <c r="AC9" s="12">
        <v>0</v>
      </c>
      <c r="AD9" s="12">
        <f t="shared" si="12"/>
        <v>0</v>
      </c>
      <c r="AE9" s="12">
        <f t="shared" si="13"/>
        <v>0</v>
      </c>
      <c r="AF9" s="12">
        <v>0</v>
      </c>
      <c r="AG9" s="12">
        <f t="shared" si="14"/>
        <v>0</v>
      </c>
      <c r="AH9" s="12">
        <f t="shared" si="15"/>
        <v>0</v>
      </c>
      <c r="AI9" s="12">
        <f t="shared" si="16"/>
        <v>0</v>
      </c>
      <c r="AJ9" s="12">
        <f t="shared" si="17"/>
        <v>0</v>
      </c>
      <c r="AK9" s="12">
        <f t="shared" si="18"/>
        <v>4</v>
      </c>
      <c r="AL9" s="20">
        <f t="shared" si="19"/>
        <v>4</v>
      </c>
      <c r="AM9" s="12">
        <v>0</v>
      </c>
      <c r="AN9" s="21">
        <v>0</v>
      </c>
      <c r="AO9" s="21">
        <f t="shared" si="20"/>
        <v>0</v>
      </c>
      <c r="AP9" s="12">
        <v>0</v>
      </c>
      <c r="AQ9" s="21">
        <v>0</v>
      </c>
      <c r="AR9" s="21">
        <f t="shared" si="21"/>
        <v>0</v>
      </c>
      <c r="AS9" s="21">
        <f t="shared" si="22"/>
        <v>0</v>
      </c>
      <c r="AT9" s="12">
        <v>0</v>
      </c>
      <c r="AU9" s="21">
        <v>0</v>
      </c>
      <c r="AV9" s="21">
        <f t="shared" si="23"/>
        <v>0</v>
      </c>
      <c r="AW9" s="12">
        <v>0</v>
      </c>
      <c r="AX9" s="21">
        <v>0</v>
      </c>
      <c r="AY9" s="21">
        <f t="shared" si="24"/>
        <v>0</v>
      </c>
      <c r="AZ9" s="21">
        <f t="shared" si="25"/>
        <v>0</v>
      </c>
      <c r="BA9" s="21">
        <f t="shared" si="26"/>
        <v>0</v>
      </c>
      <c r="BB9" s="21">
        <f t="shared" si="27"/>
        <v>0</v>
      </c>
      <c r="BC9" s="22">
        <f t="shared" si="28"/>
        <v>0</v>
      </c>
      <c r="BD9" s="23">
        <f t="shared" si="29"/>
        <v>0</v>
      </c>
      <c r="BE9" s="23">
        <f t="shared" si="30"/>
        <v>4</v>
      </c>
      <c r="BF9" s="24">
        <f t="shared" si="31"/>
        <v>4</v>
      </c>
      <c r="BG9" s="11">
        <v>0</v>
      </c>
      <c r="BH9" s="25">
        <v>136</v>
      </c>
      <c r="BI9" s="25">
        <v>0</v>
      </c>
      <c r="BJ9" s="12">
        <f t="shared" si="32"/>
        <v>136</v>
      </c>
      <c r="BK9" s="11">
        <v>0</v>
      </c>
      <c r="BL9" s="11">
        <v>136</v>
      </c>
      <c r="BM9" s="11">
        <v>0</v>
      </c>
      <c r="BN9" s="11">
        <f t="shared" si="33"/>
        <v>136</v>
      </c>
      <c r="BO9" s="11">
        <v>0</v>
      </c>
      <c r="BP9" s="11">
        <v>0</v>
      </c>
      <c r="BQ9" s="11">
        <v>0</v>
      </c>
      <c r="BR9" s="11">
        <f t="shared" si="34"/>
        <v>0</v>
      </c>
      <c r="BS9" s="12">
        <f t="shared" si="35"/>
        <v>136</v>
      </c>
      <c r="BT9" s="11">
        <v>0</v>
      </c>
      <c r="BU9" s="36">
        <f t="shared" si="36"/>
        <v>136</v>
      </c>
      <c r="BV9" s="9">
        <v>0</v>
      </c>
      <c r="BW9" s="9">
        <v>0</v>
      </c>
      <c r="BX9" s="37">
        <f t="shared" si="37"/>
        <v>0</v>
      </c>
      <c r="BY9" s="38">
        <f t="shared" si="38"/>
        <v>0</v>
      </c>
    </row>
    <row r="10" spans="1:77" ht="15.75" customHeight="1">
      <c r="A10" s="7">
        <v>46027</v>
      </c>
      <c r="B10" s="8" t="s">
        <v>10</v>
      </c>
      <c r="C10" s="21">
        <v>8</v>
      </c>
      <c r="D10" s="21">
        <v>6</v>
      </c>
      <c r="E10" s="32">
        <f t="shared" si="0"/>
        <v>14</v>
      </c>
      <c r="F10" s="21">
        <v>3</v>
      </c>
      <c r="G10" s="21">
        <v>3</v>
      </c>
      <c r="H10" s="21">
        <v>0</v>
      </c>
      <c r="I10" s="21">
        <f t="shared" si="1"/>
        <v>6</v>
      </c>
      <c r="J10" s="21">
        <v>5</v>
      </c>
      <c r="K10" s="21">
        <v>11</v>
      </c>
      <c r="L10" s="21">
        <v>0</v>
      </c>
      <c r="M10" s="21">
        <f t="shared" si="2"/>
        <v>16</v>
      </c>
      <c r="N10" s="33">
        <f t="shared" ref="N10:P10" si="43">F10+J10</f>
        <v>8</v>
      </c>
      <c r="O10" s="34">
        <f t="shared" si="43"/>
        <v>14</v>
      </c>
      <c r="P10" s="21">
        <f t="shared" si="43"/>
        <v>0</v>
      </c>
      <c r="Q10" s="35">
        <f t="shared" si="4"/>
        <v>22</v>
      </c>
      <c r="R10" s="21">
        <f t="shared" si="5"/>
        <v>14</v>
      </c>
      <c r="S10" s="21">
        <f t="shared" si="6"/>
        <v>22</v>
      </c>
      <c r="T10" s="22">
        <f t="shared" si="7"/>
        <v>36</v>
      </c>
      <c r="U10" s="10"/>
      <c r="V10" s="12">
        <v>0</v>
      </c>
      <c r="W10" s="12">
        <f t="shared" si="42"/>
        <v>8</v>
      </c>
      <c r="X10" s="12">
        <f t="shared" si="8"/>
        <v>64</v>
      </c>
      <c r="Y10" s="12">
        <v>0</v>
      </c>
      <c r="Z10" s="12">
        <f t="shared" ref="Z10:Z14" si="44">D10</f>
        <v>6</v>
      </c>
      <c r="AA10" s="12">
        <f t="shared" si="10"/>
        <v>48</v>
      </c>
      <c r="AB10" s="12">
        <f t="shared" si="11"/>
        <v>112</v>
      </c>
      <c r="AC10" s="12">
        <v>0</v>
      </c>
      <c r="AD10" s="12">
        <f t="shared" si="12"/>
        <v>6</v>
      </c>
      <c r="AE10" s="12">
        <f t="shared" si="13"/>
        <v>48</v>
      </c>
      <c r="AF10" s="12">
        <v>0</v>
      </c>
      <c r="AG10" s="12">
        <f t="shared" si="14"/>
        <v>16</v>
      </c>
      <c r="AH10" s="12">
        <f t="shared" si="15"/>
        <v>128</v>
      </c>
      <c r="AI10" s="12">
        <f t="shared" si="16"/>
        <v>176</v>
      </c>
      <c r="AJ10" s="12">
        <f t="shared" si="17"/>
        <v>112</v>
      </c>
      <c r="AK10" s="12">
        <f t="shared" si="18"/>
        <v>176</v>
      </c>
      <c r="AL10" s="20">
        <f t="shared" si="19"/>
        <v>288</v>
      </c>
      <c r="AM10" s="12">
        <v>8</v>
      </c>
      <c r="AN10" s="21">
        <v>3</v>
      </c>
      <c r="AO10" s="21">
        <f t="shared" si="20"/>
        <v>24</v>
      </c>
      <c r="AP10" s="12">
        <v>6</v>
      </c>
      <c r="AQ10" s="21">
        <v>3</v>
      </c>
      <c r="AR10" s="21">
        <f t="shared" si="21"/>
        <v>18</v>
      </c>
      <c r="AS10" s="21">
        <f t="shared" si="22"/>
        <v>42</v>
      </c>
      <c r="AT10" s="12">
        <v>2</v>
      </c>
      <c r="AU10" s="21">
        <v>3</v>
      </c>
      <c r="AV10" s="21">
        <f t="shared" si="23"/>
        <v>6</v>
      </c>
      <c r="AW10" s="12">
        <v>12</v>
      </c>
      <c r="AX10" s="21">
        <v>3</v>
      </c>
      <c r="AY10" s="21">
        <f t="shared" si="24"/>
        <v>36</v>
      </c>
      <c r="AZ10" s="21">
        <f t="shared" si="25"/>
        <v>42</v>
      </c>
      <c r="BA10" s="21">
        <f t="shared" si="26"/>
        <v>30</v>
      </c>
      <c r="BB10" s="21">
        <f t="shared" si="27"/>
        <v>54</v>
      </c>
      <c r="BC10" s="22">
        <f t="shared" si="28"/>
        <v>84</v>
      </c>
      <c r="BD10" s="23">
        <f t="shared" si="29"/>
        <v>142</v>
      </c>
      <c r="BE10" s="23">
        <f t="shared" si="30"/>
        <v>230</v>
      </c>
      <c r="BF10" s="24">
        <f t="shared" si="31"/>
        <v>372</v>
      </c>
      <c r="BG10" s="11">
        <v>0</v>
      </c>
      <c r="BH10" s="25">
        <v>5798</v>
      </c>
      <c r="BI10" s="25">
        <v>1</v>
      </c>
      <c r="BJ10" s="12">
        <f t="shared" si="32"/>
        <v>5799</v>
      </c>
      <c r="BK10" s="11">
        <v>4507</v>
      </c>
      <c r="BL10" s="11">
        <v>1684</v>
      </c>
      <c r="BM10" s="11">
        <v>22</v>
      </c>
      <c r="BN10" s="11">
        <f t="shared" si="33"/>
        <v>6213</v>
      </c>
      <c r="BO10" s="11">
        <v>0</v>
      </c>
      <c r="BP10" s="11">
        <v>0</v>
      </c>
      <c r="BQ10" s="11">
        <v>0</v>
      </c>
      <c r="BR10" s="11">
        <f t="shared" si="34"/>
        <v>0</v>
      </c>
      <c r="BS10" s="12">
        <f t="shared" si="35"/>
        <v>6213</v>
      </c>
      <c r="BT10" s="11">
        <v>3</v>
      </c>
      <c r="BU10" s="36">
        <f t="shared" si="36"/>
        <v>10306</v>
      </c>
      <c r="BV10" s="9">
        <v>0</v>
      </c>
      <c r="BW10" s="9">
        <v>1</v>
      </c>
      <c r="BX10" s="37">
        <f t="shared" si="37"/>
        <v>1</v>
      </c>
      <c r="BY10" s="38">
        <f t="shared" si="38"/>
        <v>9.7030855812148264E-5</v>
      </c>
    </row>
    <row r="11" spans="1:77" ht="15.75" customHeight="1">
      <c r="A11" s="7">
        <v>46028</v>
      </c>
      <c r="B11" s="8" t="s">
        <v>9</v>
      </c>
      <c r="C11" s="21">
        <v>8</v>
      </c>
      <c r="D11" s="21">
        <v>6</v>
      </c>
      <c r="E11" s="32">
        <f t="shared" si="0"/>
        <v>14</v>
      </c>
      <c r="F11" s="21">
        <v>3</v>
      </c>
      <c r="G11" s="21">
        <v>3</v>
      </c>
      <c r="H11" s="21">
        <v>0</v>
      </c>
      <c r="I11" s="21">
        <f t="shared" si="1"/>
        <v>6</v>
      </c>
      <c r="J11" s="21">
        <v>5</v>
      </c>
      <c r="K11" s="21">
        <v>18</v>
      </c>
      <c r="L11" s="21">
        <v>0</v>
      </c>
      <c r="M11" s="21">
        <f t="shared" si="2"/>
        <v>23</v>
      </c>
      <c r="N11" s="33">
        <f t="shared" ref="N11:P11" si="45">F11+J11</f>
        <v>8</v>
      </c>
      <c r="O11" s="34">
        <f t="shared" si="45"/>
        <v>21</v>
      </c>
      <c r="P11" s="21">
        <f t="shared" si="45"/>
        <v>0</v>
      </c>
      <c r="Q11" s="35">
        <f t="shared" si="4"/>
        <v>29</v>
      </c>
      <c r="R11" s="21">
        <f t="shared" si="5"/>
        <v>14</v>
      </c>
      <c r="S11" s="21">
        <f t="shared" si="6"/>
        <v>29</v>
      </c>
      <c r="T11" s="22">
        <f t="shared" si="7"/>
        <v>43</v>
      </c>
      <c r="U11" s="10"/>
      <c r="V11" s="12">
        <v>0</v>
      </c>
      <c r="W11" s="12">
        <f t="shared" si="42"/>
        <v>8</v>
      </c>
      <c r="X11" s="12">
        <f t="shared" si="8"/>
        <v>64</v>
      </c>
      <c r="Y11" s="12">
        <v>0</v>
      </c>
      <c r="Z11" s="12">
        <f t="shared" si="44"/>
        <v>6</v>
      </c>
      <c r="AA11" s="12">
        <f t="shared" si="10"/>
        <v>48</v>
      </c>
      <c r="AB11" s="12">
        <f t="shared" si="11"/>
        <v>112</v>
      </c>
      <c r="AC11" s="12">
        <v>0</v>
      </c>
      <c r="AD11" s="12">
        <f t="shared" si="12"/>
        <v>6</v>
      </c>
      <c r="AE11" s="12">
        <f t="shared" si="13"/>
        <v>48</v>
      </c>
      <c r="AF11" s="12">
        <v>0</v>
      </c>
      <c r="AG11" s="12">
        <f t="shared" si="14"/>
        <v>23</v>
      </c>
      <c r="AH11" s="12">
        <f t="shared" si="15"/>
        <v>184</v>
      </c>
      <c r="AI11" s="12">
        <f t="shared" si="16"/>
        <v>232</v>
      </c>
      <c r="AJ11" s="12">
        <f t="shared" si="17"/>
        <v>112</v>
      </c>
      <c r="AK11" s="12">
        <f t="shared" si="18"/>
        <v>232</v>
      </c>
      <c r="AL11" s="20">
        <f t="shared" si="19"/>
        <v>344</v>
      </c>
      <c r="AM11" s="45">
        <v>6</v>
      </c>
      <c r="AN11" s="46">
        <v>3</v>
      </c>
      <c r="AO11" s="46">
        <f t="shared" si="20"/>
        <v>18</v>
      </c>
      <c r="AP11" s="45">
        <v>6</v>
      </c>
      <c r="AQ11" s="21">
        <v>3</v>
      </c>
      <c r="AR11" s="21">
        <f t="shared" si="21"/>
        <v>18</v>
      </c>
      <c r="AS11" s="21">
        <f t="shared" si="22"/>
        <v>36</v>
      </c>
      <c r="AT11" s="45">
        <v>4</v>
      </c>
      <c r="AU11" s="21">
        <v>3</v>
      </c>
      <c r="AV11" s="21">
        <f t="shared" si="23"/>
        <v>12</v>
      </c>
      <c r="AW11" s="45">
        <v>12</v>
      </c>
      <c r="AX11" s="21">
        <v>3</v>
      </c>
      <c r="AY11" s="21">
        <f t="shared" si="24"/>
        <v>36</v>
      </c>
      <c r="AZ11" s="21">
        <f t="shared" si="25"/>
        <v>48</v>
      </c>
      <c r="BA11" s="21">
        <f t="shared" si="26"/>
        <v>30</v>
      </c>
      <c r="BB11" s="21">
        <f t="shared" si="27"/>
        <v>54</v>
      </c>
      <c r="BC11" s="22">
        <f t="shared" si="28"/>
        <v>84</v>
      </c>
      <c r="BD11" s="23">
        <f t="shared" si="29"/>
        <v>142</v>
      </c>
      <c r="BE11" s="23">
        <f t="shared" si="30"/>
        <v>286</v>
      </c>
      <c r="BF11" s="24">
        <f t="shared" si="31"/>
        <v>428</v>
      </c>
      <c r="BG11" s="11">
        <v>0</v>
      </c>
      <c r="BH11" s="25">
        <v>10944</v>
      </c>
      <c r="BI11" s="25">
        <v>15</v>
      </c>
      <c r="BJ11" s="12">
        <f t="shared" si="32"/>
        <v>10959</v>
      </c>
      <c r="BK11" s="11">
        <v>1499</v>
      </c>
      <c r="BL11" s="11">
        <v>3497</v>
      </c>
      <c r="BM11" s="11">
        <v>86</v>
      </c>
      <c r="BN11" s="11">
        <f t="shared" si="33"/>
        <v>5082</v>
      </c>
      <c r="BO11" s="11">
        <v>360</v>
      </c>
      <c r="BP11" s="11">
        <v>0</v>
      </c>
      <c r="BQ11" s="11">
        <v>0</v>
      </c>
      <c r="BR11" s="11">
        <f t="shared" si="34"/>
        <v>360</v>
      </c>
      <c r="BS11" s="12">
        <f t="shared" si="35"/>
        <v>5442</v>
      </c>
      <c r="BT11" s="11">
        <v>8</v>
      </c>
      <c r="BU11" s="36">
        <f t="shared" si="36"/>
        <v>12818</v>
      </c>
      <c r="BV11" s="9">
        <v>1</v>
      </c>
      <c r="BW11" s="9">
        <v>0</v>
      </c>
      <c r="BX11" s="37">
        <f t="shared" si="37"/>
        <v>1</v>
      </c>
      <c r="BY11" s="38">
        <f t="shared" si="38"/>
        <v>7.8015290997035419E-5</v>
      </c>
    </row>
    <row r="12" spans="1:77" ht="15.75" customHeight="1">
      <c r="A12" s="7">
        <v>46029</v>
      </c>
      <c r="B12" s="8" t="s">
        <v>12</v>
      </c>
      <c r="C12" s="21">
        <v>7.5</v>
      </c>
      <c r="D12" s="21">
        <v>6</v>
      </c>
      <c r="E12" s="32">
        <f t="shared" si="0"/>
        <v>13.5</v>
      </c>
      <c r="F12" s="21">
        <v>3</v>
      </c>
      <c r="G12" s="21">
        <v>3</v>
      </c>
      <c r="H12" s="21">
        <v>0</v>
      </c>
      <c r="I12" s="21">
        <f t="shared" si="1"/>
        <v>6</v>
      </c>
      <c r="J12" s="21">
        <v>4</v>
      </c>
      <c r="K12" s="21">
        <f>12-3</f>
        <v>9</v>
      </c>
      <c r="L12" s="21">
        <v>0</v>
      </c>
      <c r="M12" s="21">
        <f t="shared" si="2"/>
        <v>13</v>
      </c>
      <c r="N12" s="33">
        <f t="shared" ref="N12:P12" si="46">F12+J12</f>
        <v>7</v>
      </c>
      <c r="O12" s="34">
        <f t="shared" si="46"/>
        <v>12</v>
      </c>
      <c r="P12" s="21">
        <f t="shared" si="46"/>
        <v>0</v>
      </c>
      <c r="Q12" s="35">
        <f t="shared" si="4"/>
        <v>19</v>
      </c>
      <c r="R12" s="21">
        <f t="shared" si="5"/>
        <v>13.5</v>
      </c>
      <c r="S12" s="21">
        <f t="shared" si="6"/>
        <v>19</v>
      </c>
      <c r="T12" s="22">
        <f t="shared" si="7"/>
        <v>32.5</v>
      </c>
      <c r="U12" s="10"/>
      <c r="V12" s="12">
        <v>1</v>
      </c>
      <c r="W12" s="12">
        <v>7</v>
      </c>
      <c r="X12" s="12">
        <f t="shared" si="8"/>
        <v>60</v>
      </c>
      <c r="Y12" s="12">
        <v>0</v>
      </c>
      <c r="Z12" s="12">
        <f t="shared" si="44"/>
        <v>6</v>
      </c>
      <c r="AA12" s="12">
        <f t="shared" si="10"/>
        <v>48</v>
      </c>
      <c r="AB12" s="12">
        <f t="shared" si="11"/>
        <v>108</v>
      </c>
      <c r="AC12" s="12">
        <v>0</v>
      </c>
      <c r="AD12" s="12">
        <f t="shared" si="12"/>
        <v>6</v>
      </c>
      <c r="AE12" s="12">
        <f t="shared" si="13"/>
        <v>48</v>
      </c>
      <c r="AF12" s="12">
        <v>0</v>
      </c>
      <c r="AG12" s="12">
        <f t="shared" si="14"/>
        <v>13</v>
      </c>
      <c r="AH12" s="12">
        <f t="shared" si="15"/>
        <v>104</v>
      </c>
      <c r="AI12" s="12">
        <f t="shared" si="16"/>
        <v>152</v>
      </c>
      <c r="AJ12" s="12">
        <f t="shared" si="17"/>
        <v>108</v>
      </c>
      <c r="AK12" s="12">
        <f t="shared" si="18"/>
        <v>152</v>
      </c>
      <c r="AL12" s="20">
        <f t="shared" si="19"/>
        <v>260</v>
      </c>
      <c r="AM12" s="12">
        <v>0</v>
      </c>
      <c r="AN12" s="21">
        <v>0</v>
      </c>
      <c r="AO12" s="21">
        <f t="shared" si="20"/>
        <v>0</v>
      </c>
      <c r="AP12" s="12">
        <v>0</v>
      </c>
      <c r="AQ12" s="21">
        <v>0</v>
      </c>
      <c r="AR12" s="21">
        <f t="shared" si="21"/>
        <v>0</v>
      </c>
      <c r="AS12" s="21">
        <f t="shared" si="22"/>
        <v>0</v>
      </c>
      <c r="AT12" s="12">
        <v>0</v>
      </c>
      <c r="AU12" s="21">
        <v>0</v>
      </c>
      <c r="AV12" s="21">
        <f t="shared" si="23"/>
        <v>0</v>
      </c>
      <c r="AW12" s="12">
        <v>0</v>
      </c>
      <c r="AX12" s="21">
        <v>0</v>
      </c>
      <c r="AY12" s="21">
        <f t="shared" si="24"/>
        <v>0</v>
      </c>
      <c r="AZ12" s="21">
        <f t="shared" si="25"/>
        <v>0</v>
      </c>
      <c r="BA12" s="21">
        <f t="shared" si="26"/>
        <v>0</v>
      </c>
      <c r="BB12" s="21">
        <f t="shared" si="27"/>
        <v>0</v>
      </c>
      <c r="BC12" s="22">
        <f t="shared" si="28"/>
        <v>0</v>
      </c>
      <c r="BD12" s="23">
        <f t="shared" si="29"/>
        <v>108</v>
      </c>
      <c r="BE12" s="23">
        <f t="shared" si="30"/>
        <v>152</v>
      </c>
      <c r="BF12" s="24">
        <f t="shared" si="31"/>
        <v>260</v>
      </c>
      <c r="BG12" s="11">
        <v>0</v>
      </c>
      <c r="BH12" s="25">
        <v>7070</v>
      </c>
      <c r="BI12" s="25">
        <v>59</v>
      </c>
      <c r="BJ12" s="12">
        <f t="shared" si="32"/>
        <v>7129</v>
      </c>
      <c r="BK12" s="11">
        <v>1450</v>
      </c>
      <c r="BL12" s="11">
        <v>2222</v>
      </c>
      <c r="BM12" s="11">
        <v>19</v>
      </c>
      <c r="BN12" s="11">
        <f t="shared" si="33"/>
        <v>3691</v>
      </c>
      <c r="BO12" s="11">
        <v>0</v>
      </c>
      <c r="BP12" s="11">
        <v>0</v>
      </c>
      <c r="BQ12" s="11">
        <v>0</v>
      </c>
      <c r="BR12" s="11">
        <f t="shared" si="34"/>
        <v>0</v>
      </c>
      <c r="BS12" s="12">
        <f t="shared" si="35"/>
        <v>3691</v>
      </c>
      <c r="BT12" s="11">
        <v>5</v>
      </c>
      <c r="BU12" s="36">
        <f t="shared" si="36"/>
        <v>8579</v>
      </c>
      <c r="BV12" s="9">
        <v>1</v>
      </c>
      <c r="BW12" s="9">
        <v>0</v>
      </c>
      <c r="BX12" s="37">
        <f t="shared" si="37"/>
        <v>1</v>
      </c>
      <c r="BY12" s="38">
        <f t="shared" si="38"/>
        <v>1.1656370206317752E-4</v>
      </c>
    </row>
    <row r="13" spans="1:77" ht="15.75" customHeight="1">
      <c r="A13" s="7">
        <v>46030</v>
      </c>
      <c r="B13" s="8" t="s">
        <v>6</v>
      </c>
      <c r="C13" s="21">
        <v>7</v>
      </c>
      <c r="D13" s="21">
        <v>6</v>
      </c>
      <c r="E13" s="32">
        <f t="shared" si="0"/>
        <v>13</v>
      </c>
      <c r="F13" s="21">
        <v>3</v>
      </c>
      <c r="G13" s="21">
        <v>3</v>
      </c>
      <c r="H13" s="21">
        <v>0</v>
      </c>
      <c r="I13" s="21">
        <f t="shared" si="1"/>
        <v>6</v>
      </c>
      <c r="J13" s="21">
        <v>5</v>
      </c>
      <c r="K13" s="21">
        <v>10</v>
      </c>
      <c r="L13" s="21">
        <v>0</v>
      </c>
      <c r="M13" s="21">
        <f t="shared" si="2"/>
        <v>15</v>
      </c>
      <c r="N13" s="33">
        <f t="shared" ref="N13:P13" si="47">F13+J13</f>
        <v>8</v>
      </c>
      <c r="O13" s="34">
        <f t="shared" si="47"/>
        <v>13</v>
      </c>
      <c r="P13" s="21">
        <f t="shared" si="47"/>
        <v>0</v>
      </c>
      <c r="Q13" s="35">
        <f t="shared" si="4"/>
        <v>21</v>
      </c>
      <c r="R13" s="21">
        <f t="shared" si="5"/>
        <v>13</v>
      </c>
      <c r="S13" s="21">
        <f t="shared" si="6"/>
        <v>21</v>
      </c>
      <c r="T13" s="22">
        <f t="shared" si="7"/>
        <v>34</v>
      </c>
      <c r="U13" s="10"/>
      <c r="V13" s="12">
        <v>0</v>
      </c>
      <c r="W13" s="12">
        <f t="shared" ref="W13:W22" si="48">C13</f>
        <v>7</v>
      </c>
      <c r="X13" s="12">
        <f t="shared" si="8"/>
        <v>56</v>
      </c>
      <c r="Y13" s="12">
        <v>0</v>
      </c>
      <c r="Z13" s="12">
        <f t="shared" si="44"/>
        <v>6</v>
      </c>
      <c r="AA13" s="12">
        <f t="shared" si="10"/>
        <v>48</v>
      </c>
      <c r="AB13" s="12">
        <f t="shared" si="11"/>
        <v>104</v>
      </c>
      <c r="AC13" s="12">
        <v>0</v>
      </c>
      <c r="AD13" s="12">
        <f t="shared" si="12"/>
        <v>6</v>
      </c>
      <c r="AE13" s="12">
        <f t="shared" si="13"/>
        <v>48</v>
      </c>
      <c r="AF13" s="12">
        <v>0</v>
      </c>
      <c r="AG13" s="12">
        <f t="shared" si="14"/>
        <v>15</v>
      </c>
      <c r="AH13" s="12">
        <f t="shared" si="15"/>
        <v>120</v>
      </c>
      <c r="AI13" s="12">
        <f t="shared" si="16"/>
        <v>168</v>
      </c>
      <c r="AJ13" s="12">
        <f t="shared" si="17"/>
        <v>104</v>
      </c>
      <c r="AK13" s="12">
        <f t="shared" si="18"/>
        <v>168</v>
      </c>
      <c r="AL13" s="20">
        <f t="shared" si="19"/>
        <v>272</v>
      </c>
      <c r="AM13" s="45">
        <v>5</v>
      </c>
      <c r="AN13" s="21">
        <v>1.5</v>
      </c>
      <c r="AO13" s="21">
        <f t="shared" si="20"/>
        <v>7.5</v>
      </c>
      <c r="AP13" s="12">
        <v>6</v>
      </c>
      <c r="AQ13" s="21">
        <v>1.5</v>
      </c>
      <c r="AR13" s="21">
        <f t="shared" si="21"/>
        <v>9</v>
      </c>
      <c r="AS13" s="21">
        <f t="shared" si="22"/>
        <v>16.5</v>
      </c>
      <c r="AT13" s="12">
        <v>0</v>
      </c>
      <c r="AU13" s="21">
        <v>0</v>
      </c>
      <c r="AV13" s="21">
        <f t="shared" si="23"/>
        <v>0</v>
      </c>
      <c r="AW13" s="12">
        <v>5</v>
      </c>
      <c r="AX13" s="21">
        <v>1.5</v>
      </c>
      <c r="AY13" s="21">
        <f t="shared" si="24"/>
        <v>7.5</v>
      </c>
      <c r="AZ13" s="21">
        <f t="shared" si="25"/>
        <v>7.5</v>
      </c>
      <c r="BA13" s="21">
        <f t="shared" si="26"/>
        <v>7.5</v>
      </c>
      <c r="BB13" s="21">
        <f t="shared" si="27"/>
        <v>16.5</v>
      </c>
      <c r="BC13" s="22">
        <f t="shared" si="28"/>
        <v>24</v>
      </c>
      <c r="BD13" s="23">
        <f t="shared" si="29"/>
        <v>111.5</v>
      </c>
      <c r="BE13" s="23">
        <f t="shared" si="30"/>
        <v>184.5</v>
      </c>
      <c r="BF13" s="24">
        <f t="shared" si="31"/>
        <v>296</v>
      </c>
      <c r="BG13" s="11">
        <v>0</v>
      </c>
      <c r="BH13" s="11">
        <v>6683</v>
      </c>
      <c r="BI13" s="11">
        <v>15</v>
      </c>
      <c r="BJ13" s="12">
        <f t="shared" si="32"/>
        <v>6698</v>
      </c>
      <c r="BK13" s="11">
        <v>1197</v>
      </c>
      <c r="BL13" s="11">
        <v>1688</v>
      </c>
      <c r="BM13" s="11">
        <v>115</v>
      </c>
      <c r="BN13" s="11">
        <f t="shared" si="33"/>
        <v>3000</v>
      </c>
      <c r="BO13" s="11">
        <v>5</v>
      </c>
      <c r="BP13" s="11">
        <v>0</v>
      </c>
      <c r="BQ13" s="11">
        <v>0</v>
      </c>
      <c r="BR13" s="11">
        <f t="shared" si="34"/>
        <v>5</v>
      </c>
      <c r="BS13" s="12">
        <f t="shared" si="35"/>
        <v>3005</v>
      </c>
      <c r="BT13" s="11">
        <v>5</v>
      </c>
      <c r="BU13" s="36">
        <f t="shared" si="36"/>
        <v>7900</v>
      </c>
      <c r="BV13" s="9">
        <v>0</v>
      </c>
      <c r="BW13" s="9">
        <v>0</v>
      </c>
      <c r="BX13" s="37">
        <f t="shared" si="37"/>
        <v>0</v>
      </c>
      <c r="BY13" s="38">
        <f t="shared" si="38"/>
        <v>0</v>
      </c>
    </row>
    <row r="14" spans="1:77" ht="15.75" customHeight="1">
      <c r="A14" s="7">
        <v>46031</v>
      </c>
      <c r="B14" s="8" t="s">
        <v>11</v>
      </c>
      <c r="C14" s="21">
        <v>5</v>
      </c>
      <c r="D14" s="21">
        <v>6</v>
      </c>
      <c r="E14" s="32">
        <f t="shared" si="0"/>
        <v>11</v>
      </c>
      <c r="F14" s="21">
        <v>3</v>
      </c>
      <c r="G14" s="21">
        <v>5</v>
      </c>
      <c r="H14" s="21">
        <v>0</v>
      </c>
      <c r="I14" s="21">
        <f t="shared" si="1"/>
        <v>8</v>
      </c>
      <c r="J14" s="21">
        <v>5</v>
      </c>
      <c r="K14" s="21">
        <v>12</v>
      </c>
      <c r="L14" s="21">
        <v>0</v>
      </c>
      <c r="M14" s="21">
        <f t="shared" si="2"/>
        <v>17</v>
      </c>
      <c r="N14" s="33">
        <f t="shared" ref="N14:P14" si="49">F14+J14</f>
        <v>8</v>
      </c>
      <c r="O14" s="34">
        <f t="shared" si="49"/>
        <v>17</v>
      </c>
      <c r="P14" s="21">
        <f t="shared" si="49"/>
        <v>0</v>
      </c>
      <c r="Q14" s="35">
        <f t="shared" si="4"/>
        <v>25</v>
      </c>
      <c r="R14" s="21">
        <f t="shared" si="5"/>
        <v>13</v>
      </c>
      <c r="S14" s="21">
        <f t="shared" si="6"/>
        <v>23</v>
      </c>
      <c r="T14" s="22">
        <f t="shared" si="7"/>
        <v>36</v>
      </c>
      <c r="U14" s="10"/>
      <c r="V14" s="12">
        <v>0</v>
      </c>
      <c r="W14" s="12">
        <f t="shared" si="48"/>
        <v>5</v>
      </c>
      <c r="X14" s="12">
        <f t="shared" si="8"/>
        <v>40</v>
      </c>
      <c r="Y14" s="12">
        <v>0</v>
      </c>
      <c r="Z14" s="12">
        <f t="shared" si="44"/>
        <v>6</v>
      </c>
      <c r="AA14" s="12">
        <f t="shared" si="10"/>
        <v>48</v>
      </c>
      <c r="AB14" s="12">
        <f t="shared" si="11"/>
        <v>88</v>
      </c>
      <c r="AC14" s="12">
        <v>0</v>
      </c>
      <c r="AD14" s="12">
        <f t="shared" si="12"/>
        <v>8</v>
      </c>
      <c r="AE14" s="12">
        <f t="shared" si="13"/>
        <v>64</v>
      </c>
      <c r="AF14" s="12">
        <v>0</v>
      </c>
      <c r="AG14" s="12">
        <f t="shared" si="14"/>
        <v>17</v>
      </c>
      <c r="AH14" s="12">
        <f t="shared" si="15"/>
        <v>136</v>
      </c>
      <c r="AI14" s="12">
        <f t="shared" si="16"/>
        <v>200</v>
      </c>
      <c r="AJ14" s="12">
        <f t="shared" si="17"/>
        <v>104</v>
      </c>
      <c r="AK14" s="12">
        <f t="shared" si="18"/>
        <v>184</v>
      </c>
      <c r="AL14" s="20">
        <f t="shared" si="19"/>
        <v>288</v>
      </c>
      <c r="AM14" s="12">
        <v>0</v>
      </c>
      <c r="AN14" s="21">
        <v>0</v>
      </c>
      <c r="AO14" s="21">
        <f t="shared" si="20"/>
        <v>0</v>
      </c>
      <c r="AP14" s="12">
        <v>0</v>
      </c>
      <c r="AQ14" s="21">
        <v>0</v>
      </c>
      <c r="AR14" s="21">
        <f t="shared" si="21"/>
        <v>0</v>
      </c>
      <c r="AS14" s="21">
        <f t="shared" si="22"/>
        <v>0</v>
      </c>
      <c r="AT14" s="12">
        <v>0</v>
      </c>
      <c r="AU14" s="21">
        <v>0</v>
      </c>
      <c r="AV14" s="21">
        <f t="shared" si="23"/>
        <v>0</v>
      </c>
      <c r="AW14" s="12">
        <v>0</v>
      </c>
      <c r="AX14" s="21">
        <v>0</v>
      </c>
      <c r="AY14" s="21">
        <f t="shared" si="24"/>
        <v>0</v>
      </c>
      <c r="AZ14" s="21">
        <f t="shared" si="25"/>
        <v>0</v>
      </c>
      <c r="BA14" s="21">
        <f t="shared" si="26"/>
        <v>0</v>
      </c>
      <c r="BB14" s="21">
        <f t="shared" si="27"/>
        <v>0</v>
      </c>
      <c r="BC14" s="22">
        <f t="shared" si="28"/>
        <v>0</v>
      </c>
      <c r="BD14" s="23">
        <f t="shared" si="29"/>
        <v>104</v>
      </c>
      <c r="BE14" s="23">
        <f t="shared" si="30"/>
        <v>184</v>
      </c>
      <c r="BF14" s="24">
        <f t="shared" si="31"/>
        <v>288</v>
      </c>
      <c r="BG14" s="11">
        <v>0</v>
      </c>
      <c r="BH14" s="11">
        <v>5261</v>
      </c>
      <c r="BI14" s="11">
        <v>290</v>
      </c>
      <c r="BJ14" s="12">
        <f t="shared" si="32"/>
        <v>5551</v>
      </c>
      <c r="BK14" s="11">
        <v>1213</v>
      </c>
      <c r="BL14" s="11">
        <v>1072</v>
      </c>
      <c r="BM14" s="11">
        <v>286</v>
      </c>
      <c r="BN14" s="11">
        <f t="shared" si="33"/>
        <v>2571</v>
      </c>
      <c r="BO14" s="11">
        <v>1</v>
      </c>
      <c r="BP14" s="11">
        <v>0</v>
      </c>
      <c r="BQ14" s="11">
        <v>0</v>
      </c>
      <c r="BR14" s="11">
        <f t="shared" si="34"/>
        <v>1</v>
      </c>
      <c r="BS14" s="12">
        <f t="shared" si="35"/>
        <v>2572</v>
      </c>
      <c r="BT14" s="11">
        <v>3</v>
      </c>
      <c r="BU14" s="36">
        <f t="shared" si="36"/>
        <v>6765</v>
      </c>
      <c r="BV14" s="9">
        <v>2</v>
      </c>
      <c r="BW14" s="9">
        <v>0</v>
      </c>
      <c r="BX14" s="37">
        <f t="shared" si="37"/>
        <v>2</v>
      </c>
      <c r="BY14" s="38">
        <f t="shared" si="38"/>
        <v>2.9563932002956393E-4</v>
      </c>
    </row>
    <row r="15" spans="1:77" ht="15.75" customHeight="1">
      <c r="A15" s="7">
        <v>46032</v>
      </c>
      <c r="B15" s="8" t="s">
        <v>8</v>
      </c>
      <c r="C15" s="21">
        <v>0</v>
      </c>
      <c r="D15" s="21">
        <v>1</v>
      </c>
      <c r="E15" s="32">
        <f t="shared" si="0"/>
        <v>1</v>
      </c>
      <c r="F15" s="21">
        <v>0</v>
      </c>
      <c r="G15" s="21">
        <v>0</v>
      </c>
      <c r="H15" s="21">
        <v>0</v>
      </c>
      <c r="I15" s="21">
        <f t="shared" si="1"/>
        <v>0</v>
      </c>
      <c r="J15" s="21">
        <v>0</v>
      </c>
      <c r="K15" s="21">
        <v>0</v>
      </c>
      <c r="L15" s="21">
        <v>0</v>
      </c>
      <c r="M15" s="21">
        <f t="shared" si="2"/>
        <v>0</v>
      </c>
      <c r="N15" s="33">
        <f t="shared" ref="N15:P15" si="50">F15+J15</f>
        <v>0</v>
      </c>
      <c r="O15" s="34">
        <f t="shared" si="50"/>
        <v>0</v>
      </c>
      <c r="P15" s="21">
        <f t="shared" si="50"/>
        <v>0</v>
      </c>
      <c r="Q15" s="35">
        <f t="shared" si="4"/>
        <v>0</v>
      </c>
      <c r="R15" s="21">
        <f t="shared" si="5"/>
        <v>0</v>
      </c>
      <c r="S15" s="21">
        <f t="shared" si="6"/>
        <v>1</v>
      </c>
      <c r="T15" s="22">
        <f t="shared" si="7"/>
        <v>1</v>
      </c>
      <c r="U15" s="10"/>
      <c r="V15" s="12">
        <v>0</v>
      </c>
      <c r="W15" s="12">
        <f t="shared" si="48"/>
        <v>0</v>
      </c>
      <c r="X15" s="12">
        <f t="shared" si="8"/>
        <v>0</v>
      </c>
      <c r="Y15" s="12">
        <v>1</v>
      </c>
      <c r="Z15" s="12">
        <v>0</v>
      </c>
      <c r="AA15" s="12">
        <f t="shared" si="10"/>
        <v>4</v>
      </c>
      <c r="AB15" s="12">
        <f t="shared" si="11"/>
        <v>4</v>
      </c>
      <c r="AC15" s="12">
        <v>0</v>
      </c>
      <c r="AD15" s="12">
        <f t="shared" si="12"/>
        <v>0</v>
      </c>
      <c r="AE15" s="12">
        <f t="shared" si="13"/>
        <v>0</v>
      </c>
      <c r="AF15" s="12">
        <v>0</v>
      </c>
      <c r="AG15" s="12">
        <f t="shared" si="14"/>
        <v>0</v>
      </c>
      <c r="AH15" s="12">
        <f t="shared" si="15"/>
        <v>0</v>
      </c>
      <c r="AI15" s="12">
        <f t="shared" si="16"/>
        <v>0</v>
      </c>
      <c r="AJ15" s="12">
        <f t="shared" si="17"/>
        <v>0</v>
      </c>
      <c r="AK15" s="12">
        <f t="shared" si="18"/>
        <v>4</v>
      </c>
      <c r="AL15" s="20">
        <f t="shared" si="19"/>
        <v>4</v>
      </c>
      <c r="AM15" s="12">
        <v>0</v>
      </c>
      <c r="AN15" s="21">
        <v>0</v>
      </c>
      <c r="AO15" s="21">
        <f t="shared" si="20"/>
        <v>0</v>
      </c>
      <c r="AP15" s="12">
        <v>0</v>
      </c>
      <c r="AQ15" s="21">
        <v>0</v>
      </c>
      <c r="AR15" s="21">
        <f t="shared" si="21"/>
        <v>0</v>
      </c>
      <c r="AS15" s="21">
        <f t="shared" si="22"/>
        <v>0</v>
      </c>
      <c r="AT15" s="12">
        <v>0</v>
      </c>
      <c r="AU15" s="21">
        <v>0</v>
      </c>
      <c r="AV15" s="21">
        <f t="shared" si="23"/>
        <v>0</v>
      </c>
      <c r="AW15" s="12">
        <v>0</v>
      </c>
      <c r="AX15" s="21">
        <v>0</v>
      </c>
      <c r="AY15" s="21">
        <f t="shared" si="24"/>
        <v>0</v>
      </c>
      <c r="AZ15" s="21">
        <f t="shared" si="25"/>
        <v>0</v>
      </c>
      <c r="BA15" s="21">
        <f t="shared" si="26"/>
        <v>0</v>
      </c>
      <c r="BB15" s="21">
        <f t="shared" si="27"/>
        <v>0</v>
      </c>
      <c r="BC15" s="22">
        <f t="shared" si="28"/>
        <v>0</v>
      </c>
      <c r="BD15" s="23">
        <f t="shared" si="29"/>
        <v>0</v>
      </c>
      <c r="BE15" s="23">
        <f t="shared" si="30"/>
        <v>4</v>
      </c>
      <c r="BF15" s="24">
        <f t="shared" si="31"/>
        <v>4</v>
      </c>
      <c r="BG15" s="11">
        <v>0</v>
      </c>
      <c r="BH15" s="11">
        <v>46</v>
      </c>
      <c r="BI15" s="11">
        <v>0</v>
      </c>
      <c r="BJ15" s="12">
        <f t="shared" si="32"/>
        <v>46</v>
      </c>
      <c r="BK15" s="11">
        <v>0</v>
      </c>
      <c r="BL15" s="11">
        <v>46</v>
      </c>
      <c r="BM15" s="11">
        <v>0</v>
      </c>
      <c r="BN15" s="11">
        <f t="shared" si="33"/>
        <v>46</v>
      </c>
      <c r="BO15" s="11">
        <v>0</v>
      </c>
      <c r="BP15" s="11">
        <v>0</v>
      </c>
      <c r="BQ15" s="11">
        <v>0</v>
      </c>
      <c r="BR15" s="11">
        <f t="shared" si="34"/>
        <v>0</v>
      </c>
      <c r="BS15" s="12">
        <f t="shared" si="35"/>
        <v>46</v>
      </c>
      <c r="BT15" s="11">
        <v>0</v>
      </c>
      <c r="BU15" s="36">
        <f t="shared" si="36"/>
        <v>46</v>
      </c>
      <c r="BV15" s="9">
        <v>0</v>
      </c>
      <c r="BW15" s="9">
        <v>0</v>
      </c>
      <c r="BX15" s="37">
        <f t="shared" si="37"/>
        <v>0</v>
      </c>
      <c r="BY15" s="38">
        <f t="shared" si="38"/>
        <v>0</v>
      </c>
    </row>
    <row r="16" spans="1:77" ht="15.75" customHeight="1">
      <c r="A16" s="7">
        <v>46033</v>
      </c>
      <c r="B16" s="8" t="s">
        <v>7</v>
      </c>
      <c r="C16" s="21">
        <v>0</v>
      </c>
      <c r="D16" s="21">
        <v>1</v>
      </c>
      <c r="E16" s="32">
        <f t="shared" si="0"/>
        <v>1</v>
      </c>
      <c r="F16" s="21">
        <v>0</v>
      </c>
      <c r="G16" s="21">
        <v>0</v>
      </c>
      <c r="H16" s="21">
        <v>0</v>
      </c>
      <c r="I16" s="21">
        <f t="shared" si="1"/>
        <v>0</v>
      </c>
      <c r="J16" s="21">
        <v>0</v>
      </c>
      <c r="K16" s="21">
        <v>0</v>
      </c>
      <c r="L16" s="21">
        <v>0</v>
      </c>
      <c r="M16" s="21">
        <f t="shared" si="2"/>
        <v>0</v>
      </c>
      <c r="N16" s="33">
        <f t="shared" ref="N16:P16" si="51">F16+J16</f>
        <v>0</v>
      </c>
      <c r="O16" s="34">
        <f t="shared" si="51"/>
        <v>0</v>
      </c>
      <c r="P16" s="21">
        <f t="shared" si="51"/>
        <v>0</v>
      </c>
      <c r="Q16" s="35">
        <f t="shared" si="4"/>
        <v>0</v>
      </c>
      <c r="R16" s="21">
        <f t="shared" si="5"/>
        <v>0</v>
      </c>
      <c r="S16" s="21">
        <f t="shared" si="6"/>
        <v>1</v>
      </c>
      <c r="T16" s="22">
        <f t="shared" si="7"/>
        <v>1</v>
      </c>
      <c r="U16" s="10"/>
      <c r="V16" s="12">
        <v>0</v>
      </c>
      <c r="W16" s="12">
        <f t="shared" si="48"/>
        <v>0</v>
      </c>
      <c r="X16" s="12">
        <f t="shared" si="8"/>
        <v>0</v>
      </c>
      <c r="Y16" s="12">
        <v>1</v>
      </c>
      <c r="Z16" s="12">
        <v>0</v>
      </c>
      <c r="AA16" s="12">
        <f t="shared" si="10"/>
        <v>4</v>
      </c>
      <c r="AB16" s="12">
        <f t="shared" si="11"/>
        <v>4</v>
      </c>
      <c r="AC16" s="12">
        <v>0</v>
      </c>
      <c r="AD16" s="12">
        <f t="shared" si="12"/>
        <v>0</v>
      </c>
      <c r="AE16" s="12">
        <f t="shared" si="13"/>
        <v>0</v>
      </c>
      <c r="AF16" s="12">
        <v>0</v>
      </c>
      <c r="AG16" s="12">
        <f t="shared" si="14"/>
        <v>0</v>
      </c>
      <c r="AH16" s="12">
        <f t="shared" si="15"/>
        <v>0</v>
      </c>
      <c r="AI16" s="12">
        <f t="shared" si="16"/>
        <v>0</v>
      </c>
      <c r="AJ16" s="12">
        <f t="shared" si="17"/>
        <v>0</v>
      </c>
      <c r="AK16" s="12">
        <f t="shared" si="18"/>
        <v>4</v>
      </c>
      <c r="AL16" s="20">
        <f t="shared" si="19"/>
        <v>4</v>
      </c>
      <c r="AM16" s="12">
        <v>0</v>
      </c>
      <c r="AN16" s="21">
        <v>0</v>
      </c>
      <c r="AO16" s="21">
        <f t="shared" si="20"/>
        <v>0</v>
      </c>
      <c r="AP16" s="12">
        <v>0</v>
      </c>
      <c r="AQ16" s="21">
        <v>0</v>
      </c>
      <c r="AR16" s="21">
        <f t="shared" si="21"/>
        <v>0</v>
      </c>
      <c r="AS16" s="21">
        <f t="shared" si="22"/>
        <v>0</v>
      </c>
      <c r="AT16" s="12">
        <v>0</v>
      </c>
      <c r="AU16" s="21">
        <v>0</v>
      </c>
      <c r="AV16" s="21">
        <f t="shared" si="23"/>
        <v>0</v>
      </c>
      <c r="AW16" s="12">
        <v>0</v>
      </c>
      <c r="AX16" s="21">
        <v>0</v>
      </c>
      <c r="AY16" s="21">
        <f t="shared" si="24"/>
        <v>0</v>
      </c>
      <c r="AZ16" s="21">
        <f t="shared" si="25"/>
        <v>0</v>
      </c>
      <c r="BA16" s="21">
        <f t="shared" si="26"/>
        <v>0</v>
      </c>
      <c r="BB16" s="21">
        <f t="shared" si="27"/>
        <v>0</v>
      </c>
      <c r="BC16" s="22">
        <f t="shared" si="28"/>
        <v>0</v>
      </c>
      <c r="BD16" s="23">
        <f t="shared" si="29"/>
        <v>0</v>
      </c>
      <c r="BE16" s="23">
        <f t="shared" si="30"/>
        <v>4</v>
      </c>
      <c r="BF16" s="24">
        <f t="shared" si="31"/>
        <v>4</v>
      </c>
      <c r="BG16" s="11">
        <v>0</v>
      </c>
      <c r="BH16" s="11">
        <v>51</v>
      </c>
      <c r="BI16" s="11">
        <v>0</v>
      </c>
      <c r="BJ16" s="12">
        <f t="shared" si="32"/>
        <v>51</v>
      </c>
      <c r="BK16" s="11">
        <v>0</v>
      </c>
      <c r="BL16" s="11">
        <v>51</v>
      </c>
      <c r="BM16" s="11">
        <v>0</v>
      </c>
      <c r="BN16" s="11">
        <f t="shared" si="33"/>
        <v>51</v>
      </c>
      <c r="BO16" s="11">
        <v>0</v>
      </c>
      <c r="BP16" s="11">
        <v>0</v>
      </c>
      <c r="BQ16" s="11">
        <v>0</v>
      </c>
      <c r="BR16" s="11">
        <f t="shared" si="34"/>
        <v>0</v>
      </c>
      <c r="BS16" s="12">
        <f t="shared" si="35"/>
        <v>51</v>
      </c>
      <c r="BT16" s="11">
        <v>0</v>
      </c>
      <c r="BU16" s="36">
        <f t="shared" si="36"/>
        <v>51</v>
      </c>
      <c r="BV16" s="9">
        <v>0</v>
      </c>
      <c r="BW16" s="9">
        <v>0</v>
      </c>
      <c r="BX16" s="37">
        <f t="shared" si="37"/>
        <v>0</v>
      </c>
      <c r="BY16" s="38">
        <f t="shared" si="38"/>
        <v>0</v>
      </c>
    </row>
    <row r="17" spans="1:77" ht="15.75" customHeight="1">
      <c r="A17" s="7">
        <v>46034</v>
      </c>
      <c r="B17" s="8" t="s">
        <v>10</v>
      </c>
      <c r="C17" s="21">
        <v>8</v>
      </c>
      <c r="D17" s="21">
        <v>6</v>
      </c>
      <c r="E17" s="32">
        <f t="shared" si="0"/>
        <v>14</v>
      </c>
      <c r="F17" s="21">
        <v>3</v>
      </c>
      <c r="G17" s="21">
        <v>3</v>
      </c>
      <c r="H17" s="21">
        <v>0</v>
      </c>
      <c r="I17" s="21">
        <f t="shared" si="1"/>
        <v>6</v>
      </c>
      <c r="J17" s="21">
        <v>5</v>
      </c>
      <c r="K17" s="21">
        <v>11</v>
      </c>
      <c r="L17" s="21">
        <v>0</v>
      </c>
      <c r="M17" s="21">
        <f t="shared" si="2"/>
        <v>16</v>
      </c>
      <c r="N17" s="33">
        <f t="shared" ref="N17:P17" si="52">F17+J17</f>
        <v>8</v>
      </c>
      <c r="O17" s="34">
        <f t="shared" si="52"/>
        <v>14</v>
      </c>
      <c r="P17" s="21">
        <f t="shared" si="52"/>
        <v>0</v>
      </c>
      <c r="Q17" s="35">
        <f t="shared" si="4"/>
        <v>22</v>
      </c>
      <c r="R17" s="21">
        <f t="shared" si="5"/>
        <v>14</v>
      </c>
      <c r="S17" s="21">
        <f t="shared" si="6"/>
        <v>22</v>
      </c>
      <c r="T17" s="22">
        <f t="shared" si="7"/>
        <v>36</v>
      </c>
      <c r="U17" s="10"/>
      <c r="V17" s="12">
        <v>0</v>
      </c>
      <c r="W17" s="12">
        <f t="shared" si="48"/>
        <v>8</v>
      </c>
      <c r="X17" s="12">
        <f t="shared" si="8"/>
        <v>64</v>
      </c>
      <c r="Y17" s="12">
        <v>0</v>
      </c>
      <c r="Z17" s="12">
        <f t="shared" ref="Z17:Z21" si="53">D17</f>
        <v>6</v>
      </c>
      <c r="AA17" s="12">
        <f t="shared" si="10"/>
        <v>48</v>
      </c>
      <c r="AB17" s="12">
        <f t="shared" si="11"/>
        <v>112</v>
      </c>
      <c r="AC17" s="12">
        <v>0</v>
      </c>
      <c r="AD17" s="12">
        <f t="shared" si="12"/>
        <v>6</v>
      </c>
      <c r="AE17" s="12">
        <f t="shared" si="13"/>
        <v>48</v>
      </c>
      <c r="AF17" s="12">
        <v>0</v>
      </c>
      <c r="AG17" s="12">
        <f t="shared" si="14"/>
        <v>16</v>
      </c>
      <c r="AH17" s="12">
        <f t="shared" si="15"/>
        <v>128</v>
      </c>
      <c r="AI17" s="12">
        <f t="shared" si="16"/>
        <v>176</v>
      </c>
      <c r="AJ17" s="12">
        <f t="shared" si="17"/>
        <v>112</v>
      </c>
      <c r="AK17" s="12">
        <f t="shared" si="18"/>
        <v>176</v>
      </c>
      <c r="AL17" s="20">
        <f t="shared" si="19"/>
        <v>288</v>
      </c>
      <c r="AM17" s="12">
        <v>5</v>
      </c>
      <c r="AN17" s="21">
        <v>3</v>
      </c>
      <c r="AO17" s="21">
        <f t="shared" si="20"/>
        <v>15</v>
      </c>
      <c r="AP17" s="12">
        <v>4</v>
      </c>
      <c r="AQ17" s="21">
        <v>3</v>
      </c>
      <c r="AR17" s="21">
        <f t="shared" si="21"/>
        <v>12</v>
      </c>
      <c r="AS17" s="21">
        <f t="shared" si="22"/>
        <v>27</v>
      </c>
      <c r="AT17" s="12">
        <v>0</v>
      </c>
      <c r="AU17" s="21">
        <v>0</v>
      </c>
      <c r="AV17" s="21">
        <f t="shared" si="23"/>
        <v>0</v>
      </c>
      <c r="AW17" s="12">
        <v>15</v>
      </c>
      <c r="AX17" s="21">
        <v>3</v>
      </c>
      <c r="AY17" s="21">
        <f t="shared" si="24"/>
        <v>45</v>
      </c>
      <c r="AZ17" s="21">
        <f t="shared" si="25"/>
        <v>45</v>
      </c>
      <c r="BA17" s="21">
        <f t="shared" si="26"/>
        <v>15</v>
      </c>
      <c r="BB17" s="21">
        <f t="shared" si="27"/>
        <v>57</v>
      </c>
      <c r="BC17" s="22">
        <f t="shared" si="28"/>
        <v>72</v>
      </c>
      <c r="BD17" s="23">
        <f t="shared" si="29"/>
        <v>127</v>
      </c>
      <c r="BE17" s="23">
        <f t="shared" si="30"/>
        <v>233</v>
      </c>
      <c r="BF17" s="24">
        <f t="shared" si="31"/>
        <v>360</v>
      </c>
      <c r="BG17" s="11">
        <v>0</v>
      </c>
      <c r="BH17" s="11">
        <v>7025</v>
      </c>
      <c r="BI17" s="11">
        <v>39</v>
      </c>
      <c r="BJ17" s="12">
        <f t="shared" si="32"/>
        <v>7064</v>
      </c>
      <c r="BK17" s="11">
        <v>3562</v>
      </c>
      <c r="BL17" s="11">
        <v>2674</v>
      </c>
      <c r="BM17" s="11">
        <v>53</v>
      </c>
      <c r="BN17" s="11">
        <f t="shared" si="33"/>
        <v>6289</v>
      </c>
      <c r="BO17" s="11">
        <v>0</v>
      </c>
      <c r="BP17" s="11">
        <v>0</v>
      </c>
      <c r="BQ17" s="11">
        <v>0</v>
      </c>
      <c r="BR17" s="11">
        <f t="shared" si="34"/>
        <v>0</v>
      </c>
      <c r="BS17" s="12">
        <f t="shared" si="35"/>
        <v>6289</v>
      </c>
      <c r="BT17" s="11">
        <v>4</v>
      </c>
      <c r="BU17" s="36">
        <f t="shared" si="36"/>
        <v>10626</v>
      </c>
      <c r="BV17" s="9">
        <v>0</v>
      </c>
      <c r="BW17" s="9">
        <v>0</v>
      </c>
      <c r="BX17" s="37">
        <f t="shared" si="37"/>
        <v>0</v>
      </c>
      <c r="BY17" s="38">
        <f t="shared" si="38"/>
        <v>0</v>
      </c>
    </row>
    <row r="18" spans="1:77" ht="15.75" customHeight="1">
      <c r="A18" s="7">
        <v>46035</v>
      </c>
      <c r="B18" s="8" t="s">
        <v>9</v>
      </c>
      <c r="C18" s="21">
        <v>8</v>
      </c>
      <c r="D18" s="21">
        <v>6</v>
      </c>
      <c r="E18" s="32">
        <f t="shared" si="0"/>
        <v>14</v>
      </c>
      <c r="F18" s="21">
        <v>3</v>
      </c>
      <c r="G18" s="21">
        <v>2</v>
      </c>
      <c r="H18" s="21">
        <v>0</v>
      </c>
      <c r="I18" s="21">
        <f t="shared" si="1"/>
        <v>5</v>
      </c>
      <c r="J18" s="21">
        <v>5</v>
      </c>
      <c r="K18" s="21">
        <v>12</v>
      </c>
      <c r="L18" s="21">
        <v>0</v>
      </c>
      <c r="M18" s="21">
        <f t="shared" si="2"/>
        <v>17</v>
      </c>
      <c r="N18" s="33">
        <f t="shared" ref="N18:P18" si="54">F18+J18</f>
        <v>8</v>
      </c>
      <c r="O18" s="34">
        <f t="shared" si="54"/>
        <v>14</v>
      </c>
      <c r="P18" s="21">
        <f t="shared" si="54"/>
        <v>0</v>
      </c>
      <c r="Q18" s="35">
        <f t="shared" si="4"/>
        <v>22</v>
      </c>
      <c r="R18" s="21">
        <f t="shared" si="5"/>
        <v>13</v>
      </c>
      <c r="S18" s="21">
        <f t="shared" si="6"/>
        <v>23</v>
      </c>
      <c r="T18" s="22">
        <f t="shared" si="7"/>
        <v>36</v>
      </c>
      <c r="U18" s="10"/>
      <c r="V18" s="12">
        <v>0</v>
      </c>
      <c r="W18" s="12">
        <f t="shared" si="48"/>
        <v>8</v>
      </c>
      <c r="X18" s="12">
        <f t="shared" si="8"/>
        <v>64</v>
      </c>
      <c r="Y18" s="12">
        <v>0</v>
      </c>
      <c r="Z18" s="12">
        <f t="shared" si="53"/>
        <v>6</v>
      </c>
      <c r="AA18" s="12">
        <f t="shared" si="10"/>
        <v>48</v>
      </c>
      <c r="AB18" s="12">
        <f t="shared" si="11"/>
        <v>112</v>
      </c>
      <c r="AC18" s="12">
        <v>0</v>
      </c>
      <c r="AD18" s="12">
        <f t="shared" si="12"/>
        <v>5</v>
      </c>
      <c r="AE18" s="12">
        <f t="shared" si="13"/>
        <v>40</v>
      </c>
      <c r="AF18" s="12">
        <v>0</v>
      </c>
      <c r="AG18" s="12">
        <f t="shared" si="14"/>
        <v>17</v>
      </c>
      <c r="AH18" s="12">
        <f t="shared" si="15"/>
        <v>136</v>
      </c>
      <c r="AI18" s="12">
        <f t="shared" si="16"/>
        <v>176</v>
      </c>
      <c r="AJ18" s="12">
        <f t="shared" si="17"/>
        <v>104</v>
      </c>
      <c r="AK18" s="12">
        <f t="shared" si="18"/>
        <v>184</v>
      </c>
      <c r="AL18" s="20">
        <f t="shared" si="19"/>
        <v>288</v>
      </c>
      <c r="AM18" s="12">
        <v>0</v>
      </c>
      <c r="AN18" s="21">
        <v>0</v>
      </c>
      <c r="AO18" s="21">
        <f t="shared" si="20"/>
        <v>0</v>
      </c>
      <c r="AP18" s="12">
        <v>0</v>
      </c>
      <c r="AQ18" s="21">
        <v>0</v>
      </c>
      <c r="AR18" s="21">
        <f t="shared" si="21"/>
        <v>0</v>
      </c>
      <c r="AS18" s="21">
        <f t="shared" si="22"/>
        <v>0</v>
      </c>
      <c r="AT18" s="12">
        <v>0</v>
      </c>
      <c r="AU18" s="21">
        <v>0</v>
      </c>
      <c r="AV18" s="21">
        <f t="shared" si="23"/>
        <v>0</v>
      </c>
      <c r="AW18" s="12">
        <v>0</v>
      </c>
      <c r="AX18" s="21">
        <v>0</v>
      </c>
      <c r="AY18" s="21">
        <f t="shared" si="24"/>
        <v>0</v>
      </c>
      <c r="AZ18" s="21">
        <f t="shared" si="25"/>
        <v>0</v>
      </c>
      <c r="BA18" s="21">
        <f t="shared" si="26"/>
        <v>0</v>
      </c>
      <c r="BB18" s="21">
        <f t="shared" si="27"/>
        <v>0</v>
      </c>
      <c r="BC18" s="22">
        <f t="shared" si="28"/>
        <v>0</v>
      </c>
      <c r="BD18" s="23">
        <f t="shared" si="29"/>
        <v>104</v>
      </c>
      <c r="BE18" s="23">
        <f t="shared" si="30"/>
        <v>184</v>
      </c>
      <c r="BF18" s="24">
        <f t="shared" si="31"/>
        <v>288</v>
      </c>
      <c r="BG18" s="11">
        <v>0</v>
      </c>
      <c r="BH18" s="25">
        <v>7265</v>
      </c>
      <c r="BI18" s="11">
        <v>20</v>
      </c>
      <c r="BJ18" s="12">
        <f t="shared" si="32"/>
        <v>7285</v>
      </c>
      <c r="BK18" s="11">
        <v>1167</v>
      </c>
      <c r="BL18" s="11">
        <v>1227</v>
      </c>
      <c r="BM18" s="11">
        <v>16</v>
      </c>
      <c r="BN18" s="11">
        <f t="shared" si="33"/>
        <v>2410</v>
      </c>
      <c r="BO18" s="11">
        <v>9</v>
      </c>
      <c r="BP18" s="11">
        <v>0</v>
      </c>
      <c r="BQ18" s="11">
        <v>0</v>
      </c>
      <c r="BR18" s="11">
        <f t="shared" si="34"/>
        <v>9</v>
      </c>
      <c r="BS18" s="12">
        <f t="shared" si="35"/>
        <v>2419</v>
      </c>
      <c r="BT18" s="11">
        <v>4</v>
      </c>
      <c r="BU18" s="36">
        <f t="shared" si="36"/>
        <v>8461</v>
      </c>
      <c r="BV18" s="9">
        <v>0</v>
      </c>
      <c r="BW18" s="9">
        <v>2</v>
      </c>
      <c r="BX18" s="37">
        <f t="shared" si="37"/>
        <v>2</v>
      </c>
      <c r="BY18" s="38">
        <f t="shared" si="38"/>
        <v>2.3637867864318638E-4</v>
      </c>
    </row>
    <row r="19" spans="1:77" ht="15.75" customHeight="1">
      <c r="A19" s="7">
        <v>46036</v>
      </c>
      <c r="B19" s="8" t="s">
        <v>12</v>
      </c>
      <c r="C19" s="21">
        <v>7</v>
      </c>
      <c r="D19" s="21">
        <v>6</v>
      </c>
      <c r="E19" s="32">
        <f t="shared" si="0"/>
        <v>13</v>
      </c>
      <c r="F19" s="21">
        <v>3</v>
      </c>
      <c r="G19" s="21">
        <v>3</v>
      </c>
      <c r="H19" s="21">
        <v>0</v>
      </c>
      <c r="I19" s="21">
        <f t="shared" si="1"/>
        <v>6</v>
      </c>
      <c r="J19" s="21">
        <v>5</v>
      </c>
      <c r="K19" s="21">
        <v>7</v>
      </c>
      <c r="L19" s="21">
        <v>0</v>
      </c>
      <c r="M19" s="21">
        <f t="shared" si="2"/>
        <v>12</v>
      </c>
      <c r="N19" s="33">
        <f t="shared" ref="N19:P19" si="55">F19+J19</f>
        <v>8</v>
      </c>
      <c r="O19" s="34">
        <f t="shared" si="55"/>
        <v>10</v>
      </c>
      <c r="P19" s="21">
        <f t="shared" si="55"/>
        <v>0</v>
      </c>
      <c r="Q19" s="35">
        <f t="shared" si="4"/>
        <v>18</v>
      </c>
      <c r="R19" s="21">
        <f t="shared" si="5"/>
        <v>13</v>
      </c>
      <c r="S19" s="21">
        <f t="shared" si="6"/>
        <v>18</v>
      </c>
      <c r="T19" s="22">
        <f t="shared" si="7"/>
        <v>31</v>
      </c>
      <c r="U19" s="10"/>
      <c r="V19" s="12">
        <v>0</v>
      </c>
      <c r="W19" s="12">
        <f t="shared" si="48"/>
        <v>7</v>
      </c>
      <c r="X19" s="12">
        <f t="shared" si="8"/>
        <v>56</v>
      </c>
      <c r="Y19" s="12">
        <v>0</v>
      </c>
      <c r="Z19" s="12">
        <f t="shared" si="53"/>
        <v>6</v>
      </c>
      <c r="AA19" s="12">
        <f t="shared" si="10"/>
        <v>48</v>
      </c>
      <c r="AB19" s="12">
        <f t="shared" si="11"/>
        <v>104</v>
      </c>
      <c r="AC19" s="12">
        <v>0</v>
      </c>
      <c r="AD19" s="12">
        <f t="shared" si="12"/>
        <v>6</v>
      </c>
      <c r="AE19" s="12">
        <f t="shared" si="13"/>
        <v>48</v>
      </c>
      <c r="AF19" s="12">
        <v>0</v>
      </c>
      <c r="AG19" s="12">
        <f t="shared" si="14"/>
        <v>12</v>
      </c>
      <c r="AH19" s="12">
        <f t="shared" si="15"/>
        <v>96</v>
      </c>
      <c r="AI19" s="12">
        <f t="shared" si="16"/>
        <v>144</v>
      </c>
      <c r="AJ19" s="12">
        <f t="shared" si="17"/>
        <v>104</v>
      </c>
      <c r="AK19" s="12">
        <f t="shared" si="18"/>
        <v>144</v>
      </c>
      <c r="AL19" s="20">
        <f t="shared" si="19"/>
        <v>248</v>
      </c>
      <c r="AM19" s="12">
        <v>0</v>
      </c>
      <c r="AN19" s="21">
        <v>0</v>
      </c>
      <c r="AO19" s="21">
        <f t="shared" si="20"/>
        <v>0</v>
      </c>
      <c r="AP19" s="12">
        <v>2</v>
      </c>
      <c r="AQ19" s="21">
        <v>1.5</v>
      </c>
      <c r="AR19" s="21">
        <f t="shared" si="21"/>
        <v>3</v>
      </c>
      <c r="AS19" s="21">
        <f t="shared" si="22"/>
        <v>3</v>
      </c>
      <c r="AT19" s="12">
        <v>0</v>
      </c>
      <c r="AU19" s="21">
        <v>0</v>
      </c>
      <c r="AV19" s="21">
        <f t="shared" si="23"/>
        <v>0</v>
      </c>
      <c r="AW19" s="12">
        <v>0</v>
      </c>
      <c r="AX19" s="21">
        <v>0</v>
      </c>
      <c r="AY19" s="21">
        <f t="shared" si="24"/>
        <v>0</v>
      </c>
      <c r="AZ19" s="21">
        <f t="shared" si="25"/>
        <v>0</v>
      </c>
      <c r="BA19" s="21">
        <f t="shared" si="26"/>
        <v>0</v>
      </c>
      <c r="BB19" s="21">
        <f t="shared" si="27"/>
        <v>3</v>
      </c>
      <c r="BC19" s="22">
        <f t="shared" si="28"/>
        <v>3</v>
      </c>
      <c r="BD19" s="23">
        <f t="shared" si="29"/>
        <v>104</v>
      </c>
      <c r="BE19" s="23">
        <f t="shared" si="30"/>
        <v>147</v>
      </c>
      <c r="BF19" s="24">
        <f t="shared" si="31"/>
        <v>251</v>
      </c>
      <c r="BG19" s="11">
        <v>0</v>
      </c>
      <c r="BH19" s="25">
        <v>4786</v>
      </c>
      <c r="BI19" s="11">
        <v>27</v>
      </c>
      <c r="BJ19" s="12">
        <f t="shared" si="32"/>
        <v>4813</v>
      </c>
      <c r="BK19" s="11">
        <v>1183</v>
      </c>
      <c r="BL19" s="11">
        <v>973</v>
      </c>
      <c r="BM19" s="11">
        <v>35</v>
      </c>
      <c r="BN19" s="11">
        <f t="shared" si="33"/>
        <v>2191</v>
      </c>
      <c r="BO19" s="11">
        <v>0</v>
      </c>
      <c r="BP19" s="11">
        <v>0</v>
      </c>
      <c r="BQ19" s="11">
        <v>0</v>
      </c>
      <c r="BR19" s="11">
        <f t="shared" si="34"/>
        <v>0</v>
      </c>
      <c r="BS19" s="12">
        <f t="shared" si="35"/>
        <v>2191</v>
      </c>
      <c r="BT19" s="11">
        <v>2</v>
      </c>
      <c r="BU19" s="36">
        <f t="shared" si="36"/>
        <v>5996</v>
      </c>
      <c r="BV19" s="9">
        <v>0</v>
      </c>
      <c r="BW19" s="9">
        <v>0</v>
      </c>
      <c r="BX19" s="37">
        <f t="shared" si="37"/>
        <v>0</v>
      </c>
      <c r="BY19" s="38">
        <f t="shared" si="38"/>
        <v>0</v>
      </c>
    </row>
    <row r="20" spans="1:77" ht="15.75" customHeight="1">
      <c r="A20" s="7">
        <v>46037</v>
      </c>
      <c r="B20" s="8" t="s">
        <v>6</v>
      </c>
      <c r="C20" s="21">
        <v>8</v>
      </c>
      <c r="D20" s="21">
        <v>6</v>
      </c>
      <c r="E20" s="32">
        <f t="shared" si="0"/>
        <v>14</v>
      </c>
      <c r="F20" s="21">
        <v>3</v>
      </c>
      <c r="G20" s="21">
        <v>2</v>
      </c>
      <c r="H20" s="21">
        <v>0</v>
      </c>
      <c r="I20" s="21">
        <f t="shared" si="1"/>
        <v>5</v>
      </c>
      <c r="J20" s="21">
        <v>5</v>
      </c>
      <c r="K20" s="21">
        <v>7</v>
      </c>
      <c r="L20" s="21">
        <v>0</v>
      </c>
      <c r="M20" s="21">
        <f t="shared" si="2"/>
        <v>12</v>
      </c>
      <c r="N20" s="33">
        <f t="shared" ref="N20:P20" si="56">F20+J20</f>
        <v>8</v>
      </c>
      <c r="O20" s="34">
        <f t="shared" si="56"/>
        <v>9</v>
      </c>
      <c r="P20" s="21">
        <f t="shared" si="56"/>
        <v>0</v>
      </c>
      <c r="Q20" s="35">
        <f t="shared" si="4"/>
        <v>17</v>
      </c>
      <c r="R20" s="21">
        <f t="shared" si="5"/>
        <v>13</v>
      </c>
      <c r="S20" s="21">
        <f t="shared" si="6"/>
        <v>18</v>
      </c>
      <c r="T20" s="22">
        <f t="shared" si="7"/>
        <v>31</v>
      </c>
      <c r="U20" s="10"/>
      <c r="V20" s="12">
        <v>0</v>
      </c>
      <c r="W20" s="12">
        <f t="shared" si="48"/>
        <v>8</v>
      </c>
      <c r="X20" s="12">
        <f t="shared" si="8"/>
        <v>64</v>
      </c>
      <c r="Y20" s="12">
        <v>0</v>
      </c>
      <c r="Z20" s="12">
        <f t="shared" si="53"/>
        <v>6</v>
      </c>
      <c r="AA20" s="12">
        <f t="shared" si="10"/>
        <v>48</v>
      </c>
      <c r="AB20" s="12">
        <f t="shared" si="11"/>
        <v>112</v>
      </c>
      <c r="AC20" s="12">
        <v>0</v>
      </c>
      <c r="AD20" s="12">
        <f t="shared" si="12"/>
        <v>5</v>
      </c>
      <c r="AE20" s="12">
        <f t="shared" si="13"/>
        <v>40</v>
      </c>
      <c r="AF20" s="12">
        <v>0</v>
      </c>
      <c r="AG20" s="12">
        <f t="shared" si="14"/>
        <v>12</v>
      </c>
      <c r="AH20" s="12">
        <f t="shared" si="15"/>
        <v>96</v>
      </c>
      <c r="AI20" s="12">
        <f t="shared" si="16"/>
        <v>136</v>
      </c>
      <c r="AJ20" s="12">
        <f t="shared" si="17"/>
        <v>104</v>
      </c>
      <c r="AK20" s="12">
        <f t="shared" si="18"/>
        <v>144</v>
      </c>
      <c r="AL20" s="20">
        <f t="shared" si="19"/>
        <v>248</v>
      </c>
      <c r="AM20" s="12">
        <v>0</v>
      </c>
      <c r="AN20" s="21">
        <v>0</v>
      </c>
      <c r="AO20" s="21">
        <f t="shared" si="20"/>
        <v>0</v>
      </c>
      <c r="AP20" s="12">
        <v>3</v>
      </c>
      <c r="AQ20" s="21">
        <v>1.5</v>
      </c>
      <c r="AR20" s="21">
        <f t="shared" si="21"/>
        <v>4.5</v>
      </c>
      <c r="AS20" s="21">
        <f t="shared" si="22"/>
        <v>4.5</v>
      </c>
      <c r="AT20" s="12">
        <v>0</v>
      </c>
      <c r="AU20" s="21">
        <v>0</v>
      </c>
      <c r="AV20" s="21">
        <f t="shared" si="23"/>
        <v>0</v>
      </c>
      <c r="AW20" s="12">
        <v>0</v>
      </c>
      <c r="AX20" s="21">
        <v>0</v>
      </c>
      <c r="AY20" s="21">
        <f t="shared" si="24"/>
        <v>0</v>
      </c>
      <c r="AZ20" s="21">
        <f t="shared" si="25"/>
        <v>0</v>
      </c>
      <c r="BA20" s="21">
        <f t="shared" si="26"/>
        <v>0</v>
      </c>
      <c r="BB20" s="21">
        <f t="shared" si="27"/>
        <v>4.5</v>
      </c>
      <c r="BC20" s="22">
        <f t="shared" si="28"/>
        <v>4.5</v>
      </c>
      <c r="BD20" s="23">
        <f t="shared" si="29"/>
        <v>104</v>
      </c>
      <c r="BE20" s="23">
        <f t="shared" si="30"/>
        <v>148.5</v>
      </c>
      <c r="BF20" s="24">
        <f t="shared" si="31"/>
        <v>252.5</v>
      </c>
      <c r="BG20" s="11">
        <v>0</v>
      </c>
      <c r="BH20" s="25">
        <v>3429</v>
      </c>
      <c r="BI20" s="11">
        <v>18</v>
      </c>
      <c r="BJ20" s="12">
        <f t="shared" si="32"/>
        <v>3447</v>
      </c>
      <c r="BK20" s="11">
        <v>1133</v>
      </c>
      <c r="BL20" s="11">
        <v>981</v>
      </c>
      <c r="BM20" s="11">
        <v>34</v>
      </c>
      <c r="BN20" s="11">
        <f t="shared" si="33"/>
        <v>2148</v>
      </c>
      <c r="BO20" s="11">
        <v>0</v>
      </c>
      <c r="BP20" s="11">
        <v>0</v>
      </c>
      <c r="BQ20" s="11">
        <v>0</v>
      </c>
      <c r="BR20" s="11">
        <f t="shared" si="34"/>
        <v>0</v>
      </c>
      <c r="BS20" s="12">
        <f t="shared" si="35"/>
        <v>2148</v>
      </c>
      <c r="BT20" s="11">
        <v>0</v>
      </c>
      <c r="BU20" s="36">
        <f t="shared" si="36"/>
        <v>4580</v>
      </c>
      <c r="BV20" s="9">
        <v>0</v>
      </c>
      <c r="BW20" s="9">
        <v>1</v>
      </c>
      <c r="BX20" s="37">
        <f t="shared" si="37"/>
        <v>1</v>
      </c>
      <c r="BY20" s="38">
        <f t="shared" si="38"/>
        <v>2.183406113537118E-4</v>
      </c>
    </row>
    <row r="21" spans="1:77" ht="15.75" customHeight="1">
      <c r="A21" s="7">
        <v>46038</v>
      </c>
      <c r="B21" s="8" t="s">
        <v>11</v>
      </c>
      <c r="C21" s="21">
        <v>7</v>
      </c>
      <c r="D21" s="21">
        <v>5</v>
      </c>
      <c r="E21" s="32">
        <f t="shared" si="0"/>
        <v>12</v>
      </c>
      <c r="F21" s="21">
        <v>2</v>
      </c>
      <c r="G21" s="21">
        <v>2</v>
      </c>
      <c r="H21" s="21">
        <v>0</v>
      </c>
      <c r="I21" s="21">
        <f t="shared" si="1"/>
        <v>4</v>
      </c>
      <c r="J21" s="21">
        <v>5</v>
      </c>
      <c r="K21" s="21">
        <v>7</v>
      </c>
      <c r="L21" s="21">
        <v>0</v>
      </c>
      <c r="M21" s="21">
        <f t="shared" si="2"/>
        <v>12</v>
      </c>
      <c r="N21" s="33">
        <f t="shared" ref="N21:P21" si="57">F21+J21</f>
        <v>7</v>
      </c>
      <c r="O21" s="34">
        <f t="shared" si="57"/>
        <v>9</v>
      </c>
      <c r="P21" s="21">
        <f t="shared" si="57"/>
        <v>0</v>
      </c>
      <c r="Q21" s="35">
        <f t="shared" si="4"/>
        <v>16</v>
      </c>
      <c r="R21" s="21">
        <f t="shared" si="5"/>
        <v>11</v>
      </c>
      <c r="S21" s="21">
        <f t="shared" si="6"/>
        <v>17</v>
      </c>
      <c r="T21" s="22">
        <f t="shared" si="7"/>
        <v>28</v>
      </c>
      <c r="U21" s="10"/>
      <c r="V21" s="12">
        <v>0</v>
      </c>
      <c r="W21" s="12">
        <f t="shared" si="48"/>
        <v>7</v>
      </c>
      <c r="X21" s="12">
        <f t="shared" si="8"/>
        <v>56</v>
      </c>
      <c r="Y21" s="12">
        <v>0</v>
      </c>
      <c r="Z21" s="12">
        <f t="shared" si="53"/>
        <v>5</v>
      </c>
      <c r="AA21" s="12">
        <f t="shared" si="10"/>
        <v>40</v>
      </c>
      <c r="AB21" s="12">
        <f t="shared" si="11"/>
        <v>96</v>
      </c>
      <c r="AC21" s="12">
        <v>0</v>
      </c>
      <c r="AD21" s="12">
        <f t="shared" si="12"/>
        <v>4</v>
      </c>
      <c r="AE21" s="12">
        <f t="shared" si="13"/>
        <v>32</v>
      </c>
      <c r="AF21" s="12">
        <v>0</v>
      </c>
      <c r="AG21" s="12">
        <f t="shared" si="14"/>
        <v>12</v>
      </c>
      <c r="AH21" s="12">
        <f t="shared" si="15"/>
        <v>96</v>
      </c>
      <c r="AI21" s="12">
        <f t="shared" si="16"/>
        <v>128</v>
      </c>
      <c r="AJ21" s="12">
        <f t="shared" si="17"/>
        <v>88</v>
      </c>
      <c r="AK21" s="12">
        <f t="shared" si="18"/>
        <v>136</v>
      </c>
      <c r="AL21" s="20">
        <f t="shared" si="19"/>
        <v>224</v>
      </c>
      <c r="AM21" s="12">
        <v>4</v>
      </c>
      <c r="AN21" s="21">
        <v>2</v>
      </c>
      <c r="AO21" s="21">
        <f t="shared" si="20"/>
        <v>8</v>
      </c>
      <c r="AP21" s="12">
        <v>4</v>
      </c>
      <c r="AQ21" s="21">
        <v>2</v>
      </c>
      <c r="AR21" s="21">
        <f t="shared" si="21"/>
        <v>8</v>
      </c>
      <c r="AS21" s="21">
        <f t="shared" si="22"/>
        <v>16</v>
      </c>
      <c r="AT21" s="12">
        <v>4</v>
      </c>
      <c r="AU21" s="21">
        <v>1.5</v>
      </c>
      <c r="AV21" s="21">
        <f t="shared" si="23"/>
        <v>6</v>
      </c>
      <c r="AW21" s="12">
        <v>11</v>
      </c>
      <c r="AX21" s="21">
        <v>1.5</v>
      </c>
      <c r="AY21" s="21">
        <f t="shared" si="24"/>
        <v>16.5</v>
      </c>
      <c r="AZ21" s="21">
        <f t="shared" si="25"/>
        <v>22.5</v>
      </c>
      <c r="BA21" s="21">
        <f t="shared" si="26"/>
        <v>14</v>
      </c>
      <c r="BB21" s="21">
        <f t="shared" si="27"/>
        <v>24.5</v>
      </c>
      <c r="BC21" s="22">
        <f t="shared" si="28"/>
        <v>38.5</v>
      </c>
      <c r="BD21" s="23">
        <f t="shared" si="29"/>
        <v>102</v>
      </c>
      <c r="BE21" s="23">
        <f t="shared" si="30"/>
        <v>160.5</v>
      </c>
      <c r="BF21" s="24">
        <f t="shared" si="31"/>
        <v>262.5</v>
      </c>
      <c r="BG21" s="11">
        <v>0</v>
      </c>
      <c r="BH21" s="25">
        <v>4149</v>
      </c>
      <c r="BI21" s="11">
        <v>23</v>
      </c>
      <c r="BJ21" s="12">
        <f t="shared" si="32"/>
        <v>4172</v>
      </c>
      <c r="BK21" s="11">
        <v>1169</v>
      </c>
      <c r="BL21" s="11">
        <v>1361</v>
      </c>
      <c r="BM21" s="11">
        <v>17</v>
      </c>
      <c r="BN21" s="11">
        <f t="shared" si="33"/>
        <v>2547</v>
      </c>
      <c r="BO21" s="11">
        <v>0</v>
      </c>
      <c r="BP21" s="11">
        <v>0</v>
      </c>
      <c r="BQ21" s="11">
        <v>0</v>
      </c>
      <c r="BR21" s="11">
        <f t="shared" si="34"/>
        <v>0</v>
      </c>
      <c r="BS21" s="12">
        <f t="shared" si="35"/>
        <v>2547</v>
      </c>
      <c r="BT21" s="11">
        <v>3</v>
      </c>
      <c r="BU21" s="36">
        <f t="shared" si="36"/>
        <v>5341</v>
      </c>
      <c r="BV21" s="9">
        <v>0</v>
      </c>
      <c r="BW21" s="9">
        <v>0</v>
      </c>
      <c r="BX21" s="37">
        <f t="shared" si="37"/>
        <v>0</v>
      </c>
      <c r="BY21" s="38">
        <f t="shared" si="38"/>
        <v>0</v>
      </c>
    </row>
    <row r="22" spans="1:77" ht="15.75" customHeight="1">
      <c r="A22" s="7">
        <v>46039</v>
      </c>
      <c r="B22" s="8" t="s">
        <v>8</v>
      </c>
      <c r="C22" s="21">
        <v>0</v>
      </c>
      <c r="D22" s="21">
        <v>1</v>
      </c>
      <c r="E22" s="32">
        <f t="shared" si="0"/>
        <v>1</v>
      </c>
      <c r="F22" s="21">
        <v>0</v>
      </c>
      <c r="G22" s="21">
        <v>0</v>
      </c>
      <c r="H22" s="21">
        <v>0</v>
      </c>
      <c r="I22" s="21">
        <f t="shared" si="1"/>
        <v>0</v>
      </c>
      <c r="J22" s="21">
        <v>0</v>
      </c>
      <c r="K22" s="21">
        <v>0</v>
      </c>
      <c r="L22" s="21">
        <v>0</v>
      </c>
      <c r="M22" s="21">
        <f t="shared" si="2"/>
        <v>0</v>
      </c>
      <c r="N22" s="33">
        <f t="shared" ref="N22:P22" si="58">F22+J22</f>
        <v>0</v>
      </c>
      <c r="O22" s="34">
        <f t="shared" si="58"/>
        <v>0</v>
      </c>
      <c r="P22" s="21">
        <f t="shared" si="58"/>
        <v>0</v>
      </c>
      <c r="Q22" s="35">
        <f t="shared" si="4"/>
        <v>0</v>
      </c>
      <c r="R22" s="21">
        <f t="shared" si="5"/>
        <v>0</v>
      </c>
      <c r="S22" s="21">
        <f t="shared" si="6"/>
        <v>1</v>
      </c>
      <c r="T22" s="22">
        <f t="shared" si="7"/>
        <v>1</v>
      </c>
      <c r="U22" s="10"/>
      <c r="V22" s="12">
        <v>0</v>
      </c>
      <c r="W22" s="12">
        <f t="shared" si="48"/>
        <v>0</v>
      </c>
      <c r="X22" s="12">
        <f t="shared" si="8"/>
        <v>0</v>
      </c>
      <c r="Y22" s="12">
        <v>1</v>
      </c>
      <c r="Z22" s="12">
        <v>0</v>
      </c>
      <c r="AA22" s="12">
        <f t="shared" si="10"/>
        <v>4</v>
      </c>
      <c r="AB22" s="12">
        <f t="shared" si="11"/>
        <v>4</v>
      </c>
      <c r="AC22" s="12">
        <v>0</v>
      </c>
      <c r="AD22" s="12">
        <f t="shared" si="12"/>
        <v>0</v>
      </c>
      <c r="AE22" s="12">
        <f t="shared" si="13"/>
        <v>0</v>
      </c>
      <c r="AF22" s="12">
        <v>0</v>
      </c>
      <c r="AG22" s="12">
        <f t="shared" si="14"/>
        <v>0</v>
      </c>
      <c r="AH22" s="12">
        <f t="shared" si="15"/>
        <v>0</v>
      </c>
      <c r="AI22" s="12">
        <f t="shared" si="16"/>
        <v>0</v>
      </c>
      <c r="AJ22" s="12">
        <f t="shared" si="17"/>
        <v>0</v>
      </c>
      <c r="AK22" s="12">
        <f t="shared" si="18"/>
        <v>4</v>
      </c>
      <c r="AL22" s="20">
        <f t="shared" si="19"/>
        <v>4</v>
      </c>
      <c r="AM22" s="12">
        <v>0</v>
      </c>
      <c r="AN22" s="21">
        <v>0</v>
      </c>
      <c r="AO22" s="21">
        <f t="shared" si="20"/>
        <v>0</v>
      </c>
      <c r="AP22" s="12">
        <v>0</v>
      </c>
      <c r="AQ22" s="21">
        <v>0</v>
      </c>
      <c r="AR22" s="21">
        <f t="shared" si="21"/>
        <v>0</v>
      </c>
      <c r="AS22" s="21">
        <f t="shared" si="22"/>
        <v>0</v>
      </c>
      <c r="AT22" s="12">
        <v>0</v>
      </c>
      <c r="AU22" s="21">
        <v>0</v>
      </c>
      <c r="AV22" s="21">
        <f t="shared" si="23"/>
        <v>0</v>
      </c>
      <c r="AW22" s="12">
        <v>0</v>
      </c>
      <c r="AX22" s="21">
        <v>0</v>
      </c>
      <c r="AY22" s="21">
        <f t="shared" si="24"/>
        <v>0</v>
      </c>
      <c r="AZ22" s="21">
        <f t="shared" si="25"/>
        <v>0</v>
      </c>
      <c r="BA22" s="21">
        <f t="shared" si="26"/>
        <v>0</v>
      </c>
      <c r="BB22" s="21">
        <f t="shared" si="27"/>
        <v>0</v>
      </c>
      <c r="BC22" s="22">
        <f t="shared" si="28"/>
        <v>0</v>
      </c>
      <c r="BD22" s="23">
        <f t="shared" si="29"/>
        <v>0</v>
      </c>
      <c r="BE22" s="23">
        <f t="shared" si="30"/>
        <v>4</v>
      </c>
      <c r="BF22" s="24">
        <f t="shared" si="31"/>
        <v>4</v>
      </c>
      <c r="BG22" s="11">
        <v>0</v>
      </c>
      <c r="BH22" s="11">
        <v>55</v>
      </c>
      <c r="BI22" s="11">
        <v>0</v>
      </c>
      <c r="BJ22" s="12">
        <f t="shared" si="32"/>
        <v>55</v>
      </c>
      <c r="BK22" s="11">
        <v>0</v>
      </c>
      <c r="BL22" s="11">
        <v>54</v>
      </c>
      <c r="BM22" s="11">
        <v>0</v>
      </c>
      <c r="BN22" s="11">
        <f t="shared" si="33"/>
        <v>54</v>
      </c>
      <c r="BO22" s="11">
        <v>0</v>
      </c>
      <c r="BP22" s="11">
        <v>0</v>
      </c>
      <c r="BQ22" s="11">
        <v>0</v>
      </c>
      <c r="BR22" s="11">
        <f t="shared" si="34"/>
        <v>0</v>
      </c>
      <c r="BS22" s="12">
        <f t="shared" si="35"/>
        <v>54</v>
      </c>
      <c r="BT22" s="11">
        <v>0</v>
      </c>
      <c r="BU22" s="36">
        <f t="shared" si="36"/>
        <v>55</v>
      </c>
      <c r="BV22" s="9">
        <v>0</v>
      </c>
      <c r="BW22" s="9">
        <v>0</v>
      </c>
      <c r="BX22" s="37">
        <f t="shared" si="37"/>
        <v>0</v>
      </c>
      <c r="BY22" s="38">
        <f t="shared" si="38"/>
        <v>0</v>
      </c>
    </row>
    <row r="23" spans="1:77" ht="15.75" customHeight="1">
      <c r="A23" s="7">
        <v>46040</v>
      </c>
      <c r="B23" s="8" t="s">
        <v>7</v>
      </c>
      <c r="C23" s="21">
        <v>1</v>
      </c>
      <c r="D23" s="21">
        <v>0</v>
      </c>
      <c r="E23" s="32">
        <f t="shared" si="0"/>
        <v>1</v>
      </c>
      <c r="F23" s="21">
        <v>0</v>
      </c>
      <c r="G23" s="21">
        <v>0</v>
      </c>
      <c r="H23" s="21">
        <v>0</v>
      </c>
      <c r="I23" s="21">
        <f t="shared" si="1"/>
        <v>0</v>
      </c>
      <c r="J23" s="21">
        <v>0</v>
      </c>
      <c r="K23" s="21">
        <v>0</v>
      </c>
      <c r="L23" s="21">
        <v>0</v>
      </c>
      <c r="M23" s="21">
        <f t="shared" si="2"/>
        <v>0</v>
      </c>
      <c r="N23" s="33">
        <f t="shared" ref="N23:P23" si="59">F23+J23</f>
        <v>0</v>
      </c>
      <c r="O23" s="34">
        <f t="shared" si="59"/>
        <v>0</v>
      </c>
      <c r="P23" s="21">
        <f t="shared" si="59"/>
        <v>0</v>
      </c>
      <c r="Q23" s="35">
        <f t="shared" si="4"/>
        <v>0</v>
      </c>
      <c r="R23" s="21">
        <f t="shared" si="5"/>
        <v>1</v>
      </c>
      <c r="S23" s="21">
        <f t="shared" si="6"/>
        <v>0</v>
      </c>
      <c r="T23" s="22">
        <f t="shared" si="7"/>
        <v>1</v>
      </c>
      <c r="U23" s="10"/>
      <c r="V23" s="12">
        <v>1</v>
      </c>
      <c r="W23" s="12">
        <v>0</v>
      </c>
      <c r="X23" s="12">
        <f t="shared" si="8"/>
        <v>4</v>
      </c>
      <c r="Y23" s="12">
        <v>0</v>
      </c>
      <c r="Z23" s="12">
        <f t="shared" ref="Z23:Z28" si="60">D23</f>
        <v>0</v>
      </c>
      <c r="AA23" s="12">
        <f t="shared" si="10"/>
        <v>0</v>
      </c>
      <c r="AB23" s="12">
        <f t="shared" si="11"/>
        <v>4</v>
      </c>
      <c r="AC23" s="12">
        <v>0</v>
      </c>
      <c r="AD23" s="12">
        <f t="shared" si="12"/>
        <v>0</v>
      </c>
      <c r="AE23" s="12">
        <f t="shared" si="13"/>
        <v>0</v>
      </c>
      <c r="AF23" s="12">
        <v>0</v>
      </c>
      <c r="AG23" s="12">
        <f t="shared" si="14"/>
        <v>0</v>
      </c>
      <c r="AH23" s="12">
        <f t="shared" si="15"/>
        <v>0</v>
      </c>
      <c r="AI23" s="12">
        <f t="shared" si="16"/>
        <v>0</v>
      </c>
      <c r="AJ23" s="12">
        <f t="shared" si="17"/>
        <v>4</v>
      </c>
      <c r="AK23" s="12">
        <f t="shared" si="18"/>
        <v>0</v>
      </c>
      <c r="AL23" s="20">
        <f t="shared" si="19"/>
        <v>4</v>
      </c>
      <c r="AM23" s="12">
        <v>0</v>
      </c>
      <c r="AN23" s="21">
        <v>0</v>
      </c>
      <c r="AO23" s="21">
        <f t="shared" si="20"/>
        <v>0</v>
      </c>
      <c r="AP23" s="12">
        <v>0</v>
      </c>
      <c r="AQ23" s="21">
        <v>0</v>
      </c>
      <c r="AR23" s="21">
        <f t="shared" si="21"/>
        <v>0</v>
      </c>
      <c r="AS23" s="21">
        <f t="shared" si="22"/>
        <v>0</v>
      </c>
      <c r="AT23" s="12">
        <v>0</v>
      </c>
      <c r="AU23" s="21">
        <v>0</v>
      </c>
      <c r="AV23" s="21">
        <f t="shared" si="23"/>
        <v>0</v>
      </c>
      <c r="AW23" s="12">
        <v>0</v>
      </c>
      <c r="AX23" s="21">
        <v>0</v>
      </c>
      <c r="AY23" s="21">
        <f t="shared" si="24"/>
        <v>0</v>
      </c>
      <c r="AZ23" s="21">
        <f t="shared" si="25"/>
        <v>0</v>
      </c>
      <c r="BA23" s="21">
        <f t="shared" si="26"/>
        <v>0</v>
      </c>
      <c r="BB23" s="21">
        <f t="shared" si="27"/>
        <v>0</v>
      </c>
      <c r="BC23" s="22">
        <f t="shared" si="28"/>
        <v>0</v>
      </c>
      <c r="BD23" s="23">
        <f t="shared" si="29"/>
        <v>4</v>
      </c>
      <c r="BE23" s="23">
        <f t="shared" si="30"/>
        <v>0</v>
      </c>
      <c r="BF23" s="24">
        <f t="shared" si="31"/>
        <v>4</v>
      </c>
      <c r="BG23" s="11">
        <v>0</v>
      </c>
      <c r="BH23" s="11">
        <v>57</v>
      </c>
      <c r="BI23" s="11">
        <v>0</v>
      </c>
      <c r="BJ23" s="12">
        <f t="shared" si="32"/>
        <v>57</v>
      </c>
      <c r="BK23" s="11">
        <v>0</v>
      </c>
      <c r="BL23" s="11">
        <v>57</v>
      </c>
      <c r="BM23" s="11">
        <v>0</v>
      </c>
      <c r="BN23" s="11">
        <f t="shared" si="33"/>
        <v>57</v>
      </c>
      <c r="BO23" s="11">
        <v>0</v>
      </c>
      <c r="BP23" s="11">
        <v>0</v>
      </c>
      <c r="BQ23" s="11">
        <v>0</v>
      </c>
      <c r="BR23" s="11">
        <f t="shared" si="34"/>
        <v>0</v>
      </c>
      <c r="BS23" s="12">
        <f t="shared" si="35"/>
        <v>57</v>
      </c>
      <c r="BT23" s="11">
        <v>0</v>
      </c>
      <c r="BU23" s="36">
        <f t="shared" si="36"/>
        <v>57</v>
      </c>
      <c r="BV23" s="9">
        <v>0</v>
      </c>
      <c r="BW23" s="9">
        <v>0</v>
      </c>
      <c r="BX23" s="37">
        <f t="shared" si="37"/>
        <v>0</v>
      </c>
      <c r="BY23" s="38">
        <f t="shared" si="38"/>
        <v>0</v>
      </c>
    </row>
    <row r="24" spans="1:77" ht="15.75" customHeight="1">
      <c r="A24" s="7">
        <v>46041</v>
      </c>
      <c r="B24" s="8" t="s">
        <v>10</v>
      </c>
      <c r="C24" s="21">
        <v>7</v>
      </c>
      <c r="D24" s="21">
        <v>7</v>
      </c>
      <c r="E24" s="32">
        <f t="shared" si="0"/>
        <v>14</v>
      </c>
      <c r="F24" s="21">
        <v>3</v>
      </c>
      <c r="G24" s="21">
        <v>3</v>
      </c>
      <c r="H24" s="21">
        <v>0</v>
      </c>
      <c r="I24" s="21">
        <f t="shared" si="1"/>
        <v>6</v>
      </c>
      <c r="J24" s="21">
        <v>5</v>
      </c>
      <c r="K24" s="21">
        <v>15</v>
      </c>
      <c r="L24" s="21">
        <v>0</v>
      </c>
      <c r="M24" s="21">
        <f t="shared" si="2"/>
        <v>20</v>
      </c>
      <c r="N24" s="33">
        <f t="shared" ref="N24:P24" si="61">F24+J24</f>
        <v>8</v>
      </c>
      <c r="O24" s="34">
        <f t="shared" si="61"/>
        <v>18</v>
      </c>
      <c r="P24" s="21">
        <f t="shared" si="61"/>
        <v>0</v>
      </c>
      <c r="Q24" s="35">
        <f t="shared" si="4"/>
        <v>26</v>
      </c>
      <c r="R24" s="21">
        <f t="shared" si="5"/>
        <v>13</v>
      </c>
      <c r="S24" s="21">
        <f t="shared" si="6"/>
        <v>27</v>
      </c>
      <c r="T24" s="22">
        <f t="shared" si="7"/>
        <v>40</v>
      </c>
      <c r="U24" s="10"/>
      <c r="V24" s="12">
        <v>0</v>
      </c>
      <c r="W24" s="12">
        <f t="shared" ref="W24:W26" si="62">C24</f>
        <v>7</v>
      </c>
      <c r="X24" s="12">
        <f t="shared" si="8"/>
        <v>56</v>
      </c>
      <c r="Y24" s="12">
        <v>0</v>
      </c>
      <c r="Z24" s="12">
        <f t="shared" si="60"/>
        <v>7</v>
      </c>
      <c r="AA24" s="12">
        <f t="shared" si="10"/>
        <v>56</v>
      </c>
      <c r="AB24" s="12">
        <f t="shared" si="11"/>
        <v>112</v>
      </c>
      <c r="AC24" s="12">
        <v>0</v>
      </c>
      <c r="AD24" s="12">
        <f t="shared" si="12"/>
        <v>6</v>
      </c>
      <c r="AE24" s="12">
        <f t="shared" si="13"/>
        <v>48</v>
      </c>
      <c r="AF24" s="12">
        <v>0</v>
      </c>
      <c r="AG24" s="12">
        <f t="shared" si="14"/>
        <v>20</v>
      </c>
      <c r="AH24" s="12">
        <f t="shared" si="15"/>
        <v>160</v>
      </c>
      <c r="AI24" s="12">
        <f t="shared" si="16"/>
        <v>208</v>
      </c>
      <c r="AJ24" s="12">
        <f t="shared" si="17"/>
        <v>104</v>
      </c>
      <c r="AK24" s="12">
        <f t="shared" si="18"/>
        <v>216</v>
      </c>
      <c r="AL24" s="20">
        <f t="shared" si="19"/>
        <v>320</v>
      </c>
      <c r="AM24" s="12">
        <v>5</v>
      </c>
      <c r="AN24" s="21">
        <v>3</v>
      </c>
      <c r="AO24" s="21">
        <f t="shared" si="20"/>
        <v>15</v>
      </c>
      <c r="AP24" s="12">
        <v>7</v>
      </c>
      <c r="AQ24" s="21">
        <v>3</v>
      </c>
      <c r="AR24" s="21">
        <f t="shared" si="21"/>
        <v>21</v>
      </c>
      <c r="AS24" s="21">
        <f t="shared" si="22"/>
        <v>36</v>
      </c>
      <c r="AT24" s="12">
        <v>0</v>
      </c>
      <c r="AU24" s="21">
        <v>0</v>
      </c>
      <c r="AV24" s="21">
        <f t="shared" si="23"/>
        <v>0</v>
      </c>
      <c r="AW24" s="12">
        <v>17</v>
      </c>
      <c r="AX24" s="21">
        <v>3</v>
      </c>
      <c r="AY24" s="21">
        <f t="shared" si="24"/>
        <v>51</v>
      </c>
      <c r="AZ24" s="21">
        <f t="shared" si="25"/>
        <v>51</v>
      </c>
      <c r="BA24" s="21">
        <f t="shared" si="26"/>
        <v>15</v>
      </c>
      <c r="BB24" s="21">
        <f t="shared" si="27"/>
        <v>72</v>
      </c>
      <c r="BC24" s="22">
        <f t="shared" si="28"/>
        <v>87</v>
      </c>
      <c r="BD24" s="23">
        <f t="shared" si="29"/>
        <v>119</v>
      </c>
      <c r="BE24" s="23">
        <f t="shared" si="30"/>
        <v>288</v>
      </c>
      <c r="BF24" s="24">
        <f t="shared" si="31"/>
        <v>407</v>
      </c>
      <c r="BG24" s="11">
        <v>0</v>
      </c>
      <c r="BH24" s="11">
        <v>6643</v>
      </c>
      <c r="BI24" s="11">
        <v>40</v>
      </c>
      <c r="BJ24" s="12">
        <f t="shared" si="32"/>
        <v>6683</v>
      </c>
      <c r="BK24" s="11">
        <v>3360</v>
      </c>
      <c r="BL24" s="11">
        <v>2633</v>
      </c>
      <c r="BM24" s="11">
        <v>34</v>
      </c>
      <c r="BN24" s="11">
        <f t="shared" si="33"/>
        <v>6027</v>
      </c>
      <c r="BO24" s="11">
        <v>0</v>
      </c>
      <c r="BP24" s="11">
        <v>0</v>
      </c>
      <c r="BQ24" s="11">
        <v>0</v>
      </c>
      <c r="BR24" s="11">
        <f t="shared" si="34"/>
        <v>0</v>
      </c>
      <c r="BS24" s="12">
        <f t="shared" si="35"/>
        <v>6027</v>
      </c>
      <c r="BT24" s="11">
        <v>4</v>
      </c>
      <c r="BU24" s="36">
        <f t="shared" si="36"/>
        <v>10043</v>
      </c>
      <c r="BV24" s="9">
        <v>0</v>
      </c>
      <c r="BW24" s="9">
        <v>1</v>
      </c>
      <c r="BX24" s="37">
        <f t="shared" si="37"/>
        <v>1</v>
      </c>
      <c r="BY24" s="38">
        <f t="shared" si="38"/>
        <v>9.9571841083341631E-5</v>
      </c>
    </row>
    <row r="25" spans="1:77" ht="15.75" customHeight="1">
      <c r="A25" s="7">
        <v>46042</v>
      </c>
      <c r="B25" s="8" t="s">
        <v>9</v>
      </c>
      <c r="C25" s="21">
        <v>7</v>
      </c>
      <c r="D25" s="21">
        <v>7</v>
      </c>
      <c r="E25" s="32">
        <f t="shared" si="0"/>
        <v>14</v>
      </c>
      <c r="F25" s="21">
        <v>3</v>
      </c>
      <c r="G25" s="21">
        <v>2</v>
      </c>
      <c r="H25" s="21">
        <v>0</v>
      </c>
      <c r="I25" s="21">
        <f t="shared" si="1"/>
        <v>5</v>
      </c>
      <c r="J25" s="21">
        <v>5</v>
      </c>
      <c r="K25" s="21">
        <v>8</v>
      </c>
      <c r="L25" s="21">
        <v>0</v>
      </c>
      <c r="M25" s="21">
        <f t="shared" si="2"/>
        <v>13</v>
      </c>
      <c r="N25" s="33">
        <f t="shared" ref="N25:P25" si="63">F25+J25</f>
        <v>8</v>
      </c>
      <c r="O25" s="34">
        <f t="shared" si="63"/>
        <v>10</v>
      </c>
      <c r="P25" s="21">
        <f t="shared" si="63"/>
        <v>0</v>
      </c>
      <c r="Q25" s="35">
        <f t="shared" si="4"/>
        <v>18</v>
      </c>
      <c r="R25" s="21">
        <f t="shared" si="5"/>
        <v>12</v>
      </c>
      <c r="S25" s="21">
        <f t="shared" si="6"/>
        <v>20</v>
      </c>
      <c r="T25" s="22">
        <f t="shared" si="7"/>
        <v>32</v>
      </c>
      <c r="U25" s="10"/>
      <c r="V25" s="12">
        <v>0</v>
      </c>
      <c r="W25" s="12">
        <f t="shared" si="62"/>
        <v>7</v>
      </c>
      <c r="X25" s="12">
        <f t="shared" si="8"/>
        <v>56</v>
      </c>
      <c r="Y25" s="12">
        <v>0</v>
      </c>
      <c r="Z25" s="12">
        <f t="shared" si="60"/>
        <v>7</v>
      </c>
      <c r="AA25" s="12">
        <f t="shared" si="10"/>
        <v>56</v>
      </c>
      <c r="AB25" s="12">
        <f t="shared" si="11"/>
        <v>112</v>
      </c>
      <c r="AC25" s="12">
        <v>0</v>
      </c>
      <c r="AD25" s="12">
        <f t="shared" si="12"/>
        <v>5</v>
      </c>
      <c r="AE25" s="12">
        <f t="shared" si="13"/>
        <v>40</v>
      </c>
      <c r="AF25" s="12">
        <v>0</v>
      </c>
      <c r="AG25" s="12">
        <f t="shared" si="14"/>
        <v>13</v>
      </c>
      <c r="AH25" s="12">
        <f t="shared" si="15"/>
        <v>104</v>
      </c>
      <c r="AI25" s="12">
        <f t="shared" si="16"/>
        <v>144</v>
      </c>
      <c r="AJ25" s="12">
        <f t="shared" si="17"/>
        <v>96</v>
      </c>
      <c r="AK25" s="12">
        <f t="shared" si="18"/>
        <v>160</v>
      </c>
      <c r="AL25" s="20">
        <f t="shared" si="19"/>
        <v>256</v>
      </c>
      <c r="AM25" s="12">
        <v>1</v>
      </c>
      <c r="AN25" s="21">
        <v>1</v>
      </c>
      <c r="AO25" s="21">
        <f t="shared" si="20"/>
        <v>1</v>
      </c>
      <c r="AP25" s="12">
        <v>2</v>
      </c>
      <c r="AQ25" s="21">
        <v>1</v>
      </c>
      <c r="AR25" s="21">
        <f t="shared" si="21"/>
        <v>2</v>
      </c>
      <c r="AS25" s="21">
        <f t="shared" si="22"/>
        <v>3</v>
      </c>
      <c r="AT25" s="12">
        <v>0</v>
      </c>
      <c r="AU25" s="21">
        <v>0</v>
      </c>
      <c r="AV25" s="21">
        <f t="shared" si="23"/>
        <v>0</v>
      </c>
      <c r="AW25" s="12">
        <v>3</v>
      </c>
      <c r="AX25" s="21">
        <v>1</v>
      </c>
      <c r="AY25" s="21">
        <f t="shared" si="24"/>
        <v>3</v>
      </c>
      <c r="AZ25" s="21">
        <f t="shared" si="25"/>
        <v>3</v>
      </c>
      <c r="BA25" s="21">
        <f t="shared" si="26"/>
        <v>1</v>
      </c>
      <c r="BB25" s="21">
        <f t="shared" si="27"/>
        <v>5</v>
      </c>
      <c r="BC25" s="22">
        <f t="shared" si="28"/>
        <v>6</v>
      </c>
      <c r="BD25" s="23">
        <f t="shared" si="29"/>
        <v>97</v>
      </c>
      <c r="BE25" s="23">
        <f t="shared" si="30"/>
        <v>165</v>
      </c>
      <c r="BF25" s="24">
        <f t="shared" si="31"/>
        <v>262</v>
      </c>
      <c r="BG25" s="11">
        <v>0</v>
      </c>
      <c r="BH25" s="11">
        <v>5606</v>
      </c>
      <c r="BI25" s="11">
        <v>7</v>
      </c>
      <c r="BJ25" s="12">
        <f t="shared" si="32"/>
        <v>5613</v>
      </c>
      <c r="BK25" s="11">
        <v>1151</v>
      </c>
      <c r="BL25" s="11">
        <v>1869</v>
      </c>
      <c r="BM25" s="11">
        <v>31</v>
      </c>
      <c r="BN25" s="11">
        <f t="shared" si="33"/>
        <v>3051</v>
      </c>
      <c r="BO25" s="11">
        <v>1</v>
      </c>
      <c r="BP25" s="11">
        <v>0</v>
      </c>
      <c r="BQ25" s="11">
        <v>0</v>
      </c>
      <c r="BR25" s="11">
        <f t="shared" si="34"/>
        <v>1</v>
      </c>
      <c r="BS25" s="12">
        <f t="shared" si="35"/>
        <v>3052</v>
      </c>
      <c r="BT25" s="11">
        <v>3</v>
      </c>
      <c r="BU25" s="36">
        <f t="shared" si="36"/>
        <v>6765</v>
      </c>
      <c r="BV25" s="9">
        <v>0</v>
      </c>
      <c r="BW25" s="9">
        <v>0</v>
      </c>
      <c r="BX25" s="37">
        <f t="shared" si="37"/>
        <v>0</v>
      </c>
      <c r="BY25" s="38">
        <f t="shared" si="38"/>
        <v>0</v>
      </c>
    </row>
    <row r="26" spans="1:77" ht="15.75" customHeight="1">
      <c r="A26" s="7">
        <v>46043</v>
      </c>
      <c r="B26" s="8" t="s">
        <v>12</v>
      </c>
      <c r="C26" s="21">
        <v>6</v>
      </c>
      <c r="D26" s="21">
        <v>7</v>
      </c>
      <c r="E26" s="32">
        <f t="shared" si="0"/>
        <v>13</v>
      </c>
      <c r="F26" s="21">
        <v>3</v>
      </c>
      <c r="G26" s="21">
        <v>3</v>
      </c>
      <c r="H26" s="21">
        <v>0</v>
      </c>
      <c r="I26" s="21">
        <f t="shared" si="1"/>
        <v>6</v>
      </c>
      <c r="J26" s="21">
        <v>5</v>
      </c>
      <c r="K26" s="21">
        <v>10</v>
      </c>
      <c r="L26" s="21">
        <v>0</v>
      </c>
      <c r="M26" s="21">
        <f t="shared" si="2"/>
        <v>15</v>
      </c>
      <c r="N26" s="33">
        <f t="shared" ref="N26:P26" si="64">F26+J26</f>
        <v>8</v>
      </c>
      <c r="O26" s="34">
        <f t="shared" si="64"/>
        <v>13</v>
      </c>
      <c r="P26" s="21">
        <f t="shared" si="64"/>
        <v>0</v>
      </c>
      <c r="Q26" s="35">
        <f t="shared" si="4"/>
        <v>21</v>
      </c>
      <c r="R26" s="21">
        <f t="shared" si="5"/>
        <v>12</v>
      </c>
      <c r="S26" s="21">
        <f t="shared" si="6"/>
        <v>22</v>
      </c>
      <c r="T26" s="22">
        <f t="shared" si="7"/>
        <v>34</v>
      </c>
      <c r="U26" s="10"/>
      <c r="V26" s="12">
        <v>0</v>
      </c>
      <c r="W26" s="12">
        <f t="shared" si="62"/>
        <v>6</v>
      </c>
      <c r="X26" s="12">
        <f t="shared" si="8"/>
        <v>48</v>
      </c>
      <c r="Y26" s="12">
        <v>0</v>
      </c>
      <c r="Z26" s="12">
        <f t="shared" si="60"/>
        <v>7</v>
      </c>
      <c r="AA26" s="12">
        <f t="shared" si="10"/>
        <v>56</v>
      </c>
      <c r="AB26" s="12">
        <f t="shared" si="11"/>
        <v>104</v>
      </c>
      <c r="AC26" s="12">
        <v>0</v>
      </c>
      <c r="AD26" s="12">
        <f t="shared" si="12"/>
        <v>6</v>
      </c>
      <c r="AE26" s="12">
        <f t="shared" si="13"/>
        <v>48</v>
      </c>
      <c r="AF26" s="12">
        <v>0</v>
      </c>
      <c r="AG26" s="12">
        <f t="shared" si="14"/>
        <v>15</v>
      </c>
      <c r="AH26" s="12">
        <f t="shared" si="15"/>
        <v>120</v>
      </c>
      <c r="AI26" s="12">
        <f t="shared" si="16"/>
        <v>168</v>
      </c>
      <c r="AJ26" s="12">
        <f t="shared" si="17"/>
        <v>96</v>
      </c>
      <c r="AK26" s="12">
        <f t="shared" si="18"/>
        <v>176</v>
      </c>
      <c r="AL26" s="20">
        <f t="shared" si="19"/>
        <v>272</v>
      </c>
      <c r="AM26" s="12">
        <v>0</v>
      </c>
      <c r="AN26" s="21">
        <v>0</v>
      </c>
      <c r="AO26" s="21">
        <f t="shared" si="20"/>
        <v>0</v>
      </c>
      <c r="AP26" s="12">
        <v>1</v>
      </c>
      <c r="AQ26" s="21">
        <v>2</v>
      </c>
      <c r="AR26" s="21">
        <f t="shared" si="21"/>
        <v>2</v>
      </c>
      <c r="AS26" s="21">
        <f t="shared" si="22"/>
        <v>2</v>
      </c>
      <c r="AT26" s="12">
        <v>0</v>
      </c>
      <c r="AU26" s="21">
        <v>0</v>
      </c>
      <c r="AV26" s="21">
        <f t="shared" si="23"/>
        <v>0</v>
      </c>
      <c r="AW26" s="12">
        <v>0</v>
      </c>
      <c r="AX26" s="21">
        <v>0</v>
      </c>
      <c r="AY26" s="21">
        <f t="shared" si="24"/>
        <v>0</v>
      </c>
      <c r="AZ26" s="21">
        <f t="shared" si="25"/>
        <v>0</v>
      </c>
      <c r="BA26" s="21">
        <f t="shared" si="26"/>
        <v>0</v>
      </c>
      <c r="BB26" s="21">
        <f t="shared" si="27"/>
        <v>2</v>
      </c>
      <c r="BC26" s="22">
        <f t="shared" si="28"/>
        <v>2</v>
      </c>
      <c r="BD26" s="23">
        <f t="shared" si="29"/>
        <v>96</v>
      </c>
      <c r="BE26" s="23">
        <f t="shared" si="30"/>
        <v>178</v>
      </c>
      <c r="BF26" s="24">
        <f t="shared" si="31"/>
        <v>274</v>
      </c>
      <c r="BG26" s="11">
        <v>0</v>
      </c>
      <c r="BH26" s="11">
        <v>5350</v>
      </c>
      <c r="BI26" s="11">
        <v>39</v>
      </c>
      <c r="BJ26" s="12">
        <f t="shared" si="32"/>
        <v>5389</v>
      </c>
      <c r="BK26" s="11">
        <v>1061</v>
      </c>
      <c r="BL26" s="11">
        <v>1319</v>
      </c>
      <c r="BM26" s="11">
        <v>8</v>
      </c>
      <c r="BN26" s="11">
        <f t="shared" si="33"/>
        <v>2388</v>
      </c>
      <c r="BO26" s="11">
        <v>0</v>
      </c>
      <c r="BP26" s="11">
        <v>0</v>
      </c>
      <c r="BQ26" s="11">
        <v>0</v>
      </c>
      <c r="BR26" s="11">
        <f t="shared" si="34"/>
        <v>0</v>
      </c>
      <c r="BS26" s="12">
        <f t="shared" si="35"/>
        <v>2388</v>
      </c>
      <c r="BT26" s="11">
        <v>3</v>
      </c>
      <c r="BU26" s="36">
        <f t="shared" si="36"/>
        <v>6450</v>
      </c>
      <c r="BV26" s="9">
        <v>0</v>
      </c>
      <c r="BW26" s="9">
        <v>3</v>
      </c>
      <c r="BX26" s="37">
        <f t="shared" si="37"/>
        <v>3</v>
      </c>
      <c r="BY26" s="38">
        <f t="shared" si="38"/>
        <v>4.6511627906976747E-4</v>
      </c>
    </row>
    <row r="27" spans="1:77" ht="15.75" customHeight="1">
      <c r="A27" s="7">
        <v>46044</v>
      </c>
      <c r="B27" s="8" t="s">
        <v>6</v>
      </c>
      <c r="C27" s="21">
        <v>5.5</v>
      </c>
      <c r="D27" s="21">
        <v>7</v>
      </c>
      <c r="E27" s="32">
        <f t="shared" si="0"/>
        <v>12.5</v>
      </c>
      <c r="F27" s="21">
        <v>3</v>
      </c>
      <c r="G27" s="21">
        <v>2</v>
      </c>
      <c r="H27" s="21">
        <v>0</v>
      </c>
      <c r="I27" s="21">
        <f t="shared" si="1"/>
        <v>5</v>
      </c>
      <c r="J27" s="21">
        <v>5</v>
      </c>
      <c r="K27" s="21">
        <v>5</v>
      </c>
      <c r="L27" s="21">
        <v>0</v>
      </c>
      <c r="M27" s="21">
        <f t="shared" si="2"/>
        <v>10</v>
      </c>
      <c r="N27" s="33">
        <f t="shared" ref="N27:P27" si="65">F27+J27</f>
        <v>8</v>
      </c>
      <c r="O27" s="34">
        <f t="shared" si="65"/>
        <v>7</v>
      </c>
      <c r="P27" s="21">
        <f t="shared" si="65"/>
        <v>0</v>
      </c>
      <c r="Q27" s="35">
        <f t="shared" si="4"/>
        <v>15</v>
      </c>
      <c r="R27" s="21">
        <f t="shared" si="5"/>
        <v>10.5</v>
      </c>
      <c r="S27" s="21">
        <f t="shared" si="6"/>
        <v>17</v>
      </c>
      <c r="T27" s="22">
        <f t="shared" si="7"/>
        <v>27.5</v>
      </c>
      <c r="U27" s="10"/>
      <c r="V27" s="12">
        <v>1</v>
      </c>
      <c r="W27" s="12">
        <v>5</v>
      </c>
      <c r="X27" s="12">
        <f t="shared" si="8"/>
        <v>44</v>
      </c>
      <c r="Y27" s="12">
        <v>0</v>
      </c>
      <c r="Z27" s="12">
        <f t="shared" si="60"/>
        <v>7</v>
      </c>
      <c r="AA27" s="12">
        <f t="shared" si="10"/>
        <v>56</v>
      </c>
      <c r="AB27" s="12">
        <f t="shared" si="11"/>
        <v>100</v>
      </c>
      <c r="AC27" s="12">
        <v>0</v>
      </c>
      <c r="AD27" s="12">
        <f t="shared" si="12"/>
        <v>5</v>
      </c>
      <c r="AE27" s="12">
        <f t="shared" si="13"/>
        <v>40</v>
      </c>
      <c r="AF27" s="12">
        <v>0</v>
      </c>
      <c r="AG27" s="12">
        <f t="shared" si="14"/>
        <v>10</v>
      </c>
      <c r="AH27" s="12">
        <f t="shared" si="15"/>
        <v>80</v>
      </c>
      <c r="AI27" s="12">
        <f t="shared" si="16"/>
        <v>120</v>
      </c>
      <c r="AJ27" s="12">
        <f t="shared" si="17"/>
        <v>84</v>
      </c>
      <c r="AK27" s="12">
        <f t="shared" si="18"/>
        <v>136</v>
      </c>
      <c r="AL27" s="20">
        <f t="shared" si="19"/>
        <v>220</v>
      </c>
      <c r="AM27" s="12">
        <v>0</v>
      </c>
      <c r="AN27" s="21">
        <v>0</v>
      </c>
      <c r="AO27" s="21">
        <f t="shared" si="20"/>
        <v>0</v>
      </c>
      <c r="AP27" s="12">
        <v>5</v>
      </c>
      <c r="AQ27" s="21">
        <v>1.5</v>
      </c>
      <c r="AR27" s="21">
        <f t="shared" si="21"/>
        <v>7.5</v>
      </c>
      <c r="AS27" s="21">
        <f t="shared" si="22"/>
        <v>7.5</v>
      </c>
      <c r="AT27" s="12">
        <v>0</v>
      </c>
      <c r="AU27" s="21">
        <v>0</v>
      </c>
      <c r="AV27" s="21">
        <f t="shared" si="23"/>
        <v>0</v>
      </c>
      <c r="AW27" s="12">
        <v>0</v>
      </c>
      <c r="AX27" s="21">
        <v>0</v>
      </c>
      <c r="AY27" s="21">
        <f t="shared" si="24"/>
        <v>0</v>
      </c>
      <c r="AZ27" s="21">
        <f t="shared" si="25"/>
        <v>0</v>
      </c>
      <c r="BA27" s="21">
        <f t="shared" si="26"/>
        <v>0</v>
      </c>
      <c r="BB27" s="21">
        <f t="shared" si="27"/>
        <v>7.5</v>
      </c>
      <c r="BC27" s="22">
        <f t="shared" si="28"/>
        <v>7.5</v>
      </c>
      <c r="BD27" s="23">
        <f t="shared" si="29"/>
        <v>84</v>
      </c>
      <c r="BE27" s="23">
        <f t="shared" si="30"/>
        <v>143.5</v>
      </c>
      <c r="BF27" s="24">
        <f t="shared" si="31"/>
        <v>227.5</v>
      </c>
      <c r="BG27" s="11">
        <v>0</v>
      </c>
      <c r="BH27" s="11">
        <v>2700</v>
      </c>
      <c r="BI27" s="11">
        <v>1</v>
      </c>
      <c r="BJ27" s="12">
        <f t="shared" si="32"/>
        <v>2701</v>
      </c>
      <c r="BK27" s="11">
        <v>1210</v>
      </c>
      <c r="BL27" s="11">
        <v>1018</v>
      </c>
      <c r="BM27" s="11">
        <v>38</v>
      </c>
      <c r="BN27" s="11">
        <f t="shared" si="33"/>
        <v>2266</v>
      </c>
      <c r="BO27" s="11">
        <v>0</v>
      </c>
      <c r="BP27" s="11">
        <v>0</v>
      </c>
      <c r="BQ27" s="11">
        <v>0</v>
      </c>
      <c r="BR27" s="11">
        <f t="shared" si="34"/>
        <v>0</v>
      </c>
      <c r="BS27" s="12">
        <f t="shared" si="35"/>
        <v>2266</v>
      </c>
      <c r="BT27" s="11">
        <v>4</v>
      </c>
      <c r="BU27" s="36">
        <f t="shared" si="36"/>
        <v>3911</v>
      </c>
      <c r="BV27" s="9">
        <v>0</v>
      </c>
      <c r="BW27" s="9">
        <v>0</v>
      </c>
      <c r="BX27" s="37">
        <f t="shared" si="37"/>
        <v>0</v>
      </c>
      <c r="BY27" s="38">
        <f t="shared" si="38"/>
        <v>0</v>
      </c>
    </row>
    <row r="28" spans="1:77" ht="15.75" customHeight="1">
      <c r="A28" s="7">
        <v>46045</v>
      </c>
      <c r="B28" s="8" t="s">
        <v>11</v>
      </c>
      <c r="C28" s="21">
        <v>6.5</v>
      </c>
      <c r="D28" s="21">
        <v>7</v>
      </c>
      <c r="E28" s="32">
        <f t="shared" si="0"/>
        <v>13.5</v>
      </c>
      <c r="F28" s="21">
        <v>3</v>
      </c>
      <c r="G28" s="21">
        <v>2</v>
      </c>
      <c r="H28" s="21">
        <v>0</v>
      </c>
      <c r="I28" s="21">
        <f t="shared" si="1"/>
        <v>5</v>
      </c>
      <c r="J28" s="21">
        <v>5</v>
      </c>
      <c r="K28" s="21">
        <v>4</v>
      </c>
      <c r="L28" s="21">
        <v>0</v>
      </c>
      <c r="M28" s="21">
        <f t="shared" si="2"/>
        <v>9</v>
      </c>
      <c r="N28" s="33">
        <f t="shared" ref="N28:P28" si="66">F28+J28</f>
        <v>8</v>
      </c>
      <c r="O28" s="34">
        <f t="shared" si="66"/>
        <v>6</v>
      </c>
      <c r="P28" s="21">
        <f t="shared" si="66"/>
        <v>0</v>
      </c>
      <c r="Q28" s="35">
        <f t="shared" si="4"/>
        <v>14</v>
      </c>
      <c r="R28" s="21">
        <f t="shared" si="5"/>
        <v>11.5</v>
      </c>
      <c r="S28" s="21">
        <f t="shared" si="6"/>
        <v>16</v>
      </c>
      <c r="T28" s="22">
        <f t="shared" si="7"/>
        <v>27.5</v>
      </c>
      <c r="U28" s="10"/>
      <c r="V28" s="12">
        <v>1</v>
      </c>
      <c r="W28" s="12">
        <v>6</v>
      </c>
      <c r="X28" s="12">
        <f t="shared" si="8"/>
        <v>52</v>
      </c>
      <c r="Y28" s="12">
        <v>0</v>
      </c>
      <c r="Z28" s="12">
        <f t="shared" si="60"/>
        <v>7</v>
      </c>
      <c r="AA28" s="12">
        <f t="shared" si="10"/>
        <v>56</v>
      </c>
      <c r="AB28" s="12">
        <f t="shared" si="11"/>
        <v>108</v>
      </c>
      <c r="AC28" s="12">
        <v>0</v>
      </c>
      <c r="AD28" s="12">
        <f t="shared" si="12"/>
        <v>5</v>
      </c>
      <c r="AE28" s="12">
        <f t="shared" si="13"/>
        <v>40</v>
      </c>
      <c r="AF28" s="12">
        <v>0</v>
      </c>
      <c r="AG28" s="12">
        <f t="shared" si="14"/>
        <v>9</v>
      </c>
      <c r="AH28" s="12">
        <f t="shared" si="15"/>
        <v>72</v>
      </c>
      <c r="AI28" s="12">
        <f t="shared" si="16"/>
        <v>112</v>
      </c>
      <c r="AJ28" s="12">
        <f t="shared" si="17"/>
        <v>92</v>
      </c>
      <c r="AK28" s="12">
        <f t="shared" si="18"/>
        <v>128</v>
      </c>
      <c r="AL28" s="20">
        <f t="shared" si="19"/>
        <v>220</v>
      </c>
      <c r="AM28" s="12">
        <v>0</v>
      </c>
      <c r="AN28" s="21">
        <v>0</v>
      </c>
      <c r="AO28" s="21">
        <f t="shared" si="20"/>
        <v>0</v>
      </c>
      <c r="AP28" s="12">
        <v>2</v>
      </c>
      <c r="AQ28" s="21">
        <v>1.5</v>
      </c>
      <c r="AR28" s="21">
        <f t="shared" si="21"/>
        <v>3</v>
      </c>
      <c r="AS28" s="21">
        <f t="shared" si="22"/>
        <v>3</v>
      </c>
      <c r="AT28" s="12">
        <v>0</v>
      </c>
      <c r="AU28" s="21">
        <v>0</v>
      </c>
      <c r="AV28" s="21">
        <f t="shared" si="23"/>
        <v>0</v>
      </c>
      <c r="AW28" s="12">
        <v>0</v>
      </c>
      <c r="AX28" s="21">
        <v>0</v>
      </c>
      <c r="AY28" s="21">
        <f t="shared" si="24"/>
        <v>0</v>
      </c>
      <c r="AZ28" s="21">
        <f t="shared" si="25"/>
        <v>0</v>
      </c>
      <c r="BA28" s="21">
        <f t="shared" si="26"/>
        <v>0</v>
      </c>
      <c r="BB28" s="21">
        <f t="shared" si="27"/>
        <v>3</v>
      </c>
      <c r="BC28" s="22">
        <f t="shared" si="28"/>
        <v>3</v>
      </c>
      <c r="BD28" s="23">
        <f t="shared" si="29"/>
        <v>92</v>
      </c>
      <c r="BE28" s="23">
        <f t="shared" si="30"/>
        <v>131</v>
      </c>
      <c r="BF28" s="24">
        <f t="shared" si="31"/>
        <v>223</v>
      </c>
      <c r="BG28" s="11">
        <v>0</v>
      </c>
      <c r="BH28" s="11">
        <v>4027</v>
      </c>
      <c r="BI28" s="11">
        <v>64</v>
      </c>
      <c r="BJ28" s="12">
        <f t="shared" si="32"/>
        <v>4091</v>
      </c>
      <c r="BK28" s="11">
        <v>1113</v>
      </c>
      <c r="BL28" s="11">
        <v>1414</v>
      </c>
      <c r="BM28" s="11">
        <v>18</v>
      </c>
      <c r="BN28" s="11">
        <f t="shared" si="33"/>
        <v>2545</v>
      </c>
      <c r="BO28" s="11">
        <v>0</v>
      </c>
      <c r="BP28" s="11">
        <v>0</v>
      </c>
      <c r="BQ28" s="11">
        <v>0</v>
      </c>
      <c r="BR28" s="11">
        <f t="shared" si="34"/>
        <v>0</v>
      </c>
      <c r="BS28" s="12">
        <f t="shared" si="35"/>
        <v>2545</v>
      </c>
      <c r="BT28" s="11">
        <v>6</v>
      </c>
      <c r="BU28" s="36">
        <f t="shared" si="36"/>
        <v>5204</v>
      </c>
      <c r="BV28" s="9">
        <v>0</v>
      </c>
      <c r="BW28" s="9">
        <v>0</v>
      </c>
      <c r="BX28" s="37">
        <f t="shared" si="37"/>
        <v>0</v>
      </c>
      <c r="BY28" s="38">
        <f t="shared" si="38"/>
        <v>0</v>
      </c>
    </row>
    <row r="29" spans="1:77" ht="15.75" customHeight="1">
      <c r="A29" s="7">
        <v>46046</v>
      </c>
      <c r="B29" s="8" t="s">
        <v>8</v>
      </c>
      <c r="C29" s="21">
        <v>0</v>
      </c>
      <c r="D29" s="21">
        <v>1</v>
      </c>
      <c r="E29" s="32">
        <f t="shared" si="0"/>
        <v>1</v>
      </c>
      <c r="F29" s="21">
        <v>0</v>
      </c>
      <c r="G29" s="21">
        <v>0</v>
      </c>
      <c r="H29" s="21">
        <v>0</v>
      </c>
      <c r="I29" s="21">
        <f t="shared" si="1"/>
        <v>0</v>
      </c>
      <c r="J29" s="21">
        <v>0</v>
      </c>
      <c r="K29" s="21">
        <v>0</v>
      </c>
      <c r="L29" s="21">
        <v>0</v>
      </c>
      <c r="M29" s="21">
        <f t="shared" si="2"/>
        <v>0</v>
      </c>
      <c r="N29" s="33">
        <f t="shared" ref="N29:P29" si="67">F29+J29</f>
        <v>0</v>
      </c>
      <c r="O29" s="34">
        <f t="shared" si="67"/>
        <v>0</v>
      </c>
      <c r="P29" s="21">
        <f t="shared" si="67"/>
        <v>0</v>
      </c>
      <c r="Q29" s="35">
        <f t="shared" si="4"/>
        <v>0</v>
      </c>
      <c r="R29" s="21">
        <f t="shared" si="5"/>
        <v>0</v>
      </c>
      <c r="S29" s="21">
        <f t="shared" si="6"/>
        <v>1</v>
      </c>
      <c r="T29" s="22">
        <f t="shared" si="7"/>
        <v>1</v>
      </c>
      <c r="U29" s="10"/>
      <c r="V29" s="12">
        <v>0</v>
      </c>
      <c r="W29" s="12">
        <f>C29</f>
        <v>0</v>
      </c>
      <c r="X29" s="12">
        <f t="shared" si="8"/>
        <v>0</v>
      </c>
      <c r="Y29" s="12">
        <v>1</v>
      </c>
      <c r="Z29" s="12">
        <v>0</v>
      </c>
      <c r="AA29" s="12">
        <f t="shared" si="10"/>
        <v>4</v>
      </c>
      <c r="AB29" s="12">
        <f t="shared" si="11"/>
        <v>4</v>
      </c>
      <c r="AC29" s="12">
        <v>0</v>
      </c>
      <c r="AD29" s="12">
        <f t="shared" si="12"/>
        <v>0</v>
      </c>
      <c r="AE29" s="12">
        <f t="shared" si="13"/>
        <v>0</v>
      </c>
      <c r="AF29" s="12">
        <v>0</v>
      </c>
      <c r="AG29" s="12">
        <f t="shared" si="14"/>
        <v>0</v>
      </c>
      <c r="AH29" s="12">
        <f t="shared" si="15"/>
        <v>0</v>
      </c>
      <c r="AI29" s="12">
        <f t="shared" si="16"/>
        <v>0</v>
      </c>
      <c r="AJ29" s="12">
        <f t="shared" si="17"/>
        <v>0</v>
      </c>
      <c r="AK29" s="12">
        <f t="shared" si="18"/>
        <v>4</v>
      </c>
      <c r="AL29" s="20">
        <f t="shared" si="19"/>
        <v>4</v>
      </c>
      <c r="AM29" s="12">
        <v>0</v>
      </c>
      <c r="AN29" s="21">
        <v>0</v>
      </c>
      <c r="AO29" s="21">
        <f t="shared" si="20"/>
        <v>0</v>
      </c>
      <c r="AP29" s="12">
        <v>0</v>
      </c>
      <c r="AQ29" s="21">
        <v>0</v>
      </c>
      <c r="AR29" s="21">
        <f t="shared" si="21"/>
        <v>0</v>
      </c>
      <c r="AS29" s="21">
        <f t="shared" si="22"/>
        <v>0</v>
      </c>
      <c r="AT29" s="12">
        <v>0</v>
      </c>
      <c r="AU29" s="21">
        <v>0</v>
      </c>
      <c r="AV29" s="21">
        <f t="shared" si="23"/>
        <v>0</v>
      </c>
      <c r="AW29" s="12">
        <v>0</v>
      </c>
      <c r="AX29" s="21">
        <v>0</v>
      </c>
      <c r="AY29" s="21">
        <f t="shared" si="24"/>
        <v>0</v>
      </c>
      <c r="AZ29" s="21">
        <f t="shared" si="25"/>
        <v>0</v>
      </c>
      <c r="BA29" s="21">
        <f t="shared" si="26"/>
        <v>0</v>
      </c>
      <c r="BB29" s="21">
        <f t="shared" si="27"/>
        <v>0</v>
      </c>
      <c r="BC29" s="22">
        <f t="shared" si="28"/>
        <v>0</v>
      </c>
      <c r="BD29" s="23">
        <f t="shared" si="29"/>
        <v>0</v>
      </c>
      <c r="BE29" s="23">
        <f t="shared" si="30"/>
        <v>4</v>
      </c>
      <c r="BF29" s="24">
        <f t="shared" si="31"/>
        <v>4</v>
      </c>
      <c r="BG29" s="11">
        <v>0</v>
      </c>
      <c r="BH29" s="11">
        <v>47</v>
      </c>
      <c r="BI29" s="11">
        <v>0</v>
      </c>
      <c r="BJ29" s="12">
        <f t="shared" si="32"/>
        <v>47</v>
      </c>
      <c r="BK29" s="11">
        <v>0</v>
      </c>
      <c r="BL29" s="11">
        <v>47</v>
      </c>
      <c r="BM29" s="11">
        <v>0</v>
      </c>
      <c r="BN29" s="11">
        <f t="shared" si="33"/>
        <v>47</v>
      </c>
      <c r="BO29" s="11">
        <v>0</v>
      </c>
      <c r="BP29" s="11">
        <v>0</v>
      </c>
      <c r="BQ29" s="11">
        <v>0</v>
      </c>
      <c r="BR29" s="11">
        <f t="shared" si="34"/>
        <v>0</v>
      </c>
      <c r="BS29" s="12">
        <f t="shared" si="35"/>
        <v>47</v>
      </c>
      <c r="BT29" s="11">
        <v>0</v>
      </c>
      <c r="BU29" s="36">
        <f t="shared" si="36"/>
        <v>47</v>
      </c>
      <c r="BV29" s="9">
        <v>0</v>
      </c>
      <c r="BW29" s="9">
        <v>0</v>
      </c>
      <c r="BX29" s="37">
        <f t="shared" si="37"/>
        <v>0</v>
      </c>
      <c r="BY29" s="38">
        <f t="shared" si="38"/>
        <v>0</v>
      </c>
    </row>
    <row r="30" spans="1:77" ht="15.75" customHeight="1">
      <c r="A30" s="7">
        <v>46047</v>
      </c>
      <c r="B30" s="8" t="s">
        <v>7</v>
      </c>
      <c r="C30" s="21">
        <v>1</v>
      </c>
      <c r="D30" s="21">
        <v>0</v>
      </c>
      <c r="E30" s="32">
        <f t="shared" si="0"/>
        <v>1</v>
      </c>
      <c r="F30" s="21">
        <v>0</v>
      </c>
      <c r="G30" s="21">
        <v>0</v>
      </c>
      <c r="H30" s="21">
        <v>0</v>
      </c>
      <c r="I30" s="21">
        <f t="shared" si="1"/>
        <v>0</v>
      </c>
      <c r="J30" s="21">
        <v>0</v>
      </c>
      <c r="K30" s="21">
        <v>0</v>
      </c>
      <c r="L30" s="21">
        <v>0</v>
      </c>
      <c r="M30" s="21">
        <f t="shared" si="2"/>
        <v>0</v>
      </c>
      <c r="N30" s="33">
        <f t="shared" ref="N30:P30" si="68">F30+J30</f>
        <v>0</v>
      </c>
      <c r="O30" s="34">
        <f t="shared" si="68"/>
        <v>0</v>
      </c>
      <c r="P30" s="21">
        <f t="shared" si="68"/>
        <v>0</v>
      </c>
      <c r="Q30" s="35">
        <f t="shared" si="4"/>
        <v>0</v>
      </c>
      <c r="R30" s="21">
        <f t="shared" si="5"/>
        <v>1</v>
      </c>
      <c r="S30" s="21">
        <f t="shared" si="6"/>
        <v>0</v>
      </c>
      <c r="T30" s="22">
        <f t="shared" si="7"/>
        <v>1</v>
      </c>
      <c r="U30" s="10"/>
      <c r="V30" s="12">
        <v>1</v>
      </c>
      <c r="W30" s="12">
        <v>0</v>
      </c>
      <c r="X30" s="12">
        <f t="shared" si="8"/>
        <v>4</v>
      </c>
      <c r="Y30" s="12">
        <v>0</v>
      </c>
      <c r="Z30" s="12">
        <f t="shared" ref="Z30:Z36" si="69">D30</f>
        <v>0</v>
      </c>
      <c r="AA30" s="12">
        <f t="shared" si="10"/>
        <v>0</v>
      </c>
      <c r="AB30" s="12">
        <f t="shared" si="11"/>
        <v>4</v>
      </c>
      <c r="AC30" s="12">
        <v>0</v>
      </c>
      <c r="AD30" s="12">
        <f t="shared" si="12"/>
        <v>0</v>
      </c>
      <c r="AE30" s="12">
        <f t="shared" si="13"/>
        <v>0</v>
      </c>
      <c r="AF30" s="12">
        <v>0</v>
      </c>
      <c r="AG30" s="12">
        <v>0</v>
      </c>
      <c r="AH30" s="12">
        <f t="shared" si="15"/>
        <v>0</v>
      </c>
      <c r="AI30" s="12">
        <f t="shared" si="16"/>
        <v>0</v>
      </c>
      <c r="AJ30" s="12">
        <f t="shared" si="17"/>
        <v>4</v>
      </c>
      <c r="AK30" s="12">
        <f t="shared" si="18"/>
        <v>0</v>
      </c>
      <c r="AL30" s="20">
        <f t="shared" si="19"/>
        <v>4</v>
      </c>
      <c r="AM30" s="12">
        <v>0</v>
      </c>
      <c r="AN30" s="21">
        <v>0</v>
      </c>
      <c r="AO30" s="21">
        <f t="shared" si="20"/>
        <v>0</v>
      </c>
      <c r="AP30" s="12">
        <v>0</v>
      </c>
      <c r="AQ30" s="21">
        <v>0</v>
      </c>
      <c r="AR30" s="21">
        <f t="shared" si="21"/>
        <v>0</v>
      </c>
      <c r="AS30" s="21">
        <f t="shared" si="22"/>
        <v>0</v>
      </c>
      <c r="AT30" s="12">
        <v>0</v>
      </c>
      <c r="AU30" s="21">
        <v>0</v>
      </c>
      <c r="AV30" s="21">
        <f t="shared" si="23"/>
        <v>0</v>
      </c>
      <c r="AW30" s="12">
        <v>0</v>
      </c>
      <c r="AX30" s="21">
        <v>0</v>
      </c>
      <c r="AY30" s="21">
        <f t="shared" si="24"/>
        <v>0</v>
      </c>
      <c r="AZ30" s="21">
        <f t="shared" si="25"/>
        <v>0</v>
      </c>
      <c r="BA30" s="21">
        <f t="shared" si="26"/>
        <v>0</v>
      </c>
      <c r="BB30" s="21">
        <f t="shared" si="27"/>
        <v>0</v>
      </c>
      <c r="BC30" s="22">
        <f t="shared" si="28"/>
        <v>0</v>
      </c>
      <c r="BD30" s="23">
        <f t="shared" si="29"/>
        <v>4</v>
      </c>
      <c r="BE30" s="23">
        <f t="shared" si="30"/>
        <v>0</v>
      </c>
      <c r="BF30" s="24">
        <f t="shared" si="31"/>
        <v>4</v>
      </c>
      <c r="BG30" s="11">
        <v>0</v>
      </c>
      <c r="BH30" s="11">
        <v>61</v>
      </c>
      <c r="BI30" s="11">
        <v>0</v>
      </c>
      <c r="BJ30" s="12">
        <f t="shared" si="32"/>
        <v>61</v>
      </c>
      <c r="BK30" s="11">
        <v>0</v>
      </c>
      <c r="BL30" s="11">
        <v>61</v>
      </c>
      <c r="BM30" s="11">
        <v>0</v>
      </c>
      <c r="BN30" s="11">
        <f t="shared" si="33"/>
        <v>61</v>
      </c>
      <c r="BO30" s="11">
        <v>0</v>
      </c>
      <c r="BP30" s="11">
        <v>0</v>
      </c>
      <c r="BQ30" s="11">
        <v>0</v>
      </c>
      <c r="BR30" s="11">
        <f t="shared" si="34"/>
        <v>0</v>
      </c>
      <c r="BS30" s="12">
        <f t="shared" si="35"/>
        <v>61</v>
      </c>
      <c r="BT30" s="11">
        <v>0</v>
      </c>
      <c r="BU30" s="36">
        <f t="shared" si="36"/>
        <v>61</v>
      </c>
      <c r="BV30" s="9">
        <v>0</v>
      </c>
      <c r="BW30" s="9">
        <v>0</v>
      </c>
      <c r="BX30" s="37">
        <f t="shared" si="37"/>
        <v>0</v>
      </c>
      <c r="BY30" s="38">
        <f t="shared" si="38"/>
        <v>0</v>
      </c>
    </row>
    <row r="31" spans="1:77" ht="15.75" customHeight="1">
      <c r="A31" s="7">
        <v>46048</v>
      </c>
      <c r="B31" s="8" t="s">
        <v>10</v>
      </c>
      <c r="C31" s="21">
        <v>7</v>
      </c>
      <c r="D31" s="21">
        <v>8</v>
      </c>
      <c r="E31" s="32">
        <f t="shared" si="0"/>
        <v>15</v>
      </c>
      <c r="F31" s="21">
        <v>3</v>
      </c>
      <c r="G31" s="21">
        <v>2</v>
      </c>
      <c r="H31" s="21">
        <v>0</v>
      </c>
      <c r="I31" s="21">
        <f t="shared" si="1"/>
        <v>5</v>
      </c>
      <c r="J31" s="21">
        <v>3</v>
      </c>
      <c r="K31" s="21">
        <f>15-2</f>
        <v>13</v>
      </c>
      <c r="L31" s="21">
        <v>0</v>
      </c>
      <c r="M31" s="21">
        <f t="shared" si="2"/>
        <v>16</v>
      </c>
      <c r="N31" s="33">
        <f t="shared" ref="N31:P31" si="70">F31+J31</f>
        <v>6</v>
      </c>
      <c r="O31" s="34">
        <f t="shared" si="70"/>
        <v>15</v>
      </c>
      <c r="P31" s="21">
        <f t="shared" si="70"/>
        <v>0</v>
      </c>
      <c r="Q31" s="35">
        <f t="shared" si="4"/>
        <v>21</v>
      </c>
      <c r="R31" s="21">
        <f t="shared" si="5"/>
        <v>12</v>
      </c>
      <c r="S31" s="21">
        <f t="shared" si="6"/>
        <v>24</v>
      </c>
      <c r="T31" s="22">
        <f t="shared" si="7"/>
        <v>36</v>
      </c>
      <c r="U31" s="10"/>
      <c r="V31" s="12">
        <v>0</v>
      </c>
      <c r="W31" s="12">
        <f t="shared" ref="W31:W33" si="71">C31</f>
        <v>7</v>
      </c>
      <c r="X31" s="12">
        <f t="shared" si="8"/>
        <v>56</v>
      </c>
      <c r="Y31" s="12">
        <v>0</v>
      </c>
      <c r="Z31" s="12">
        <f t="shared" si="69"/>
        <v>8</v>
      </c>
      <c r="AA31" s="12">
        <f t="shared" si="10"/>
        <v>64</v>
      </c>
      <c r="AB31" s="12">
        <f t="shared" si="11"/>
        <v>120</v>
      </c>
      <c r="AC31" s="12">
        <v>0</v>
      </c>
      <c r="AD31" s="12">
        <f t="shared" si="12"/>
        <v>5</v>
      </c>
      <c r="AE31" s="12">
        <f t="shared" si="13"/>
        <v>40</v>
      </c>
      <c r="AF31" s="12">
        <v>0</v>
      </c>
      <c r="AG31" s="12">
        <f t="shared" ref="AG31:AG36" si="72">M31</f>
        <v>16</v>
      </c>
      <c r="AH31" s="12">
        <f t="shared" si="15"/>
        <v>128</v>
      </c>
      <c r="AI31" s="12">
        <f t="shared" si="16"/>
        <v>168</v>
      </c>
      <c r="AJ31" s="12">
        <f t="shared" si="17"/>
        <v>96</v>
      </c>
      <c r="AK31" s="12">
        <f t="shared" si="18"/>
        <v>192</v>
      </c>
      <c r="AL31" s="20">
        <f t="shared" si="19"/>
        <v>288</v>
      </c>
      <c r="AM31" s="12">
        <v>0</v>
      </c>
      <c r="AN31" s="21">
        <v>0</v>
      </c>
      <c r="AO31" s="21">
        <f t="shared" si="20"/>
        <v>0</v>
      </c>
      <c r="AP31" s="12">
        <v>0</v>
      </c>
      <c r="AQ31" s="21">
        <v>0</v>
      </c>
      <c r="AR31" s="21">
        <f t="shared" si="21"/>
        <v>0</v>
      </c>
      <c r="AS31" s="21">
        <f t="shared" si="22"/>
        <v>0</v>
      </c>
      <c r="AT31" s="12">
        <v>0</v>
      </c>
      <c r="AU31" s="21">
        <v>0</v>
      </c>
      <c r="AV31" s="21">
        <f t="shared" si="23"/>
        <v>0</v>
      </c>
      <c r="AW31" s="12">
        <v>0</v>
      </c>
      <c r="AX31" s="21">
        <v>0</v>
      </c>
      <c r="AY31" s="21">
        <f t="shared" si="24"/>
        <v>0</v>
      </c>
      <c r="AZ31" s="21">
        <f t="shared" si="25"/>
        <v>0</v>
      </c>
      <c r="BA31" s="21">
        <f t="shared" si="26"/>
        <v>0</v>
      </c>
      <c r="BB31" s="21">
        <f t="shared" si="27"/>
        <v>0</v>
      </c>
      <c r="BC31" s="22">
        <f t="shared" si="28"/>
        <v>0</v>
      </c>
      <c r="BD31" s="23">
        <f t="shared" si="29"/>
        <v>96</v>
      </c>
      <c r="BE31" s="23">
        <f t="shared" si="30"/>
        <v>192</v>
      </c>
      <c r="BF31" s="24">
        <f t="shared" si="31"/>
        <v>288</v>
      </c>
      <c r="BG31" s="11">
        <v>0</v>
      </c>
      <c r="BH31" s="11">
        <v>5130</v>
      </c>
      <c r="BI31" s="11">
        <v>11</v>
      </c>
      <c r="BJ31" s="12">
        <f t="shared" si="32"/>
        <v>5141</v>
      </c>
      <c r="BK31" s="11">
        <v>3234</v>
      </c>
      <c r="BL31" s="11">
        <v>2496</v>
      </c>
      <c r="BM31" s="11">
        <v>30</v>
      </c>
      <c r="BN31" s="11">
        <f t="shared" si="33"/>
        <v>5760</v>
      </c>
      <c r="BO31" s="11">
        <v>0</v>
      </c>
      <c r="BP31" s="11">
        <v>0</v>
      </c>
      <c r="BQ31" s="11">
        <v>0</v>
      </c>
      <c r="BR31" s="11">
        <f t="shared" si="34"/>
        <v>0</v>
      </c>
      <c r="BS31" s="12">
        <f t="shared" si="35"/>
        <v>5760</v>
      </c>
      <c r="BT31" s="11">
        <v>3</v>
      </c>
      <c r="BU31" s="36">
        <f t="shared" si="36"/>
        <v>8375</v>
      </c>
      <c r="BV31" s="9">
        <v>0</v>
      </c>
      <c r="BW31" s="9">
        <v>0</v>
      </c>
      <c r="BX31" s="37">
        <f t="shared" si="37"/>
        <v>0</v>
      </c>
      <c r="BY31" s="38">
        <f t="shared" si="38"/>
        <v>0</v>
      </c>
    </row>
    <row r="32" spans="1:77" ht="15.75" customHeight="1">
      <c r="A32" s="7">
        <v>46049</v>
      </c>
      <c r="B32" s="8" t="s">
        <v>9</v>
      </c>
      <c r="C32" s="21">
        <v>7</v>
      </c>
      <c r="D32" s="21">
        <v>8</v>
      </c>
      <c r="E32" s="32">
        <f t="shared" si="0"/>
        <v>15</v>
      </c>
      <c r="F32" s="21">
        <v>3</v>
      </c>
      <c r="G32" s="21">
        <v>2</v>
      </c>
      <c r="H32" s="21">
        <v>0</v>
      </c>
      <c r="I32" s="21">
        <f t="shared" si="1"/>
        <v>5</v>
      </c>
      <c r="J32" s="21">
        <v>4</v>
      </c>
      <c r="K32" s="21">
        <v>7</v>
      </c>
      <c r="L32" s="21">
        <v>0</v>
      </c>
      <c r="M32" s="21">
        <f t="shared" si="2"/>
        <v>11</v>
      </c>
      <c r="N32" s="33">
        <f t="shared" ref="N32:P32" si="73">F32+J32</f>
        <v>7</v>
      </c>
      <c r="O32" s="34">
        <f t="shared" si="73"/>
        <v>9</v>
      </c>
      <c r="P32" s="21">
        <f t="shared" si="73"/>
        <v>0</v>
      </c>
      <c r="Q32" s="35">
        <f t="shared" si="4"/>
        <v>16</v>
      </c>
      <c r="R32" s="21">
        <f t="shared" si="5"/>
        <v>12</v>
      </c>
      <c r="S32" s="21">
        <f t="shared" si="6"/>
        <v>19</v>
      </c>
      <c r="T32" s="22">
        <f t="shared" si="7"/>
        <v>31</v>
      </c>
      <c r="U32" s="10"/>
      <c r="V32" s="12">
        <v>0</v>
      </c>
      <c r="W32" s="12">
        <f t="shared" si="71"/>
        <v>7</v>
      </c>
      <c r="X32" s="12">
        <f t="shared" si="8"/>
        <v>56</v>
      </c>
      <c r="Y32" s="12">
        <v>0</v>
      </c>
      <c r="Z32" s="12">
        <f t="shared" si="69"/>
        <v>8</v>
      </c>
      <c r="AA32" s="12">
        <f t="shared" si="10"/>
        <v>64</v>
      </c>
      <c r="AB32" s="12">
        <f t="shared" si="11"/>
        <v>120</v>
      </c>
      <c r="AC32" s="12">
        <v>0</v>
      </c>
      <c r="AD32" s="12">
        <f t="shared" si="12"/>
        <v>5</v>
      </c>
      <c r="AE32" s="12">
        <f t="shared" si="13"/>
        <v>40</v>
      </c>
      <c r="AF32" s="12">
        <v>0</v>
      </c>
      <c r="AG32" s="12">
        <f t="shared" si="72"/>
        <v>11</v>
      </c>
      <c r="AH32" s="12">
        <f t="shared" si="15"/>
        <v>88</v>
      </c>
      <c r="AI32" s="12">
        <f t="shared" si="16"/>
        <v>128</v>
      </c>
      <c r="AJ32" s="12">
        <f t="shared" si="17"/>
        <v>96</v>
      </c>
      <c r="AK32" s="12">
        <f t="shared" si="18"/>
        <v>152</v>
      </c>
      <c r="AL32" s="20">
        <f t="shared" si="19"/>
        <v>248</v>
      </c>
      <c r="AM32" s="12">
        <v>6</v>
      </c>
      <c r="AN32" s="21">
        <v>2</v>
      </c>
      <c r="AO32" s="21">
        <f t="shared" si="20"/>
        <v>12</v>
      </c>
      <c r="AP32" s="12">
        <v>8</v>
      </c>
      <c r="AQ32" s="21">
        <v>2</v>
      </c>
      <c r="AR32" s="21">
        <f t="shared" si="21"/>
        <v>16</v>
      </c>
      <c r="AS32" s="21">
        <f t="shared" si="22"/>
        <v>28</v>
      </c>
      <c r="AT32" s="12">
        <v>4</v>
      </c>
      <c r="AU32" s="21">
        <v>1.5</v>
      </c>
      <c r="AV32" s="21">
        <f t="shared" si="23"/>
        <v>6</v>
      </c>
      <c r="AW32" s="12">
        <v>11</v>
      </c>
      <c r="AX32" s="21">
        <v>1.5</v>
      </c>
      <c r="AY32" s="21">
        <f t="shared" si="24"/>
        <v>16.5</v>
      </c>
      <c r="AZ32" s="21">
        <f t="shared" si="25"/>
        <v>22.5</v>
      </c>
      <c r="BA32" s="21">
        <f t="shared" si="26"/>
        <v>18</v>
      </c>
      <c r="BB32" s="21">
        <f t="shared" si="27"/>
        <v>32.5</v>
      </c>
      <c r="BC32" s="22">
        <f t="shared" si="28"/>
        <v>50.5</v>
      </c>
      <c r="BD32" s="23">
        <f t="shared" si="29"/>
        <v>114</v>
      </c>
      <c r="BE32" s="23">
        <f t="shared" si="30"/>
        <v>184.5</v>
      </c>
      <c r="BF32" s="24">
        <f t="shared" si="31"/>
        <v>298.5</v>
      </c>
      <c r="BG32" s="11">
        <v>0</v>
      </c>
      <c r="BH32" s="11">
        <v>6494</v>
      </c>
      <c r="BI32" s="11">
        <v>41</v>
      </c>
      <c r="BJ32" s="12">
        <f t="shared" si="32"/>
        <v>6535</v>
      </c>
      <c r="BK32" s="11">
        <v>1134</v>
      </c>
      <c r="BL32" s="11">
        <v>2974</v>
      </c>
      <c r="BM32" s="11">
        <v>68</v>
      </c>
      <c r="BN32" s="11">
        <f t="shared" si="33"/>
        <v>4176</v>
      </c>
      <c r="BO32" s="11">
        <v>0</v>
      </c>
      <c r="BP32" s="11">
        <v>0</v>
      </c>
      <c r="BQ32" s="11">
        <v>0</v>
      </c>
      <c r="BR32" s="11">
        <f t="shared" si="34"/>
        <v>0</v>
      </c>
      <c r="BS32" s="12">
        <f t="shared" si="35"/>
        <v>4176</v>
      </c>
      <c r="BT32" s="11">
        <v>5</v>
      </c>
      <c r="BU32" s="36">
        <f t="shared" si="36"/>
        <v>7669</v>
      </c>
      <c r="BV32" s="9">
        <v>0</v>
      </c>
      <c r="BW32" s="9">
        <v>0</v>
      </c>
      <c r="BX32" s="37">
        <f t="shared" si="37"/>
        <v>0</v>
      </c>
      <c r="BY32" s="38">
        <f t="shared" si="38"/>
        <v>0</v>
      </c>
    </row>
    <row r="33" spans="1:77" ht="15.75" customHeight="1">
      <c r="A33" s="7">
        <v>46050</v>
      </c>
      <c r="B33" s="8" t="s">
        <v>12</v>
      </c>
      <c r="C33" s="21">
        <v>7</v>
      </c>
      <c r="D33" s="21">
        <v>7</v>
      </c>
      <c r="E33" s="32">
        <f t="shared" si="0"/>
        <v>14</v>
      </c>
      <c r="F33" s="21">
        <v>3</v>
      </c>
      <c r="G33" s="21">
        <v>2</v>
      </c>
      <c r="H33" s="21">
        <v>0</v>
      </c>
      <c r="I33" s="21">
        <f t="shared" si="1"/>
        <v>5</v>
      </c>
      <c r="J33" s="21">
        <v>4</v>
      </c>
      <c r="K33" s="21">
        <v>4</v>
      </c>
      <c r="L33" s="21">
        <v>0</v>
      </c>
      <c r="M33" s="21">
        <f t="shared" si="2"/>
        <v>8</v>
      </c>
      <c r="N33" s="33">
        <f t="shared" ref="N33:P33" si="74">F33+J33</f>
        <v>7</v>
      </c>
      <c r="O33" s="34">
        <f t="shared" si="74"/>
        <v>6</v>
      </c>
      <c r="P33" s="21">
        <f t="shared" si="74"/>
        <v>0</v>
      </c>
      <c r="Q33" s="35">
        <f t="shared" si="4"/>
        <v>13</v>
      </c>
      <c r="R33" s="21">
        <f t="shared" si="5"/>
        <v>12</v>
      </c>
      <c r="S33" s="21">
        <f t="shared" si="6"/>
        <v>15</v>
      </c>
      <c r="T33" s="22">
        <f t="shared" si="7"/>
        <v>27</v>
      </c>
      <c r="U33" s="10"/>
      <c r="V33" s="12">
        <v>0</v>
      </c>
      <c r="W33" s="12">
        <f t="shared" si="71"/>
        <v>7</v>
      </c>
      <c r="X33" s="12">
        <f t="shared" si="8"/>
        <v>56</v>
      </c>
      <c r="Y33" s="12">
        <v>0</v>
      </c>
      <c r="Z33" s="12">
        <f t="shared" si="69"/>
        <v>7</v>
      </c>
      <c r="AA33" s="12">
        <f t="shared" si="10"/>
        <v>56</v>
      </c>
      <c r="AB33" s="12">
        <f t="shared" si="11"/>
        <v>112</v>
      </c>
      <c r="AC33" s="12">
        <v>0</v>
      </c>
      <c r="AD33" s="12">
        <f t="shared" si="12"/>
        <v>5</v>
      </c>
      <c r="AE33" s="12">
        <f t="shared" si="13"/>
        <v>40</v>
      </c>
      <c r="AF33" s="12">
        <v>0</v>
      </c>
      <c r="AG33" s="12">
        <f t="shared" si="72"/>
        <v>8</v>
      </c>
      <c r="AH33" s="12">
        <f t="shared" si="15"/>
        <v>64</v>
      </c>
      <c r="AI33" s="12">
        <f t="shared" si="16"/>
        <v>104</v>
      </c>
      <c r="AJ33" s="12">
        <f t="shared" si="17"/>
        <v>96</v>
      </c>
      <c r="AK33" s="12">
        <f t="shared" si="18"/>
        <v>120</v>
      </c>
      <c r="AL33" s="20">
        <f t="shared" si="19"/>
        <v>216</v>
      </c>
      <c r="AM33" s="12">
        <v>5</v>
      </c>
      <c r="AN33" s="21">
        <v>1.5</v>
      </c>
      <c r="AO33" s="21">
        <f t="shared" si="20"/>
        <v>7.5</v>
      </c>
      <c r="AP33" s="12">
        <v>6</v>
      </c>
      <c r="AQ33" s="21">
        <v>1.5</v>
      </c>
      <c r="AR33" s="21">
        <f t="shared" si="21"/>
        <v>9</v>
      </c>
      <c r="AS33" s="21">
        <f t="shared" si="22"/>
        <v>16.5</v>
      </c>
      <c r="AT33" s="12">
        <v>3</v>
      </c>
      <c r="AU33" s="21">
        <v>1.5</v>
      </c>
      <c r="AV33" s="21">
        <f t="shared" si="23"/>
        <v>4.5</v>
      </c>
      <c r="AW33" s="12">
        <v>3</v>
      </c>
      <c r="AX33" s="21">
        <v>1.5</v>
      </c>
      <c r="AY33" s="21">
        <f t="shared" si="24"/>
        <v>4.5</v>
      </c>
      <c r="AZ33" s="21">
        <f t="shared" si="25"/>
        <v>9</v>
      </c>
      <c r="BA33" s="21">
        <f t="shared" si="26"/>
        <v>12</v>
      </c>
      <c r="BB33" s="21">
        <f t="shared" si="27"/>
        <v>13.5</v>
      </c>
      <c r="BC33" s="22">
        <f t="shared" si="28"/>
        <v>25.5</v>
      </c>
      <c r="BD33" s="23">
        <f t="shared" si="29"/>
        <v>108</v>
      </c>
      <c r="BE33" s="23">
        <f t="shared" si="30"/>
        <v>133.5</v>
      </c>
      <c r="BF33" s="24">
        <f t="shared" si="31"/>
        <v>241.5</v>
      </c>
      <c r="BG33" s="11">
        <v>0</v>
      </c>
      <c r="BH33" s="11">
        <v>5670</v>
      </c>
      <c r="BI33" s="11">
        <v>28</v>
      </c>
      <c r="BJ33" s="12">
        <f t="shared" si="32"/>
        <v>5698</v>
      </c>
      <c r="BK33" s="11">
        <v>965</v>
      </c>
      <c r="BL33" s="11">
        <v>1957</v>
      </c>
      <c r="BM33" s="11">
        <v>17</v>
      </c>
      <c r="BN33" s="11">
        <f t="shared" si="33"/>
        <v>2939</v>
      </c>
      <c r="BO33" s="11">
        <v>0</v>
      </c>
      <c r="BP33" s="11">
        <v>0</v>
      </c>
      <c r="BQ33" s="11">
        <v>0</v>
      </c>
      <c r="BR33" s="11">
        <f t="shared" si="34"/>
        <v>0</v>
      </c>
      <c r="BS33" s="12">
        <f t="shared" si="35"/>
        <v>2939</v>
      </c>
      <c r="BT33" s="11">
        <v>2</v>
      </c>
      <c r="BU33" s="36">
        <f t="shared" si="36"/>
        <v>6663</v>
      </c>
      <c r="BV33" s="9">
        <v>3</v>
      </c>
      <c r="BW33" s="9">
        <v>1</v>
      </c>
      <c r="BX33" s="37">
        <f t="shared" si="37"/>
        <v>4</v>
      </c>
      <c r="BY33" s="38">
        <f t="shared" si="38"/>
        <v>6.0033018159987993E-4</v>
      </c>
    </row>
    <row r="34" spans="1:77" ht="15.75" customHeight="1">
      <c r="A34" s="7">
        <v>46051</v>
      </c>
      <c r="B34" s="8" t="s">
        <v>6</v>
      </c>
      <c r="C34" s="21">
        <v>7.5</v>
      </c>
      <c r="D34" s="21">
        <v>8</v>
      </c>
      <c r="E34" s="32">
        <f t="shared" si="0"/>
        <v>15.5</v>
      </c>
      <c r="F34" s="21">
        <v>3</v>
      </c>
      <c r="G34" s="21">
        <v>1</v>
      </c>
      <c r="H34" s="21">
        <v>0</v>
      </c>
      <c r="I34" s="21">
        <f t="shared" si="1"/>
        <v>4</v>
      </c>
      <c r="J34" s="21">
        <v>5</v>
      </c>
      <c r="K34" s="21">
        <v>4</v>
      </c>
      <c r="L34" s="21">
        <v>0</v>
      </c>
      <c r="M34" s="21">
        <f t="shared" si="2"/>
        <v>9</v>
      </c>
      <c r="N34" s="33">
        <f t="shared" ref="N34:P34" si="75">F34+J34</f>
        <v>8</v>
      </c>
      <c r="O34" s="34">
        <f t="shared" si="75"/>
        <v>5</v>
      </c>
      <c r="P34" s="21">
        <f t="shared" si="75"/>
        <v>0</v>
      </c>
      <c r="Q34" s="35">
        <f t="shared" si="4"/>
        <v>13</v>
      </c>
      <c r="R34" s="21">
        <f t="shared" si="5"/>
        <v>11.5</v>
      </c>
      <c r="S34" s="21">
        <f t="shared" si="6"/>
        <v>17</v>
      </c>
      <c r="T34" s="22">
        <f t="shared" si="7"/>
        <v>28.5</v>
      </c>
      <c r="U34" s="10"/>
      <c r="V34" s="12">
        <v>1</v>
      </c>
      <c r="W34" s="12">
        <v>7</v>
      </c>
      <c r="X34" s="12">
        <f t="shared" si="8"/>
        <v>60</v>
      </c>
      <c r="Y34" s="12">
        <v>0</v>
      </c>
      <c r="Z34" s="12">
        <f t="shared" si="69"/>
        <v>8</v>
      </c>
      <c r="AA34" s="12">
        <f t="shared" si="10"/>
        <v>64</v>
      </c>
      <c r="AB34" s="12">
        <f t="shared" si="11"/>
        <v>124</v>
      </c>
      <c r="AC34" s="12">
        <v>0</v>
      </c>
      <c r="AD34" s="12">
        <f t="shared" si="12"/>
        <v>4</v>
      </c>
      <c r="AE34" s="12">
        <f t="shared" si="13"/>
        <v>32</v>
      </c>
      <c r="AF34" s="12">
        <v>0</v>
      </c>
      <c r="AG34" s="12">
        <f t="shared" si="72"/>
        <v>9</v>
      </c>
      <c r="AH34" s="12">
        <f t="shared" si="15"/>
        <v>72</v>
      </c>
      <c r="AI34" s="12">
        <f t="shared" si="16"/>
        <v>104</v>
      </c>
      <c r="AJ34" s="12">
        <f t="shared" si="17"/>
        <v>92</v>
      </c>
      <c r="AK34" s="12">
        <f t="shared" si="18"/>
        <v>136</v>
      </c>
      <c r="AL34" s="20">
        <f t="shared" si="19"/>
        <v>228</v>
      </c>
      <c r="AM34" s="12">
        <v>0</v>
      </c>
      <c r="AN34" s="21">
        <v>0</v>
      </c>
      <c r="AO34" s="21">
        <f t="shared" si="20"/>
        <v>0</v>
      </c>
      <c r="AP34" s="12">
        <v>0</v>
      </c>
      <c r="AQ34" s="21">
        <v>0</v>
      </c>
      <c r="AR34" s="21">
        <f t="shared" si="21"/>
        <v>0</v>
      </c>
      <c r="AS34" s="21">
        <f t="shared" si="22"/>
        <v>0</v>
      </c>
      <c r="AT34" s="12">
        <v>0</v>
      </c>
      <c r="AU34" s="21">
        <v>0</v>
      </c>
      <c r="AV34" s="21">
        <f t="shared" si="23"/>
        <v>0</v>
      </c>
      <c r="AW34" s="12">
        <v>0</v>
      </c>
      <c r="AX34" s="21">
        <v>0</v>
      </c>
      <c r="AY34" s="21">
        <f t="shared" si="24"/>
        <v>0</v>
      </c>
      <c r="AZ34" s="21">
        <f t="shared" si="25"/>
        <v>0</v>
      </c>
      <c r="BA34" s="21">
        <f t="shared" si="26"/>
        <v>0</v>
      </c>
      <c r="BB34" s="21">
        <f t="shared" si="27"/>
        <v>0</v>
      </c>
      <c r="BC34" s="22">
        <f t="shared" si="28"/>
        <v>0</v>
      </c>
      <c r="BD34" s="23">
        <f t="shared" si="29"/>
        <v>92</v>
      </c>
      <c r="BE34" s="23">
        <f t="shared" si="30"/>
        <v>136</v>
      </c>
      <c r="BF34" s="24">
        <f t="shared" si="31"/>
        <v>228</v>
      </c>
      <c r="BG34" s="11">
        <v>0</v>
      </c>
      <c r="BH34" s="11">
        <v>5068</v>
      </c>
      <c r="BI34" s="11">
        <v>37</v>
      </c>
      <c r="BJ34" s="12">
        <f t="shared" si="32"/>
        <v>5105</v>
      </c>
      <c r="BK34" s="11">
        <v>896</v>
      </c>
      <c r="BL34" s="11">
        <v>1270</v>
      </c>
      <c r="BM34" s="11">
        <v>31</v>
      </c>
      <c r="BN34" s="11">
        <f t="shared" si="33"/>
        <v>2197</v>
      </c>
      <c r="BO34" s="11">
        <v>0</v>
      </c>
      <c r="BP34" s="11">
        <v>0</v>
      </c>
      <c r="BQ34" s="11">
        <v>0</v>
      </c>
      <c r="BR34" s="11">
        <f t="shared" si="34"/>
        <v>0</v>
      </c>
      <c r="BS34" s="12">
        <f t="shared" si="35"/>
        <v>2197</v>
      </c>
      <c r="BT34" s="11">
        <v>4</v>
      </c>
      <c r="BU34" s="36">
        <f t="shared" si="36"/>
        <v>6001</v>
      </c>
      <c r="BV34" s="9">
        <v>0</v>
      </c>
      <c r="BW34" s="9">
        <v>1</v>
      </c>
      <c r="BX34" s="37">
        <f t="shared" si="37"/>
        <v>1</v>
      </c>
      <c r="BY34" s="38">
        <f t="shared" si="38"/>
        <v>1.6663889351774705E-4</v>
      </c>
    </row>
    <row r="35" spans="1:77" ht="15.75" customHeight="1">
      <c r="A35" s="7">
        <v>46052</v>
      </c>
      <c r="B35" s="8" t="s">
        <v>11</v>
      </c>
      <c r="C35" s="21">
        <v>6</v>
      </c>
      <c r="D35" s="21">
        <v>6</v>
      </c>
      <c r="E35" s="32">
        <f t="shared" si="0"/>
        <v>12</v>
      </c>
      <c r="F35" s="21">
        <v>3</v>
      </c>
      <c r="G35" s="21">
        <v>2</v>
      </c>
      <c r="H35" s="21">
        <v>0</v>
      </c>
      <c r="I35" s="21">
        <f t="shared" si="1"/>
        <v>5</v>
      </c>
      <c r="J35" s="21">
        <v>5</v>
      </c>
      <c r="K35" s="21">
        <v>3</v>
      </c>
      <c r="L35" s="21">
        <v>0</v>
      </c>
      <c r="M35" s="21">
        <f t="shared" si="2"/>
        <v>8</v>
      </c>
      <c r="N35" s="33">
        <f t="shared" ref="N35:P35" si="76">F35+J35</f>
        <v>8</v>
      </c>
      <c r="O35" s="34">
        <f t="shared" si="76"/>
        <v>5</v>
      </c>
      <c r="P35" s="21">
        <f t="shared" si="76"/>
        <v>0</v>
      </c>
      <c r="Q35" s="35">
        <f t="shared" si="4"/>
        <v>13</v>
      </c>
      <c r="R35" s="21">
        <f t="shared" si="5"/>
        <v>11</v>
      </c>
      <c r="S35" s="21">
        <f t="shared" si="6"/>
        <v>14</v>
      </c>
      <c r="T35" s="22">
        <f t="shared" si="7"/>
        <v>25</v>
      </c>
      <c r="U35" s="10"/>
      <c r="V35" s="12">
        <v>0</v>
      </c>
      <c r="W35" s="12">
        <f>C35</f>
        <v>6</v>
      </c>
      <c r="X35" s="12">
        <f t="shared" si="8"/>
        <v>48</v>
      </c>
      <c r="Y35" s="12">
        <v>0</v>
      </c>
      <c r="Z35" s="12">
        <f t="shared" si="69"/>
        <v>6</v>
      </c>
      <c r="AA35" s="12">
        <f t="shared" si="10"/>
        <v>48</v>
      </c>
      <c r="AB35" s="12">
        <f t="shared" si="11"/>
        <v>96</v>
      </c>
      <c r="AC35" s="12">
        <v>0</v>
      </c>
      <c r="AD35" s="12">
        <f t="shared" si="12"/>
        <v>5</v>
      </c>
      <c r="AE35" s="12">
        <f t="shared" si="13"/>
        <v>40</v>
      </c>
      <c r="AF35" s="12">
        <v>0</v>
      </c>
      <c r="AG35" s="12">
        <f t="shared" si="72"/>
        <v>8</v>
      </c>
      <c r="AH35" s="12">
        <f t="shared" si="15"/>
        <v>64</v>
      </c>
      <c r="AI35" s="12">
        <f t="shared" si="16"/>
        <v>104</v>
      </c>
      <c r="AJ35" s="12">
        <f t="shared" si="17"/>
        <v>88</v>
      </c>
      <c r="AK35" s="12">
        <f t="shared" si="18"/>
        <v>112</v>
      </c>
      <c r="AL35" s="20">
        <f t="shared" si="19"/>
        <v>200</v>
      </c>
      <c r="AM35" s="12">
        <v>0</v>
      </c>
      <c r="AN35" s="21">
        <v>0</v>
      </c>
      <c r="AO35" s="21">
        <f t="shared" si="20"/>
        <v>0</v>
      </c>
      <c r="AP35" s="12">
        <v>0</v>
      </c>
      <c r="AQ35" s="21">
        <v>0</v>
      </c>
      <c r="AR35" s="21">
        <f t="shared" si="21"/>
        <v>0</v>
      </c>
      <c r="AS35" s="21">
        <f t="shared" si="22"/>
        <v>0</v>
      </c>
      <c r="AT35" s="12">
        <v>0</v>
      </c>
      <c r="AU35" s="21">
        <v>0</v>
      </c>
      <c r="AV35" s="21">
        <f t="shared" si="23"/>
        <v>0</v>
      </c>
      <c r="AW35" s="12">
        <v>0</v>
      </c>
      <c r="AX35" s="21">
        <v>0</v>
      </c>
      <c r="AY35" s="21">
        <f t="shared" si="24"/>
        <v>0</v>
      </c>
      <c r="AZ35" s="21">
        <f t="shared" si="25"/>
        <v>0</v>
      </c>
      <c r="BA35" s="21">
        <f t="shared" si="26"/>
        <v>0</v>
      </c>
      <c r="BB35" s="21">
        <f t="shared" si="27"/>
        <v>0</v>
      </c>
      <c r="BC35" s="22">
        <f t="shared" si="28"/>
        <v>0</v>
      </c>
      <c r="BD35" s="23">
        <f t="shared" si="29"/>
        <v>88</v>
      </c>
      <c r="BE35" s="23">
        <f t="shared" si="30"/>
        <v>112</v>
      </c>
      <c r="BF35" s="24">
        <f t="shared" si="31"/>
        <v>200</v>
      </c>
      <c r="BG35" s="11">
        <v>0</v>
      </c>
      <c r="BH35" s="11">
        <v>3984</v>
      </c>
      <c r="BI35" s="11">
        <v>54</v>
      </c>
      <c r="BJ35" s="12">
        <f t="shared" si="32"/>
        <v>4038</v>
      </c>
      <c r="BK35" s="11">
        <v>1086</v>
      </c>
      <c r="BL35" s="11">
        <v>949</v>
      </c>
      <c r="BM35" s="11">
        <v>29</v>
      </c>
      <c r="BN35" s="11">
        <f t="shared" si="33"/>
        <v>2064</v>
      </c>
      <c r="BO35" s="11">
        <v>0</v>
      </c>
      <c r="BP35" s="11">
        <v>0</v>
      </c>
      <c r="BQ35" s="11">
        <v>0</v>
      </c>
      <c r="BR35" s="11">
        <f t="shared" si="34"/>
        <v>0</v>
      </c>
      <c r="BS35" s="12">
        <f t="shared" si="35"/>
        <v>2064</v>
      </c>
      <c r="BT35" s="11">
        <v>4</v>
      </c>
      <c r="BU35" s="36">
        <f t="shared" si="36"/>
        <v>5124</v>
      </c>
      <c r="BV35" s="9">
        <v>0</v>
      </c>
      <c r="BW35" s="9">
        <v>0</v>
      </c>
      <c r="BX35" s="37">
        <f t="shared" si="37"/>
        <v>0</v>
      </c>
      <c r="BY35" s="38">
        <f t="shared" si="38"/>
        <v>0</v>
      </c>
    </row>
    <row r="36" spans="1:77" ht="15.75" customHeight="1">
      <c r="A36" s="7">
        <v>46053</v>
      </c>
      <c r="B36" s="8" t="s">
        <v>8</v>
      </c>
      <c r="C36" s="21">
        <v>1</v>
      </c>
      <c r="D36" s="21">
        <v>0</v>
      </c>
      <c r="E36" s="32">
        <f t="shared" si="0"/>
        <v>1</v>
      </c>
      <c r="F36" s="21">
        <v>0</v>
      </c>
      <c r="G36" s="21">
        <v>0</v>
      </c>
      <c r="H36" s="21">
        <v>0</v>
      </c>
      <c r="I36" s="21">
        <f t="shared" si="1"/>
        <v>0</v>
      </c>
      <c r="J36" s="21">
        <v>0</v>
      </c>
      <c r="K36" s="21">
        <v>0</v>
      </c>
      <c r="L36" s="21">
        <v>0</v>
      </c>
      <c r="M36" s="21">
        <f t="shared" si="2"/>
        <v>0</v>
      </c>
      <c r="N36" s="33">
        <f t="shared" ref="N36:P36" si="77">F36+J36</f>
        <v>0</v>
      </c>
      <c r="O36" s="34">
        <f t="shared" si="77"/>
        <v>0</v>
      </c>
      <c r="P36" s="21">
        <f t="shared" si="77"/>
        <v>0</v>
      </c>
      <c r="Q36" s="35">
        <f t="shared" si="4"/>
        <v>0</v>
      </c>
      <c r="R36" s="21">
        <f t="shared" si="5"/>
        <v>1</v>
      </c>
      <c r="S36" s="21">
        <f t="shared" si="6"/>
        <v>0</v>
      </c>
      <c r="T36" s="22">
        <f t="shared" si="7"/>
        <v>1</v>
      </c>
      <c r="U36" s="10"/>
      <c r="V36" s="12">
        <v>1</v>
      </c>
      <c r="W36" s="12">
        <v>0</v>
      </c>
      <c r="X36" s="12">
        <f t="shared" si="8"/>
        <v>4</v>
      </c>
      <c r="Y36" s="12">
        <v>0</v>
      </c>
      <c r="Z36" s="12">
        <f t="shared" si="69"/>
        <v>0</v>
      </c>
      <c r="AA36" s="12">
        <f t="shared" si="10"/>
        <v>0</v>
      </c>
      <c r="AB36" s="12">
        <f t="shared" si="11"/>
        <v>4</v>
      </c>
      <c r="AC36" s="12">
        <v>0</v>
      </c>
      <c r="AD36" s="12">
        <f t="shared" si="12"/>
        <v>0</v>
      </c>
      <c r="AE36" s="12">
        <f t="shared" si="13"/>
        <v>0</v>
      </c>
      <c r="AF36" s="12">
        <v>0</v>
      </c>
      <c r="AG36" s="12">
        <f t="shared" si="72"/>
        <v>0</v>
      </c>
      <c r="AH36" s="12">
        <f t="shared" si="15"/>
        <v>0</v>
      </c>
      <c r="AI36" s="12">
        <f t="shared" si="16"/>
        <v>0</v>
      </c>
      <c r="AJ36" s="12">
        <f t="shared" si="17"/>
        <v>4</v>
      </c>
      <c r="AK36" s="12">
        <f t="shared" si="18"/>
        <v>0</v>
      </c>
      <c r="AL36" s="20">
        <f t="shared" si="19"/>
        <v>4</v>
      </c>
      <c r="AM36" s="12">
        <v>0</v>
      </c>
      <c r="AN36" s="21">
        <v>0</v>
      </c>
      <c r="AO36" s="21">
        <f t="shared" si="20"/>
        <v>0</v>
      </c>
      <c r="AP36" s="12">
        <v>0</v>
      </c>
      <c r="AQ36" s="21">
        <v>0</v>
      </c>
      <c r="AR36" s="21">
        <f t="shared" si="21"/>
        <v>0</v>
      </c>
      <c r="AS36" s="21">
        <f t="shared" si="22"/>
        <v>0</v>
      </c>
      <c r="AT36" s="12">
        <v>0</v>
      </c>
      <c r="AU36" s="21">
        <v>0</v>
      </c>
      <c r="AV36" s="21">
        <f t="shared" si="23"/>
        <v>0</v>
      </c>
      <c r="AW36" s="12">
        <v>0</v>
      </c>
      <c r="AX36" s="21">
        <v>0</v>
      </c>
      <c r="AY36" s="21">
        <f t="shared" si="24"/>
        <v>0</v>
      </c>
      <c r="AZ36" s="21">
        <f t="shared" si="25"/>
        <v>0</v>
      </c>
      <c r="BA36" s="21">
        <f t="shared" si="26"/>
        <v>0</v>
      </c>
      <c r="BB36" s="21">
        <f t="shared" si="27"/>
        <v>0</v>
      </c>
      <c r="BC36" s="22">
        <f t="shared" si="28"/>
        <v>0</v>
      </c>
      <c r="BD36" s="23">
        <f t="shared" si="29"/>
        <v>4</v>
      </c>
      <c r="BE36" s="23">
        <f t="shared" si="30"/>
        <v>0</v>
      </c>
      <c r="BF36" s="24">
        <f t="shared" si="31"/>
        <v>4</v>
      </c>
      <c r="BG36" s="11">
        <v>0</v>
      </c>
      <c r="BH36" s="11">
        <v>53</v>
      </c>
      <c r="BI36" s="11">
        <v>0</v>
      </c>
      <c r="BJ36" s="12">
        <f t="shared" si="32"/>
        <v>53</v>
      </c>
      <c r="BK36" s="11">
        <v>0</v>
      </c>
      <c r="BL36" s="11">
        <v>53</v>
      </c>
      <c r="BM36" s="11">
        <v>0</v>
      </c>
      <c r="BN36" s="11">
        <f t="shared" si="33"/>
        <v>53</v>
      </c>
      <c r="BO36" s="11">
        <v>0</v>
      </c>
      <c r="BP36" s="11">
        <v>0</v>
      </c>
      <c r="BQ36" s="11">
        <v>0</v>
      </c>
      <c r="BR36" s="11">
        <f t="shared" si="34"/>
        <v>0</v>
      </c>
      <c r="BS36" s="12">
        <f t="shared" si="35"/>
        <v>53</v>
      </c>
      <c r="BT36" s="11">
        <v>0</v>
      </c>
      <c r="BU36" s="36">
        <f t="shared" si="36"/>
        <v>53</v>
      </c>
      <c r="BV36" s="9">
        <v>0</v>
      </c>
      <c r="BW36" s="9">
        <v>0</v>
      </c>
      <c r="BX36" s="37">
        <f t="shared" si="37"/>
        <v>0</v>
      </c>
      <c r="BY36" s="38">
        <f t="shared" si="38"/>
        <v>0</v>
      </c>
    </row>
    <row r="37" spans="1:77" ht="12.75">
      <c r="BF37" s="26" t="s">
        <v>47</v>
      </c>
      <c r="BG37" s="27">
        <f t="shared" ref="BG37:BX37" si="78">SUM(BG6:BG36)</f>
        <v>0</v>
      </c>
      <c r="BH37" s="27">
        <f t="shared" si="78"/>
        <v>119829</v>
      </c>
      <c r="BI37" s="27">
        <f t="shared" si="78"/>
        <v>865</v>
      </c>
      <c r="BJ37" s="27">
        <f t="shared" si="78"/>
        <v>120694</v>
      </c>
      <c r="BK37" s="27">
        <f t="shared" si="78"/>
        <v>35718</v>
      </c>
      <c r="BL37" s="27">
        <f t="shared" si="78"/>
        <v>37890</v>
      </c>
      <c r="BM37" s="27">
        <f t="shared" si="78"/>
        <v>1028</v>
      </c>
      <c r="BN37" s="27">
        <f t="shared" si="78"/>
        <v>74636</v>
      </c>
      <c r="BO37" s="27">
        <f t="shared" si="78"/>
        <v>386</v>
      </c>
      <c r="BP37" s="27">
        <f t="shared" si="78"/>
        <v>0</v>
      </c>
      <c r="BQ37" s="27">
        <f t="shared" si="78"/>
        <v>0</v>
      </c>
      <c r="BR37" s="27">
        <f t="shared" si="78"/>
        <v>386</v>
      </c>
      <c r="BS37" s="27">
        <f t="shared" si="78"/>
        <v>75022</v>
      </c>
      <c r="BT37" s="27">
        <f t="shared" si="78"/>
        <v>82</v>
      </c>
      <c r="BU37" s="59">
        <f t="shared" si="78"/>
        <v>156798</v>
      </c>
      <c r="BV37" s="26">
        <f t="shared" si="78"/>
        <v>7</v>
      </c>
      <c r="BW37" s="26">
        <f t="shared" si="78"/>
        <v>11</v>
      </c>
      <c r="BX37" s="61">
        <f t="shared" si="78"/>
        <v>18</v>
      </c>
      <c r="BY37" s="38">
        <f t="shared" si="38"/>
        <v>1.1479738261967628E-4</v>
      </c>
    </row>
    <row r="38" spans="1:77" ht="15">
      <c r="A38" s="28" t="s">
        <v>62</v>
      </c>
      <c r="B38" s="28" t="s">
        <v>49</v>
      </c>
      <c r="BX38" s="62"/>
    </row>
    <row r="39" spans="1:77" ht="12.75">
      <c r="A39" s="2" t="s">
        <v>50</v>
      </c>
      <c r="B39" s="29" t="s">
        <v>51</v>
      </c>
      <c r="BX39" s="62"/>
    </row>
    <row r="40" spans="1:77" ht="12.75">
      <c r="A40" s="30" t="s">
        <v>52</v>
      </c>
      <c r="B40" s="1" t="s">
        <v>53</v>
      </c>
      <c r="BX40" s="62"/>
    </row>
    <row r="41" spans="1:77" ht="12.75">
      <c r="A41" s="30" t="s">
        <v>54</v>
      </c>
      <c r="B41" s="1" t="s">
        <v>55</v>
      </c>
      <c r="BX41" s="62"/>
    </row>
    <row r="42" spans="1:77" ht="12.75">
      <c r="A42" s="30" t="s">
        <v>56</v>
      </c>
      <c r="B42" s="1" t="s">
        <v>57</v>
      </c>
      <c r="BX42" s="62"/>
    </row>
    <row r="43" spans="1:77" ht="12.75">
      <c r="A43" s="30" t="s">
        <v>58</v>
      </c>
      <c r="BX43" s="62"/>
    </row>
    <row r="44" spans="1:77" ht="12.75">
      <c r="A44" s="30" t="s">
        <v>59</v>
      </c>
      <c r="BX44" s="62"/>
    </row>
    <row r="45" spans="1:77" ht="12.75">
      <c r="A45" s="30" t="s">
        <v>60</v>
      </c>
      <c r="BX45" s="62"/>
    </row>
    <row r="46" spans="1:77" ht="12.75">
      <c r="A46" s="30" t="s">
        <v>61</v>
      </c>
      <c r="BX46" s="62"/>
    </row>
    <row r="47" spans="1:77" ht="12.75">
      <c r="A47" s="30" t="s">
        <v>77</v>
      </c>
      <c r="BX47" s="62"/>
    </row>
    <row r="48" spans="1:77" ht="15">
      <c r="A48" s="28" t="s">
        <v>62</v>
      </c>
      <c r="B48" s="28" t="s">
        <v>63</v>
      </c>
      <c r="BX48" s="62"/>
    </row>
    <row r="49" spans="1:76" ht="12.75">
      <c r="A49" s="2" t="s">
        <v>3</v>
      </c>
      <c r="B49" s="29" t="s">
        <v>51</v>
      </c>
      <c r="BX49" s="62"/>
    </row>
    <row r="50" spans="1:76" ht="12.75">
      <c r="A50" s="30" t="s">
        <v>64</v>
      </c>
      <c r="B50" s="1" t="s">
        <v>65</v>
      </c>
      <c r="BX50" s="62"/>
    </row>
    <row r="51" spans="1:76" ht="12.75">
      <c r="A51" s="30" t="s">
        <v>66</v>
      </c>
      <c r="B51" s="1" t="s">
        <v>67</v>
      </c>
      <c r="BX51" s="62"/>
    </row>
    <row r="52" spans="1:76" ht="12.75">
      <c r="A52" s="30" t="s">
        <v>69</v>
      </c>
      <c r="B52" s="1" t="s">
        <v>68</v>
      </c>
      <c r="BX52" s="62"/>
    </row>
    <row r="53" spans="1:76" ht="12.75">
      <c r="A53" s="30" t="s">
        <v>71</v>
      </c>
      <c r="B53" s="1" t="s">
        <v>70</v>
      </c>
      <c r="BX53" s="62"/>
    </row>
    <row r="54" spans="1:76" ht="12.75">
      <c r="A54" s="30" t="s">
        <v>73</v>
      </c>
      <c r="B54" s="1" t="s">
        <v>72</v>
      </c>
      <c r="BX54" s="62"/>
    </row>
    <row r="55" spans="1:76" ht="12.75">
      <c r="A55" s="30" t="s">
        <v>74</v>
      </c>
      <c r="BX55" s="62"/>
    </row>
    <row r="56" spans="1:76" ht="12.75">
      <c r="A56" s="1" t="s">
        <v>105</v>
      </c>
      <c r="BX56" s="62"/>
    </row>
    <row r="57" spans="1:76" ht="12.75">
      <c r="A57" s="1" t="s">
        <v>106</v>
      </c>
      <c r="BX57" s="62"/>
    </row>
    <row r="58" spans="1:76" ht="12.75">
      <c r="A58" s="31"/>
      <c r="BX58" s="62"/>
    </row>
    <row r="59" spans="1:76" ht="12.75">
      <c r="BX59" s="62"/>
    </row>
    <row r="60" spans="1:76" ht="12.75">
      <c r="BX60" s="62"/>
    </row>
    <row r="61" spans="1:76" ht="12.75">
      <c r="BX61" s="62"/>
    </row>
    <row r="62" spans="1:76" ht="12.75">
      <c r="BX62" s="62"/>
    </row>
    <row r="63" spans="1:76" ht="12.75">
      <c r="BX63" s="62"/>
    </row>
    <row r="64" spans="1:76" ht="12.75">
      <c r="BX64" s="62"/>
    </row>
    <row r="65" spans="76:76" ht="12.75">
      <c r="BX65" s="62"/>
    </row>
    <row r="66" spans="76:76" ht="12.75">
      <c r="BX66" s="62"/>
    </row>
    <row r="67" spans="76:76" ht="12.75">
      <c r="BX67" s="62"/>
    </row>
    <row r="68" spans="76:76" ht="12.75">
      <c r="BX68" s="62"/>
    </row>
    <row r="69" spans="76:76" ht="12.75">
      <c r="BX69" s="62"/>
    </row>
    <row r="70" spans="76:76" ht="12.75">
      <c r="BX70" s="62"/>
    </row>
    <row r="71" spans="76:76" ht="12.75">
      <c r="BX71" s="62"/>
    </row>
    <row r="72" spans="76:76" ht="12.75">
      <c r="BX72" s="62"/>
    </row>
    <row r="73" spans="76:76" ht="12.75">
      <c r="BX73" s="62"/>
    </row>
    <row r="74" spans="76:76" ht="12.75">
      <c r="BX74" s="62"/>
    </row>
    <row r="75" spans="76:76" ht="12.75">
      <c r="BX75" s="62"/>
    </row>
    <row r="76" spans="76:76" ht="12.75">
      <c r="BX76" s="62"/>
    </row>
    <row r="77" spans="76:76" ht="12.75">
      <c r="BX77" s="62"/>
    </row>
    <row r="78" spans="76:76" ht="12.75">
      <c r="BX78" s="62"/>
    </row>
    <row r="79" spans="76:76" ht="12.75">
      <c r="BX79" s="62"/>
    </row>
    <row r="80" spans="76:76" ht="12.75">
      <c r="BX80" s="62"/>
    </row>
    <row r="81" spans="76:76" ht="12.75">
      <c r="BX81" s="62"/>
    </row>
    <row r="82" spans="76:76" ht="12.75">
      <c r="BX82" s="62"/>
    </row>
    <row r="83" spans="76:76" ht="12.75">
      <c r="BX83" s="62"/>
    </row>
    <row r="84" spans="76:76" ht="12.75">
      <c r="BX84" s="62"/>
    </row>
    <row r="85" spans="76:76" ht="12.75">
      <c r="BX85" s="62"/>
    </row>
    <row r="86" spans="76:76" ht="12.75">
      <c r="BX86" s="62"/>
    </row>
    <row r="87" spans="76:76" ht="12.75">
      <c r="BX87" s="62"/>
    </row>
    <row r="88" spans="76:76" ht="12.75">
      <c r="BX88" s="62"/>
    </row>
    <row r="89" spans="76:76" ht="12.75">
      <c r="BX89" s="62"/>
    </row>
    <row r="90" spans="76:76" ht="12.75">
      <c r="BX90" s="62"/>
    </row>
    <row r="91" spans="76:76" ht="12.75">
      <c r="BX91" s="62"/>
    </row>
    <row r="92" spans="76:76" ht="12.75">
      <c r="BX92" s="62"/>
    </row>
    <row r="93" spans="76:76" ht="12.75">
      <c r="BX93" s="62"/>
    </row>
    <row r="94" spans="76:76" ht="12.75">
      <c r="BX94" s="62"/>
    </row>
    <row r="95" spans="76:76" ht="12.75">
      <c r="BX95" s="62"/>
    </row>
    <row r="96" spans="76:76" ht="12.75">
      <c r="BX96" s="62"/>
    </row>
    <row r="97" spans="76:76" ht="12.75">
      <c r="BX97" s="62"/>
    </row>
    <row r="98" spans="76:76" ht="12.75">
      <c r="BX98" s="62"/>
    </row>
    <row r="99" spans="76:76" ht="12.75">
      <c r="BX99" s="62"/>
    </row>
    <row r="100" spans="76:76" ht="12.75">
      <c r="BX100" s="62"/>
    </row>
    <row r="101" spans="76:76" ht="12.75">
      <c r="BX101" s="62"/>
    </row>
    <row r="102" spans="76:76" ht="12.75">
      <c r="BX102" s="62"/>
    </row>
    <row r="103" spans="76:76" ht="12.75">
      <c r="BX103" s="62"/>
    </row>
    <row r="104" spans="76:76" ht="12.75">
      <c r="BX104" s="62"/>
    </row>
    <row r="105" spans="76:76" ht="12.75">
      <c r="BX105" s="62"/>
    </row>
    <row r="106" spans="76:76" ht="12.75">
      <c r="BX106" s="62"/>
    </row>
    <row r="107" spans="76:76" ht="12.75">
      <c r="BX107" s="62"/>
    </row>
    <row r="108" spans="76:76" ht="12.75">
      <c r="BX108" s="62"/>
    </row>
    <row r="109" spans="76:76" ht="12.75">
      <c r="BX109" s="62"/>
    </row>
    <row r="110" spans="76:76" ht="12.75">
      <c r="BX110" s="62"/>
    </row>
    <row r="111" spans="76:76" ht="12.75">
      <c r="BX111" s="62"/>
    </row>
    <row r="112" spans="76:76" ht="12.75">
      <c r="BX112" s="62"/>
    </row>
    <row r="113" spans="76:76" ht="12.75">
      <c r="BX113" s="62"/>
    </row>
    <row r="114" spans="76:76" ht="12.75">
      <c r="BX114" s="62"/>
    </row>
    <row r="115" spans="76:76" ht="12.75">
      <c r="BX115" s="62"/>
    </row>
    <row r="116" spans="76:76" ht="12.75">
      <c r="BX116" s="62"/>
    </row>
    <row r="117" spans="76:76" ht="12.75">
      <c r="BX117" s="62"/>
    </row>
    <row r="118" spans="76:76" ht="12.75">
      <c r="BX118" s="62"/>
    </row>
    <row r="119" spans="76:76" ht="12.75">
      <c r="BX119" s="62"/>
    </row>
    <row r="120" spans="76:76" ht="12.75">
      <c r="BX120" s="62"/>
    </row>
    <row r="121" spans="76:76" ht="12.75">
      <c r="BX121" s="62"/>
    </row>
    <row r="122" spans="76:76" ht="12.75">
      <c r="BX122" s="62"/>
    </row>
    <row r="123" spans="76:76" ht="12.75">
      <c r="BX123" s="62"/>
    </row>
    <row r="124" spans="76:76" ht="12.75">
      <c r="BX124" s="62"/>
    </row>
    <row r="125" spans="76:76" ht="12.75">
      <c r="BX125" s="62"/>
    </row>
    <row r="126" spans="76:76" ht="12.75">
      <c r="BX126" s="62"/>
    </row>
    <row r="127" spans="76:76" ht="12.75">
      <c r="BX127" s="62"/>
    </row>
    <row r="128" spans="76:76" ht="12.75">
      <c r="BX128" s="62"/>
    </row>
    <row r="129" spans="76:76" ht="12.75">
      <c r="BX129" s="62"/>
    </row>
    <row r="130" spans="76:76" ht="12.75">
      <c r="BX130" s="62"/>
    </row>
    <row r="131" spans="76:76" ht="12.75">
      <c r="BX131" s="62"/>
    </row>
    <row r="132" spans="76:76" ht="12.75">
      <c r="BX132" s="62"/>
    </row>
    <row r="133" spans="76:76" ht="12.75">
      <c r="BX133" s="62"/>
    </row>
    <row r="134" spans="76:76" ht="12.75">
      <c r="BX134" s="62"/>
    </row>
    <row r="135" spans="76:76" ht="12.75">
      <c r="BX135" s="62"/>
    </row>
    <row r="136" spans="76:76" ht="12.75">
      <c r="BX136" s="62"/>
    </row>
    <row r="137" spans="76:76" ht="12.75">
      <c r="BX137" s="62"/>
    </row>
    <row r="138" spans="76:76" ht="12.75">
      <c r="BX138" s="62"/>
    </row>
    <row r="139" spans="76:76" ht="12.75">
      <c r="BX139" s="62"/>
    </row>
    <row r="140" spans="76:76" ht="12.75">
      <c r="BX140" s="62"/>
    </row>
    <row r="141" spans="76:76" ht="12.75">
      <c r="BX141" s="62"/>
    </row>
    <row r="142" spans="76:76" ht="12.75">
      <c r="BX142" s="62"/>
    </row>
    <row r="143" spans="76:76" ht="12.75">
      <c r="BX143" s="62"/>
    </row>
    <row r="144" spans="76:76" ht="12.75">
      <c r="BX144" s="62"/>
    </row>
    <row r="145" spans="76:76" ht="12.75">
      <c r="BX145" s="62"/>
    </row>
    <row r="146" spans="76:76" ht="12.75">
      <c r="BX146" s="62"/>
    </row>
    <row r="147" spans="76:76" ht="12.75">
      <c r="BX147" s="62"/>
    </row>
    <row r="148" spans="76:76" ht="12.75">
      <c r="BX148" s="62"/>
    </row>
    <row r="149" spans="76:76" ht="12.75">
      <c r="BX149" s="62"/>
    </row>
    <row r="150" spans="76:76" ht="12.75">
      <c r="BX150" s="62"/>
    </row>
    <row r="151" spans="76:76" ht="12.75">
      <c r="BX151" s="62"/>
    </row>
    <row r="152" spans="76:76" ht="12.75">
      <c r="BX152" s="62"/>
    </row>
    <row r="153" spans="76:76" ht="12.75">
      <c r="BX153" s="62"/>
    </row>
    <row r="154" spans="76:76" ht="12.75">
      <c r="BX154" s="62"/>
    </row>
    <row r="155" spans="76:76" ht="12.75">
      <c r="BX155" s="62"/>
    </row>
    <row r="156" spans="76:76" ht="12.75">
      <c r="BX156" s="62"/>
    </row>
    <row r="157" spans="76:76" ht="12.75">
      <c r="BX157" s="62"/>
    </row>
    <row r="158" spans="76:76" ht="12.75">
      <c r="BX158" s="62"/>
    </row>
    <row r="159" spans="76:76" ht="12.75">
      <c r="BX159" s="62"/>
    </row>
    <row r="160" spans="76:76" ht="12.75">
      <c r="BX160" s="62"/>
    </row>
    <row r="161" spans="76:76" ht="12.75">
      <c r="BX161" s="62"/>
    </row>
    <row r="162" spans="76:76" ht="12.75">
      <c r="BX162" s="62"/>
    </row>
    <row r="163" spans="76:76" ht="12.75">
      <c r="BX163" s="62"/>
    </row>
    <row r="164" spans="76:76" ht="12.75">
      <c r="BX164" s="62"/>
    </row>
    <row r="165" spans="76:76" ht="12.75">
      <c r="BX165" s="62"/>
    </row>
    <row r="166" spans="76:76" ht="12.75">
      <c r="BX166" s="62"/>
    </row>
    <row r="167" spans="76:76" ht="12.75">
      <c r="BX167" s="62"/>
    </row>
    <row r="168" spans="76:76" ht="12.75">
      <c r="BX168" s="62"/>
    </row>
    <row r="169" spans="76:76" ht="12.75">
      <c r="BX169" s="62"/>
    </row>
    <row r="170" spans="76:76" ht="12.75">
      <c r="BX170" s="62"/>
    </row>
    <row r="171" spans="76:76" ht="12.75">
      <c r="BX171" s="62"/>
    </row>
    <row r="172" spans="76:76" ht="12.75">
      <c r="BX172" s="62"/>
    </row>
    <row r="173" spans="76:76" ht="12.75">
      <c r="BX173" s="62"/>
    </row>
    <row r="174" spans="76:76" ht="12.75">
      <c r="BX174" s="62"/>
    </row>
    <row r="175" spans="76:76" ht="12.75">
      <c r="BX175" s="62"/>
    </row>
    <row r="176" spans="76:76" ht="12.75">
      <c r="BX176" s="62"/>
    </row>
    <row r="177" spans="76:76" ht="12.75">
      <c r="BX177" s="62"/>
    </row>
    <row r="178" spans="76:76" ht="12.75">
      <c r="BX178" s="62"/>
    </row>
    <row r="179" spans="76:76" ht="12.75">
      <c r="BX179" s="62"/>
    </row>
    <row r="180" spans="76:76" ht="12.75">
      <c r="BX180" s="62"/>
    </row>
    <row r="181" spans="76:76" ht="12.75">
      <c r="BX181" s="62"/>
    </row>
    <row r="182" spans="76:76" ht="12.75">
      <c r="BX182" s="62"/>
    </row>
    <row r="183" spans="76:76" ht="12.75">
      <c r="BX183" s="62"/>
    </row>
    <row r="184" spans="76:76" ht="12.75">
      <c r="BX184" s="62"/>
    </row>
    <row r="185" spans="76:76" ht="12.75">
      <c r="BX185" s="62"/>
    </row>
    <row r="186" spans="76:76" ht="12.75">
      <c r="BX186" s="62"/>
    </row>
    <row r="187" spans="76:76" ht="12.75">
      <c r="BX187" s="62"/>
    </row>
    <row r="188" spans="76:76" ht="12.75">
      <c r="BX188" s="62"/>
    </row>
    <row r="189" spans="76:76" ht="12.75">
      <c r="BX189" s="62"/>
    </row>
    <row r="190" spans="76:76" ht="12.75">
      <c r="BX190" s="62"/>
    </row>
    <row r="191" spans="76:76" ht="12.75">
      <c r="BX191" s="62"/>
    </row>
    <row r="192" spans="76:76" ht="12.75">
      <c r="BX192" s="62"/>
    </row>
    <row r="193" spans="76:76" ht="12.75">
      <c r="BX193" s="62"/>
    </row>
    <row r="194" spans="76:76" ht="12.75">
      <c r="BX194" s="62"/>
    </row>
    <row r="195" spans="76:76" ht="12.75">
      <c r="BX195" s="62"/>
    </row>
    <row r="196" spans="76:76" ht="12.75">
      <c r="BX196" s="62"/>
    </row>
    <row r="197" spans="76:76" ht="12.75">
      <c r="BX197" s="62"/>
    </row>
    <row r="198" spans="76:76" ht="12.75">
      <c r="BX198" s="62"/>
    </row>
    <row r="199" spans="76:76" ht="12.75">
      <c r="BX199" s="62"/>
    </row>
    <row r="200" spans="76:76" ht="12.75">
      <c r="BX200" s="62"/>
    </row>
    <row r="201" spans="76:76" ht="12.75">
      <c r="BX201" s="62"/>
    </row>
    <row r="202" spans="76:76" ht="12.75">
      <c r="BX202" s="62"/>
    </row>
    <row r="203" spans="76:76" ht="12.75">
      <c r="BX203" s="62"/>
    </row>
    <row r="204" spans="76:76" ht="12.75">
      <c r="BX204" s="62"/>
    </row>
    <row r="205" spans="76:76" ht="12.75">
      <c r="BX205" s="62"/>
    </row>
    <row r="206" spans="76:76" ht="12.75">
      <c r="BX206" s="62"/>
    </row>
    <row r="207" spans="76:76" ht="12.75">
      <c r="BX207" s="62"/>
    </row>
    <row r="208" spans="76:76" ht="12.75">
      <c r="BX208" s="62"/>
    </row>
    <row r="209" spans="76:76" ht="12.75">
      <c r="BX209" s="62"/>
    </row>
    <row r="210" spans="76:76" ht="12.75">
      <c r="BX210" s="62"/>
    </row>
    <row r="211" spans="76:76" ht="12.75">
      <c r="BX211" s="62"/>
    </row>
    <row r="212" spans="76:76" ht="12.75">
      <c r="BX212" s="62"/>
    </row>
    <row r="213" spans="76:76" ht="12.75">
      <c r="BX213" s="62"/>
    </row>
    <row r="214" spans="76:76" ht="12.75">
      <c r="BX214" s="62"/>
    </row>
    <row r="215" spans="76:76" ht="12.75">
      <c r="BX215" s="62"/>
    </row>
    <row r="216" spans="76:76" ht="12.75">
      <c r="BX216" s="62"/>
    </row>
    <row r="217" spans="76:76" ht="12.75">
      <c r="BX217" s="62"/>
    </row>
    <row r="218" spans="76:76" ht="12.75">
      <c r="BX218" s="62"/>
    </row>
    <row r="219" spans="76:76" ht="12.75">
      <c r="BX219" s="62"/>
    </row>
    <row r="220" spans="76:76" ht="12.75">
      <c r="BX220" s="62"/>
    </row>
    <row r="221" spans="76:76" ht="12.75">
      <c r="BX221" s="62"/>
    </row>
    <row r="222" spans="76:76" ht="12.75">
      <c r="BX222" s="62"/>
    </row>
    <row r="223" spans="76:76" ht="12.75">
      <c r="BX223" s="62"/>
    </row>
    <row r="224" spans="76:76" ht="12.75">
      <c r="BX224" s="62"/>
    </row>
    <row r="225" spans="76:76" ht="12.75">
      <c r="BX225" s="62"/>
    </row>
    <row r="226" spans="76:76" ht="12.75">
      <c r="BX226" s="62"/>
    </row>
    <row r="227" spans="76:76" ht="12.75">
      <c r="BX227" s="62"/>
    </row>
    <row r="228" spans="76:76" ht="12.75">
      <c r="BX228" s="62"/>
    </row>
    <row r="229" spans="76:76" ht="12.75">
      <c r="BX229" s="62"/>
    </row>
    <row r="230" spans="76:76" ht="12.75">
      <c r="BX230" s="62"/>
    </row>
    <row r="231" spans="76:76" ht="12.75">
      <c r="BX231" s="62"/>
    </row>
    <row r="232" spans="76:76" ht="12.75">
      <c r="BX232" s="62"/>
    </row>
    <row r="233" spans="76:76" ht="12.75">
      <c r="BX233" s="62"/>
    </row>
    <row r="234" spans="76:76" ht="12.75">
      <c r="BX234" s="62"/>
    </row>
    <row r="235" spans="76:76" ht="12.75">
      <c r="BX235" s="62"/>
    </row>
    <row r="236" spans="76:76" ht="12.75">
      <c r="BX236" s="62"/>
    </row>
    <row r="237" spans="76:76" ht="12.75">
      <c r="BX237" s="62"/>
    </row>
    <row r="238" spans="76:76" ht="12.75">
      <c r="BX238" s="62"/>
    </row>
    <row r="239" spans="76:76" ht="12.75">
      <c r="BX239" s="62"/>
    </row>
    <row r="240" spans="76:76" ht="12.75">
      <c r="BX240" s="62"/>
    </row>
    <row r="241" spans="76:76" ht="12.75">
      <c r="BX241" s="62"/>
    </row>
    <row r="242" spans="76:76" ht="12.75">
      <c r="BX242" s="62"/>
    </row>
    <row r="243" spans="76:76" ht="12.75">
      <c r="BX243" s="62"/>
    </row>
    <row r="244" spans="76:76" ht="12.75">
      <c r="BX244" s="62"/>
    </row>
    <row r="245" spans="76:76" ht="12.75">
      <c r="BX245" s="62"/>
    </row>
    <row r="246" spans="76:76" ht="12.75">
      <c r="BX246" s="62"/>
    </row>
    <row r="247" spans="76:76" ht="12.75">
      <c r="BX247" s="62"/>
    </row>
    <row r="248" spans="76:76" ht="12.75">
      <c r="BX248" s="62"/>
    </row>
    <row r="249" spans="76:76" ht="12.75">
      <c r="BX249" s="62"/>
    </row>
    <row r="250" spans="76:76" ht="12.75">
      <c r="BX250" s="62"/>
    </row>
    <row r="251" spans="76:76" ht="12.75">
      <c r="BX251" s="62"/>
    </row>
    <row r="252" spans="76:76" ht="12.75">
      <c r="BX252" s="62"/>
    </row>
    <row r="253" spans="76:76" ht="12.75">
      <c r="BX253" s="62"/>
    </row>
    <row r="254" spans="76:76" ht="12.75">
      <c r="BX254" s="62"/>
    </row>
    <row r="255" spans="76:76" ht="12.75">
      <c r="BX255" s="62"/>
    </row>
    <row r="256" spans="76:76" ht="12.75">
      <c r="BX256" s="62"/>
    </row>
    <row r="257" spans="76:76" ht="12.75">
      <c r="BX257" s="62"/>
    </row>
    <row r="258" spans="76:76" ht="12.75">
      <c r="BX258" s="62"/>
    </row>
    <row r="259" spans="76:76" ht="12.75">
      <c r="BX259" s="62"/>
    </row>
    <row r="260" spans="76:76" ht="12.75">
      <c r="BX260" s="62"/>
    </row>
    <row r="261" spans="76:76" ht="12.75">
      <c r="BX261" s="62"/>
    </row>
    <row r="262" spans="76:76" ht="12.75">
      <c r="BX262" s="62"/>
    </row>
    <row r="263" spans="76:76" ht="12.75">
      <c r="BX263" s="62"/>
    </row>
    <row r="264" spans="76:76" ht="12.75">
      <c r="BX264" s="62"/>
    </row>
    <row r="265" spans="76:76" ht="12.75">
      <c r="BX265" s="62"/>
    </row>
    <row r="266" spans="76:76" ht="12.75">
      <c r="BX266" s="62"/>
    </row>
    <row r="267" spans="76:76" ht="12.75">
      <c r="BX267" s="62"/>
    </row>
    <row r="268" spans="76:76" ht="12.75">
      <c r="BX268" s="62"/>
    </row>
    <row r="269" spans="76:76" ht="12.75">
      <c r="BX269" s="62"/>
    </row>
    <row r="270" spans="76:76" ht="12.75">
      <c r="BX270" s="62"/>
    </row>
    <row r="271" spans="76:76" ht="12.75">
      <c r="BX271" s="62"/>
    </row>
    <row r="272" spans="76:76" ht="12.75">
      <c r="BX272" s="62"/>
    </row>
    <row r="273" spans="76:76" ht="12.75">
      <c r="BX273" s="62"/>
    </row>
    <row r="274" spans="76:76" ht="12.75">
      <c r="BX274" s="62"/>
    </row>
    <row r="275" spans="76:76" ht="12.75">
      <c r="BX275" s="62"/>
    </row>
    <row r="276" spans="76:76" ht="12.75">
      <c r="BX276" s="62"/>
    </row>
    <row r="277" spans="76:76" ht="12.75">
      <c r="BX277" s="62"/>
    </row>
    <row r="278" spans="76:76" ht="12.75">
      <c r="BX278" s="62"/>
    </row>
    <row r="279" spans="76:76" ht="12.75">
      <c r="BX279" s="62"/>
    </row>
    <row r="280" spans="76:76" ht="12.75">
      <c r="BX280" s="62"/>
    </row>
    <row r="281" spans="76:76" ht="12.75">
      <c r="BX281" s="62"/>
    </row>
    <row r="282" spans="76:76" ht="12.75">
      <c r="BX282" s="62"/>
    </row>
    <row r="283" spans="76:76" ht="12.75">
      <c r="BX283" s="62"/>
    </row>
    <row r="284" spans="76:76" ht="12.75">
      <c r="BX284" s="62"/>
    </row>
    <row r="285" spans="76:76" ht="12.75">
      <c r="BX285" s="62"/>
    </row>
    <row r="286" spans="76:76" ht="12.75">
      <c r="BX286" s="62"/>
    </row>
    <row r="287" spans="76:76" ht="12.75">
      <c r="BX287" s="62"/>
    </row>
    <row r="288" spans="76:76" ht="12.75">
      <c r="BX288" s="62"/>
    </row>
    <row r="289" spans="76:76" ht="12.75">
      <c r="BX289" s="62"/>
    </row>
    <row r="290" spans="76:76" ht="12.75">
      <c r="BX290" s="62"/>
    </row>
    <row r="291" spans="76:76" ht="12.75">
      <c r="BX291" s="62"/>
    </row>
    <row r="292" spans="76:76" ht="12.75">
      <c r="BX292" s="62"/>
    </row>
    <row r="293" spans="76:76" ht="12.75">
      <c r="BX293" s="62"/>
    </row>
    <row r="294" spans="76:76" ht="12.75">
      <c r="BX294" s="62"/>
    </row>
    <row r="295" spans="76:76" ht="12.75">
      <c r="BX295" s="62"/>
    </row>
    <row r="296" spans="76:76" ht="12.75">
      <c r="BX296" s="62"/>
    </row>
    <row r="297" spans="76:76" ht="12.75">
      <c r="BX297" s="62"/>
    </row>
    <row r="298" spans="76:76" ht="12.75">
      <c r="BX298" s="62"/>
    </row>
    <row r="299" spans="76:76" ht="12.75">
      <c r="BX299" s="62"/>
    </row>
    <row r="300" spans="76:76" ht="12.75">
      <c r="BX300" s="62"/>
    </row>
    <row r="301" spans="76:76" ht="12.75">
      <c r="BX301" s="62"/>
    </row>
    <row r="302" spans="76:76" ht="12.75">
      <c r="BX302" s="62"/>
    </row>
    <row r="303" spans="76:76" ht="12.75">
      <c r="BX303" s="62"/>
    </row>
    <row r="304" spans="76:76" ht="12.75">
      <c r="BX304" s="62"/>
    </row>
    <row r="305" spans="76:76" ht="12.75">
      <c r="BX305" s="62"/>
    </row>
    <row r="306" spans="76:76" ht="12.75">
      <c r="BX306" s="62"/>
    </row>
    <row r="307" spans="76:76" ht="12.75">
      <c r="BX307" s="62"/>
    </row>
    <row r="308" spans="76:76" ht="12.75">
      <c r="BX308" s="62"/>
    </row>
    <row r="309" spans="76:76" ht="12.75">
      <c r="BX309" s="62"/>
    </row>
    <row r="310" spans="76:76" ht="12.75">
      <c r="BX310" s="62"/>
    </row>
    <row r="311" spans="76:76" ht="12.75">
      <c r="BX311" s="62"/>
    </row>
    <row r="312" spans="76:76" ht="12.75">
      <c r="BX312" s="62"/>
    </row>
    <row r="313" spans="76:76" ht="12.75">
      <c r="BX313" s="62"/>
    </row>
    <row r="314" spans="76:76" ht="12.75">
      <c r="BX314" s="62"/>
    </row>
    <row r="315" spans="76:76" ht="12.75">
      <c r="BX315" s="62"/>
    </row>
    <row r="316" spans="76:76" ht="12.75">
      <c r="BX316" s="62"/>
    </row>
    <row r="317" spans="76:76" ht="12.75">
      <c r="BX317" s="62"/>
    </row>
    <row r="318" spans="76:76" ht="12.75">
      <c r="BX318" s="62"/>
    </row>
    <row r="319" spans="76:76" ht="12.75">
      <c r="BX319" s="62"/>
    </row>
    <row r="320" spans="76:76" ht="12.75">
      <c r="BX320" s="62"/>
    </row>
    <row r="321" spans="76:76" ht="12.75">
      <c r="BX321" s="62"/>
    </row>
    <row r="322" spans="76:76" ht="12.75">
      <c r="BX322" s="62"/>
    </row>
    <row r="323" spans="76:76" ht="12.75">
      <c r="BX323" s="62"/>
    </row>
    <row r="324" spans="76:76" ht="12.75">
      <c r="BX324" s="62"/>
    </row>
    <row r="325" spans="76:76" ht="12.75">
      <c r="BX325" s="62"/>
    </row>
    <row r="326" spans="76:76" ht="12.75">
      <c r="BX326" s="62"/>
    </row>
    <row r="327" spans="76:76" ht="12.75">
      <c r="BX327" s="62"/>
    </row>
    <row r="328" spans="76:76" ht="12.75">
      <c r="BX328" s="62"/>
    </row>
    <row r="329" spans="76:76" ht="12.75">
      <c r="BX329" s="62"/>
    </row>
    <row r="330" spans="76:76" ht="12.75">
      <c r="BX330" s="62"/>
    </row>
    <row r="331" spans="76:76" ht="12.75">
      <c r="BX331" s="62"/>
    </row>
    <row r="332" spans="76:76" ht="12.75">
      <c r="BX332" s="62"/>
    </row>
    <row r="333" spans="76:76" ht="12.75">
      <c r="BX333" s="62"/>
    </row>
    <row r="334" spans="76:76" ht="12.75">
      <c r="BX334" s="62"/>
    </row>
    <row r="335" spans="76:76" ht="12.75">
      <c r="BX335" s="62"/>
    </row>
    <row r="336" spans="76:76" ht="12.75">
      <c r="BX336" s="62"/>
    </row>
    <row r="337" spans="76:76" ht="12.75">
      <c r="BX337" s="62"/>
    </row>
    <row r="338" spans="76:76" ht="12.75">
      <c r="BX338" s="62"/>
    </row>
    <row r="339" spans="76:76" ht="12.75">
      <c r="BX339" s="62"/>
    </row>
    <row r="340" spans="76:76" ht="12.75">
      <c r="BX340" s="62"/>
    </row>
    <row r="341" spans="76:76" ht="12.75">
      <c r="BX341" s="62"/>
    </row>
    <row r="342" spans="76:76" ht="12.75">
      <c r="BX342" s="62"/>
    </row>
    <row r="343" spans="76:76" ht="12.75">
      <c r="BX343" s="62"/>
    </row>
    <row r="344" spans="76:76" ht="12.75">
      <c r="BX344" s="62"/>
    </row>
    <row r="345" spans="76:76" ht="12.75">
      <c r="BX345" s="62"/>
    </row>
    <row r="346" spans="76:76" ht="12.75">
      <c r="BX346" s="62"/>
    </row>
    <row r="347" spans="76:76" ht="12.75">
      <c r="BX347" s="62"/>
    </row>
    <row r="348" spans="76:76" ht="12.75">
      <c r="BX348" s="62"/>
    </row>
    <row r="349" spans="76:76" ht="12.75">
      <c r="BX349" s="62"/>
    </row>
    <row r="350" spans="76:76" ht="12.75">
      <c r="BX350" s="62"/>
    </row>
    <row r="351" spans="76:76" ht="12.75">
      <c r="BX351" s="62"/>
    </row>
    <row r="352" spans="76:76" ht="12.75">
      <c r="BX352" s="62"/>
    </row>
    <row r="353" spans="76:76" ht="12.75">
      <c r="BX353" s="62"/>
    </row>
    <row r="354" spans="76:76" ht="12.75">
      <c r="BX354" s="62"/>
    </row>
    <row r="355" spans="76:76" ht="12.75">
      <c r="BX355" s="62"/>
    </row>
    <row r="356" spans="76:76" ht="12.75">
      <c r="BX356" s="62"/>
    </row>
    <row r="357" spans="76:76" ht="12.75">
      <c r="BX357" s="62"/>
    </row>
    <row r="358" spans="76:76" ht="12.75">
      <c r="BX358" s="62"/>
    </row>
    <row r="359" spans="76:76" ht="12.75">
      <c r="BX359" s="62"/>
    </row>
    <row r="360" spans="76:76" ht="12.75">
      <c r="BX360" s="62"/>
    </row>
    <row r="361" spans="76:76" ht="12.75">
      <c r="BX361" s="62"/>
    </row>
    <row r="362" spans="76:76" ht="12.75">
      <c r="BX362" s="62"/>
    </row>
    <row r="363" spans="76:76" ht="12.75">
      <c r="BX363" s="62"/>
    </row>
    <row r="364" spans="76:76" ht="12.75">
      <c r="BX364" s="62"/>
    </row>
    <row r="365" spans="76:76" ht="12.75">
      <c r="BX365" s="62"/>
    </row>
    <row r="366" spans="76:76" ht="12.75">
      <c r="BX366" s="62"/>
    </row>
    <row r="367" spans="76:76" ht="12.75">
      <c r="BX367" s="62"/>
    </row>
    <row r="368" spans="76:76" ht="12.75">
      <c r="BX368" s="62"/>
    </row>
    <row r="369" spans="76:76" ht="12.75">
      <c r="BX369" s="62"/>
    </row>
    <row r="370" spans="76:76" ht="12.75">
      <c r="BX370" s="62"/>
    </row>
    <row r="371" spans="76:76" ht="12.75">
      <c r="BX371" s="62"/>
    </row>
    <row r="372" spans="76:76" ht="12.75">
      <c r="BX372" s="62"/>
    </row>
    <row r="373" spans="76:76" ht="12.75">
      <c r="BX373" s="62"/>
    </row>
    <row r="374" spans="76:76" ht="12.75">
      <c r="BX374" s="62"/>
    </row>
    <row r="375" spans="76:76" ht="12.75">
      <c r="BX375" s="62"/>
    </row>
    <row r="376" spans="76:76" ht="12.75">
      <c r="BX376" s="62"/>
    </row>
    <row r="377" spans="76:76" ht="12.75">
      <c r="BX377" s="62"/>
    </row>
    <row r="378" spans="76:76" ht="12.75">
      <c r="BX378" s="62"/>
    </row>
    <row r="379" spans="76:76" ht="12.75">
      <c r="BX379" s="62"/>
    </row>
    <row r="380" spans="76:76" ht="12.75">
      <c r="BX380" s="62"/>
    </row>
    <row r="381" spans="76:76" ht="12.75">
      <c r="BX381" s="62"/>
    </row>
    <row r="382" spans="76:76" ht="12.75">
      <c r="BX382" s="62"/>
    </row>
    <row r="383" spans="76:76" ht="12.75">
      <c r="BX383" s="62"/>
    </row>
    <row r="384" spans="76:76" ht="12.75">
      <c r="BX384" s="62"/>
    </row>
    <row r="385" spans="76:76" ht="12.75">
      <c r="BX385" s="62"/>
    </row>
    <row r="386" spans="76:76" ht="12.75">
      <c r="BX386" s="62"/>
    </row>
    <row r="387" spans="76:76" ht="12.75">
      <c r="BX387" s="62"/>
    </row>
    <row r="388" spans="76:76" ht="12.75">
      <c r="BX388" s="62"/>
    </row>
    <row r="389" spans="76:76" ht="12.75">
      <c r="BX389" s="62"/>
    </row>
    <row r="390" spans="76:76" ht="12.75">
      <c r="BX390" s="62"/>
    </row>
    <row r="391" spans="76:76" ht="12.75">
      <c r="BX391" s="62"/>
    </row>
    <row r="392" spans="76:76" ht="12.75">
      <c r="BX392" s="62"/>
    </row>
    <row r="393" spans="76:76" ht="12.75">
      <c r="BX393" s="62"/>
    </row>
    <row r="394" spans="76:76" ht="12.75">
      <c r="BX394" s="62"/>
    </row>
    <row r="395" spans="76:76" ht="12.75">
      <c r="BX395" s="62"/>
    </row>
    <row r="396" spans="76:76" ht="12.75">
      <c r="BX396" s="62"/>
    </row>
    <row r="397" spans="76:76" ht="12.75">
      <c r="BX397" s="62"/>
    </row>
    <row r="398" spans="76:76" ht="12.75">
      <c r="BX398" s="62"/>
    </row>
    <row r="399" spans="76:76" ht="12.75">
      <c r="BX399" s="62"/>
    </row>
    <row r="400" spans="76:76" ht="12.75">
      <c r="BX400" s="62"/>
    </row>
    <row r="401" spans="76:76" ht="12.75">
      <c r="BX401" s="62"/>
    </row>
    <row r="402" spans="76:76" ht="12.75">
      <c r="BX402" s="62"/>
    </row>
    <row r="403" spans="76:76" ht="12.75">
      <c r="BX403" s="62"/>
    </row>
    <row r="404" spans="76:76" ht="12.75">
      <c r="BX404" s="62"/>
    </row>
    <row r="405" spans="76:76" ht="12.75">
      <c r="BX405" s="62"/>
    </row>
    <row r="406" spans="76:76" ht="12.75">
      <c r="BX406" s="62"/>
    </row>
    <row r="407" spans="76:76" ht="12.75">
      <c r="BX407" s="62"/>
    </row>
    <row r="408" spans="76:76" ht="12.75">
      <c r="BX408" s="62"/>
    </row>
    <row r="409" spans="76:76" ht="12.75">
      <c r="BX409" s="62"/>
    </row>
    <row r="410" spans="76:76" ht="12.75">
      <c r="BX410" s="62"/>
    </row>
    <row r="411" spans="76:76" ht="12.75">
      <c r="BX411" s="62"/>
    </row>
    <row r="412" spans="76:76" ht="12.75">
      <c r="BX412" s="62"/>
    </row>
    <row r="413" spans="76:76" ht="12.75">
      <c r="BX413" s="62"/>
    </row>
    <row r="414" spans="76:76" ht="12.75">
      <c r="BX414" s="62"/>
    </row>
    <row r="415" spans="76:76" ht="12.75">
      <c r="BX415" s="62"/>
    </row>
    <row r="416" spans="76:76" ht="12.75">
      <c r="BX416" s="62"/>
    </row>
    <row r="417" spans="76:76" ht="12.75">
      <c r="BX417" s="62"/>
    </row>
    <row r="418" spans="76:76" ht="12.75">
      <c r="BX418" s="62"/>
    </row>
    <row r="419" spans="76:76" ht="12.75">
      <c r="BX419" s="62"/>
    </row>
    <row r="420" spans="76:76" ht="12.75">
      <c r="BX420" s="62"/>
    </row>
    <row r="421" spans="76:76" ht="12.75">
      <c r="BX421" s="62"/>
    </row>
    <row r="422" spans="76:76" ht="12.75">
      <c r="BX422" s="62"/>
    </row>
    <row r="423" spans="76:76" ht="12.75">
      <c r="BX423" s="62"/>
    </row>
    <row r="424" spans="76:76" ht="12.75">
      <c r="BX424" s="62"/>
    </row>
    <row r="425" spans="76:76" ht="12.75">
      <c r="BX425" s="62"/>
    </row>
    <row r="426" spans="76:76" ht="12.75">
      <c r="BX426" s="62"/>
    </row>
    <row r="427" spans="76:76" ht="12.75">
      <c r="BX427" s="62"/>
    </row>
    <row r="428" spans="76:76" ht="12.75">
      <c r="BX428" s="62"/>
    </row>
    <row r="429" spans="76:76" ht="12.75">
      <c r="BX429" s="62"/>
    </row>
    <row r="430" spans="76:76" ht="12.75">
      <c r="BX430" s="62"/>
    </row>
    <row r="431" spans="76:76" ht="12.75">
      <c r="BX431" s="62"/>
    </row>
    <row r="432" spans="76:76" ht="12.75">
      <c r="BX432" s="62"/>
    </row>
    <row r="433" spans="76:76" ht="12.75">
      <c r="BX433" s="62"/>
    </row>
    <row r="434" spans="76:76" ht="12.75">
      <c r="BX434" s="62"/>
    </row>
    <row r="435" spans="76:76" ht="12.75">
      <c r="BX435" s="62"/>
    </row>
    <row r="436" spans="76:76" ht="12.75">
      <c r="BX436" s="62"/>
    </row>
    <row r="437" spans="76:76" ht="12.75">
      <c r="BX437" s="62"/>
    </row>
    <row r="438" spans="76:76" ht="12.75">
      <c r="BX438" s="62"/>
    </row>
    <row r="439" spans="76:76" ht="12.75">
      <c r="BX439" s="62"/>
    </row>
    <row r="440" spans="76:76" ht="12.75">
      <c r="BX440" s="62"/>
    </row>
    <row r="441" spans="76:76" ht="12.75">
      <c r="BX441" s="62"/>
    </row>
    <row r="442" spans="76:76" ht="12.75">
      <c r="BX442" s="62"/>
    </row>
    <row r="443" spans="76:76" ht="12.75">
      <c r="BX443" s="62"/>
    </row>
    <row r="444" spans="76:76" ht="12.75">
      <c r="BX444" s="62"/>
    </row>
    <row r="445" spans="76:76" ht="12.75">
      <c r="BX445" s="62"/>
    </row>
    <row r="446" spans="76:76" ht="12.75">
      <c r="BX446" s="62"/>
    </row>
    <row r="447" spans="76:76" ht="12.75">
      <c r="BX447" s="62"/>
    </row>
    <row r="448" spans="76:76" ht="12.75">
      <c r="BX448" s="62"/>
    </row>
    <row r="449" spans="76:76" ht="12.75">
      <c r="BX449" s="62"/>
    </row>
    <row r="450" spans="76:76" ht="12.75">
      <c r="BX450" s="62"/>
    </row>
    <row r="451" spans="76:76" ht="12.75">
      <c r="BX451" s="62"/>
    </row>
    <row r="452" spans="76:76" ht="12.75">
      <c r="BX452" s="62"/>
    </row>
    <row r="453" spans="76:76" ht="12.75">
      <c r="BX453" s="62"/>
    </row>
    <row r="454" spans="76:76" ht="12.75">
      <c r="BX454" s="62"/>
    </row>
    <row r="455" spans="76:76" ht="12.75">
      <c r="BX455" s="62"/>
    </row>
    <row r="456" spans="76:76" ht="12.75">
      <c r="BX456" s="62"/>
    </row>
    <row r="457" spans="76:76" ht="12.75">
      <c r="BX457" s="62"/>
    </row>
    <row r="458" spans="76:76" ht="12.75">
      <c r="BX458" s="62"/>
    </row>
    <row r="459" spans="76:76" ht="12.75">
      <c r="BX459" s="62"/>
    </row>
    <row r="460" spans="76:76" ht="12.75">
      <c r="BX460" s="62"/>
    </row>
    <row r="461" spans="76:76" ht="12.75">
      <c r="BX461" s="62"/>
    </row>
    <row r="462" spans="76:76" ht="12.75">
      <c r="BX462" s="62"/>
    </row>
    <row r="463" spans="76:76" ht="12.75">
      <c r="BX463" s="62"/>
    </row>
    <row r="464" spans="76:76" ht="12.75">
      <c r="BX464" s="62"/>
    </row>
    <row r="465" spans="76:76" ht="12.75">
      <c r="BX465" s="62"/>
    </row>
    <row r="466" spans="76:76" ht="12.75">
      <c r="BX466" s="62"/>
    </row>
    <row r="467" spans="76:76" ht="12.75">
      <c r="BX467" s="62"/>
    </row>
    <row r="468" spans="76:76" ht="12.75">
      <c r="BX468" s="62"/>
    </row>
    <row r="469" spans="76:76" ht="12.75">
      <c r="BX469" s="62"/>
    </row>
    <row r="470" spans="76:76" ht="12.75">
      <c r="BX470" s="62"/>
    </row>
    <row r="471" spans="76:76" ht="12.75">
      <c r="BX471" s="62"/>
    </row>
    <row r="472" spans="76:76" ht="12.75">
      <c r="BX472" s="62"/>
    </row>
    <row r="473" spans="76:76" ht="12.75">
      <c r="BX473" s="62"/>
    </row>
    <row r="474" spans="76:76" ht="12.75">
      <c r="BX474" s="62"/>
    </row>
    <row r="475" spans="76:76" ht="12.75">
      <c r="BX475" s="62"/>
    </row>
    <row r="476" spans="76:76" ht="12.75">
      <c r="BX476" s="62"/>
    </row>
    <row r="477" spans="76:76" ht="12.75">
      <c r="BX477" s="62"/>
    </row>
    <row r="478" spans="76:76" ht="12.75">
      <c r="BX478" s="62"/>
    </row>
    <row r="479" spans="76:76" ht="12.75">
      <c r="BX479" s="62"/>
    </row>
    <row r="480" spans="76:76" ht="12.75">
      <c r="BX480" s="62"/>
    </row>
    <row r="481" spans="76:76" ht="12.75">
      <c r="BX481" s="62"/>
    </row>
    <row r="482" spans="76:76" ht="12.75">
      <c r="BX482" s="62"/>
    </row>
    <row r="483" spans="76:76" ht="12.75">
      <c r="BX483" s="62"/>
    </row>
    <row r="484" spans="76:76" ht="12.75">
      <c r="BX484" s="62"/>
    </row>
    <row r="485" spans="76:76" ht="12.75">
      <c r="BX485" s="62"/>
    </row>
    <row r="486" spans="76:76" ht="12.75">
      <c r="BX486" s="62"/>
    </row>
    <row r="487" spans="76:76" ht="12.75">
      <c r="BX487" s="62"/>
    </row>
    <row r="488" spans="76:76" ht="12.75">
      <c r="BX488" s="62"/>
    </row>
    <row r="489" spans="76:76" ht="12.75">
      <c r="BX489" s="62"/>
    </row>
    <row r="490" spans="76:76" ht="12.75">
      <c r="BX490" s="62"/>
    </row>
    <row r="491" spans="76:76" ht="12.75">
      <c r="BX491" s="62"/>
    </row>
    <row r="492" spans="76:76" ht="12.75">
      <c r="BX492" s="62"/>
    </row>
    <row r="493" spans="76:76" ht="12.75">
      <c r="BX493" s="62"/>
    </row>
    <row r="494" spans="76:76" ht="12.75">
      <c r="BX494" s="62"/>
    </row>
    <row r="495" spans="76:76" ht="12.75">
      <c r="BX495" s="62"/>
    </row>
    <row r="496" spans="76:76" ht="12.75">
      <c r="BX496" s="62"/>
    </row>
    <row r="497" spans="76:76" ht="12.75">
      <c r="BX497" s="62"/>
    </row>
    <row r="498" spans="76:76" ht="12.75">
      <c r="BX498" s="62"/>
    </row>
    <row r="499" spans="76:76" ht="12.75">
      <c r="BX499" s="62"/>
    </row>
    <row r="500" spans="76:76" ht="12.75">
      <c r="BX500" s="62"/>
    </row>
    <row r="501" spans="76:76" ht="12.75">
      <c r="BX501" s="62"/>
    </row>
    <row r="502" spans="76:76" ht="12.75">
      <c r="BX502" s="62"/>
    </row>
    <row r="503" spans="76:76" ht="12.75">
      <c r="BX503" s="62"/>
    </row>
    <row r="504" spans="76:76" ht="12.75">
      <c r="BX504" s="62"/>
    </row>
    <row r="505" spans="76:76" ht="12.75">
      <c r="BX505" s="62"/>
    </row>
    <row r="506" spans="76:76" ht="12.75">
      <c r="BX506" s="62"/>
    </row>
    <row r="507" spans="76:76" ht="12.75">
      <c r="BX507" s="62"/>
    </row>
    <row r="508" spans="76:76" ht="12.75">
      <c r="BX508" s="62"/>
    </row>
    <row r="509" spans="76:76" ht="12.75">
      <c r="BX509" s="62"/>
    </row>
    <row r="510" spans="76:76" ht="12.75">
      <c r="BX510" s="62"/>
    </row>
    <row r="511" spans="76:76" ht="12.75">
      <c r="BX511" s="62"/>
    </row>
    <row r="512" spans="76:76" ht="12.75">
      <c r="BX512" s="62"/>
    </row>
    <row r="513" spans="76:76" ht="12.75">
      <c r="BX513" s="62"/>
    </row>
    <row r="514" spans="76:76" ht="12.75">
      <c r="BX514" s="62"/>
    </row>
    <row r="515" spans="76:76" ht="12.75">
      <c r="BX515" s="62"/>
    </row>
    <row r="516" spans="76:76" ht="12.75">
      <c r="BX516" s="62"/>
    </row>
    <row r="517" spans="76:76" ht="12.75">
      <c r="BX517" s="62"/>
    </row>
    <row r="518" spans="76:76" ht="12.75">
      <c r="BX518" s="62"/>
    </row>
    <row r="519" spans="76:76" ht="12.75">
      <c r="BX519" s="62"/>
    </row>
    <row r="520" spans="76:76" ht="12.75">
      <c r="BX520" s="62"/>
    </row>
    <row r="521" spans="76:76" ht="12.75">
      <c r="BX521" s="62"/>
    </row>
    <row r="522" spans="76:76" ht="12.75">
      <c r="BX522" s="62"/>
    </row>
    <row r="523" spans="76:76" ht="12.75">
      <c r="BX523" s="62"/>
    </row>
    <row r="524" spans="76:76" ht="12.75">
      <c r="BX524" s="62"/>
    </row>
    <row r="525" spans="76:76" ht="12.75">
      <c r="BX525" s="62"/>
    </row>
    <row r="526" spans="76:76" ht="12.75">
      <c r="BX526" s="62"/>
    </row>
    <row r="527" spans="76:76" ht="12.75">
      <c r="BX527" s="62"/>
    </row>
    <row r="528" spans="76:76" ht="12.75">
      <c r="BX528" s="62"/>
    </row>
    <row r="529" spans="76:76" ht="12.75">
      <c r="BX529" s="62"/>
    </row>
    <row r="530" spans="76:76" ht="12.75">
      <c r="BX530" s="62"/>
    </row>
    <row r="531" spans="76:76" ht="12.75">
      <c r="BX531" s="62"/>
    </row>
    <row r="532" spans="76:76" ht="12.75">
      <c r="BX532" s="62"/>
    </row>
    <row r="533" spans="76:76" ht="12.75">
      <c r="BX533" s="62"/>
    </row>
    <row r="534" spans="76:76" ht="12.75">
      <c r="BX534" s="62"/>
    </row>
    <row r="535" spans="76:76" ht="12.75">
      <c r="BX535" s="62"/>
    </row>
    <row r="536" spans="76:76" ht="12.75">
      <c r="BX536" s="62"/>
    </row>
    <row r="537" spans="76:76" ht="12.75">
      <c r="BX537" s="62"/>
    </row>
    <row r="538" spans="76:76" ht="12.75">
      <c r="BX538" s="62"/>
    </row>
    <row r="539" spans="76:76" ht="12.75">
      <c r="BX539" s="62"/>
    </row>
    <row r="540" spans="76:76" ht="12.75">
      <c r="BX540" s="62"/>
    </row>
    <row r="541" spans="76:76" ht="12.75">
      <c r="BX541" s="62"/>
    </row>
    <row r="542" spans="76:76" ht="12.75">
      <c r="BX542" s="62"/>
    </row>
    <row r="543" spans="76:76" ht="12.75">
      <c r="BX543" s="62"/>
    </row>
    <row r="544" spans="76:76" ht="12.75">
      <c r="BX544" s="62"/>
    </row>
    <row r="545" spans="76:76" ht="12.75">
      <c r="BX545" s="62"/>
    </row>
    <row r="546" spans="76:76" ht="12.75">
      <c r="BX546" s="62"/>
    </row>
    <row r="547" spans="76:76" ht="12.75">
      <c r="BX547" s="62"/>
    </row>
    <row r="548" spans="76:76" ht="12.75">
      <c r="BX548" s="62"/>
    </row>
    <row r="549" spans="76:76" ht="12.75">
      <c r="BX549" s="62"/>
    </row>
    <row r="550" spans="76:76" ht="12.75">
      <c r="BX550" s="62"/>
    </row>
    <row r="551" spans="76:76" ht="12.75">
      <c r="BX551" s="62"/>
    </row>
    <row r="552" spans="76:76" ht="12.75">
      <c r="BX552" s="62"/>
    </row>
    <row r="553" spans="76:76" ht="12.75">
      <c r="BX553" s="62"/>
    </row>
    <row r="554" spans="76:76" ht="12.75">
      <c r="BX554" s="62"/>
    </row>
    <row r="555" spans="76:76" ht="12.75">
      <c r="BX555" s="62"/>
    </row>
    <row r="556" spans="76:76" ht="12.75">
      <c r="BX556" s="62"/>
    </row>
    <row r="557" spans="76:76" ht="12.75">
      <c r="BX557" s="62"/>
    </row>
    <row r="558" spans="76:76" ht="12.75">
      <c r="BX558" s="62"/>
    </row>
    <row r="559" spans="76:76" ht="12.75">
      <c r="BX559" s="62"/>
    </row>
    <row r="560" spans="76:76" ht="12.75">
      <c r="BX560" s="62"/>
    </row>
    <row r="561" spans="76:76" ht="12.75">
      <c r="BX561" s="62"/>
    </row>
    <row r="562" spans="76:76" ht="12.75">
      <c r="BX562" s="62"/>
    </row>
    <row r="563" spans="76:76" ht="12.75">
      <c r="BX563" s="62"/>
    </row>
    <row r="564" spans="76:76" ht="12.75">
      <c r="BX564" s="62"/>
    </row>
    <row r="565" spans="76:76" ht="12.75">
      <c r="BX565" s="62"/>
    </row>
    <row r="566" spans="76:76" ht="12.75">
      <c r="BX566" s="62"/>
    </row>
    <row r="567" spans="76:76" ht="12.75">
      <c r="BX567" s="62"/>
    </row>
    <row r="568" spans="76:76" ht="12.75">
      <c r="BX568" s="62"/>
    </row>
    <row r="569" spans="76:76" ht="12.75">
      <c r="BX569" s="62"/>
    </row>
    <row r="570" spans="76:76" ht="12.75">
      <c r="BX570" s="62"/>
    </row>
    <row r="571" spans="76:76" ht="12.75">
      <c r="BX571" s="62"/>
    </row>
    <row r="572" spans="76:76" ht="12.75">
      <c r="BX572" s="62"/>
    </row>
    <row r="573" spans="76:76" ht="12.75">
      <c r="BX573" s="62"/>
    </row>
    <row r="574" spans="76:76" ht="12.75">
      <c r="BX574" s="62"/>
    </row>
    <row r="575" spans="76:76" ht="12.75">
      <c r="BX575" s="62"/>
    </row>
    <row r="576" spans="76:76" ht="12.75">
      <c r="BX576" s="62"/>
    </row>
    <row r="577" spans="76:76" ht="12.75">
      <c r="BX577" s="62"/>
    </row>
    <row r="578" spans="76:76" ht="12.75">
      <c r="BX578" s="62"/>
    </row>
    <row r="579" spans="76:76" ht="12.75">
      <c r="BX579" s="62"/>
    </row>
    <row r="580" spans="76:76" ht="12.75">
      <c r="BX580" s="62"/>
    </row>
    <row r="581" spans="76:76" ht="12.75">
      <c r="BX581" s="62"/>
    </row>
    <row r="582" spans="76:76" ht="12.75">
      <c r="BX582" s="62"/>
    </row>
    <row r="583" spans="76:76" ht="12.75">
      <c r="BX583" s="62"/>
    </row>
    <row r="584" spans="76:76" ht="12.75">
      <c r="BX584" s="62"/>
    </row>
    <row r="585" spans="76:76" ht="12.75">
      <c r="BX585" s="62"/>
    </row>
    <row r="586" spans="76:76" ht="12.75">
      <c r="BX586" s="62"/>
    </row>
    <row r="587" spans="76:76" ht="12.75">
      <c r="BX587" s="62"/>
    </row>
    <row r="588" spans="76:76" ht="12.75">
      <c r="BX588" s="62"/>
    </row>
    <row r="589" spans="76:76" ht="12.75">
      <c r="BX589" s="62"/>
    </row>
    <row r="590" spans="76:76" ht="12.75">
      <c r="BX590" s="62"/>
    </row>
    <row r="591" spans="76:76" ht="12.75">
      <c r="BX591" s="62"/>
    </row>
    <row r="592" spans="76:76" ht="12.75">
      <c r="BX592" s="62"/>
    </row>
    <row r="593" spans="76:76" ht="12.75">
      <c r="BX593" s="62"/>
    </row>
    <row r="594" spans="76:76" ht="12.75">
      <c r="BX594" s="62"/>
    </row>
    <row r="595" spans="76:76" ht="12.75">
      <c r="BX595" s="62"/>
    </row>
    <row r="596" spans="76:76" ht="12.75">
      <c r="BX596" s="62"/>
    </row>
    <row r="597" spans="76:76" ht="12.75">
      <c r="BX597" s="62"/>
    </row>
    <row r="598" spans="76:76" ht="12.75">
      <c r="BX598" s="62"/>
    </row>
    <row r="599" spans="76:76" ht="12.75">
      <c r="BX599" s="62"/>
    </row>
    <row r="600" spans="76:76" ht="12.75">
      <c r="BX600" s="62"/>
    </row>
    <row r="601" spans="76:76" ht="12.75">
      <c r="BX601" s="62"/>
    </row>
    <row r="602" spans="76:76" ht="12.75">
      <c r="BX602" s="62"/>
    </row>
    <row r="603" spans="76:76" ht="12.75">
      <c r="BX603" s="62"/>
    </row>
    <row r="604" spans="76:76" ht="12.75">
      <c r="BX604" s="62"/>
    </row>
    <row r="605" spans="76:76" ht="12.75">
      <c r="BX605" s="62"/>
    </row>
    <row r="606" spans="76:76" ht="12.75">
      <c r="BX606" s="62"/>
    </row>
    <row r="607" spans="76:76" ht="12.75">
      <c r="BX607" s="62"/>
    </row>
    <row r="608" spans="76:76" ht="12.75">
      <c r="BX608" s="62"/>
    </row>
    <row r="609" spans="76:76" ht="12.75">
      <c r="BX609" s="62"/>
    </row>
    <row r="610" spans="76:76" ht="12.75">
      <c r="BX610" s="62"/>
    </row>
    <row r="611" spans="76:76" ht="12.75">
      <c r="BX611" s="62"/>
    </row>
    <row r="612" spans="76:76" ht="12.75">
      <c r="BX612" s="62"/>
    </row>
    <row r="613" spans="76:76" ht="12.75">
      <c r="BX613" s="62"/>
    </row>
    <row r="614" spans="76:76" ht="12.75">
      <c r="BX614" s="62"/>
    </row>
    <row r="615" spans="76:76" ht="12.75">
      <c r="BX615" s="62"/>
    </row>
    <row r="616" spans="76:76" ht="12.75">
      <c r="BX616" s="62"/>
    </row>
    <row r="617" spans="76:76" ht="12.75">
      <c r="BX617" s="62"/>
    </row>
    <row r="618" spans="76:76" ht="12.75">
      <c r="BX618" s="62"/>
    </row>
    <row r="619" spans="76:76" ht="12.75">
      <c r="BX619" s="62"/>
    </row>
    <row r="620" spans="76:76" ht="12.75">
      <c r="BX620" s="62"/>
    </row>
    <row r="621" spans="76:76" ht="12.75">
      <c r="BX621" s="62"/>
    </row>
    <row r="622" spans="76:76" ht="12.75">
      <c r="BX622" s="62"/>
    </row>
    <row r="623" spans="76:76" ht="12.75">
      <c r="BX623" s="62"/>
    </row>
    <row r="624" spans="76:76" ht="12.75">
      <c r="BX624" s="62"/>
    </row>
    <row r="625" spans="76:76" ht="12.75">
      <c r="BX625" s="62"/>
    </row>
    <row r="626" spans="76:76" ht="12.75">
      <c r="BX626" s="62"/>
    </row>
    <row r="627" spans="76:76" ht="12.75">
      <c r="BX627" s="62"/>
    </row>
    <row r="628" spans="76:76" ht="12.75">
      <c r="BX628" s="62"/>
    </row>
    <row r="629" spans="76:76" ht="12.75">
      <c r="BX629" s="62"/>
    </row>
    <row r="630" spans="76:76" ht="12.75">
      <c r="BX630" s="62"/>
    </row>
    <row r="631" spans="76:76" ht="12.75">
      <c r="BX631" s="62"/>
    </row>
    <row r="632" spans="76:76" ht="12.75">
      <c r="BX632" s="62"/>
    </row>
    <row r="633" spans="76:76" ht="12.75">
      <c r="BX633" s="62"/>
    </row>
    <row r="634" spans="76:76" ht="12.75">
      <c r="BX634" s="62"/>
    </row>
    <row r="635" spans="76:76" ht="12.75">
      <c r="BX635" s="62"/>
    </row>
    <row r="636" spans="76:76" ht="12.75">
      <c r="BX636" s="62"/>
    </row>
    <row r="637" spans="76:76" ht="12.75">
      <c r="BX637" s="62"/>
    </row>
    <row r="638" spans="76:76" ht="12.75">
      <c r="BX638" s="62"/>
    </row>
    <row r="639" spans="76:76" ht="12.75">
      <c r="BX639" s="62"/>
    </row>
    <row r="640" spans="76:76" ht="12.75">
      <c r="BX640" s="62"/>
    </row>
    <row r="641" spans="76:76" ht="12.75">
      <c r="BX641" s="62"/>
    </row>
    <row r="642" spans="76:76" ht="12.75">
      <c r="BX642" s="62"/>
    </row>
    <row r="643" spans="76:76" ht="12.75">
      <c r="BX643" s="62"/>
    </row>
    <row r="644" spans="76:76" ht="12.75">
      <c r="BX644" s="62"/>
    </row>
    <row r="645" spans="76:76" ht="12.75">
      <c r="BX645" s="62"/>
    </row>
    <row r="646" spans="76:76" ht="12.75">
      <c r="BX646" s="62"/>
    </row>
    <row r="647" spans="76:76" ht="12.75">
      <c r="BX647" s="62"/>
    </row>
    <row r="648" spans="76:76" ht="12.75">
      <c r="BX648" s="62"/>
    </row>
    <row r="649" spans="76:76" ht="12.75">
      <c r="BX649" s="62"/>
    </row>
    <row r="650" spans="76:76" ht="12.75">
      <c r="BX650" s="62"/>
    </row>
    <row r="651" spans="76:76" ht="12.75">
      <c r="BX651" s="62"/>
    </row>
    <row r="652" spans="76:76" ht="12.75">
      <c r="BX652" s="62"/>
    </row>
    <row r="653" spans="76:76" ht="12.75">
      <c r="BX653" s="62"/>
    </row>
    <row r="654" spans="76:76" ht="12.75">
      <c r="BX654" s="62"/>
    </row>
    <row r="655" spans="76:76" ht="12.75">
      <c r="BX655" s="62"/>
    </row>
    <row r="656" spans="76:76" ht="12.75">
      <c r="BX656" s="62"/>
    </row>
    <row r="657" spans="76:76" ht="12.75">
      <c r="BX657" s="62"/>
    </row>
    <row r="658" spans="76:76" ht="12.75">
      <c r="BX658" s="62"/>
    </row>
    <row r="659" spans="76:76" ht="12.75">
      <c r="BX659" s="62"/>
    </row>
    <row r="660" spans="76:76" ht="12.75">
      <c r="BX660" s="62"/>
    </row>
    <row r="661" spans="76:76" ht="12.75">
      <c r="BX661" s="62"/>
    </row>
    <row r="662" spans="76:76" ht="12.75">
      <c r="BX662" s="62"/>
    </row>
    <row r="663" spans="76:76" ht="12.75">
      <c r="BX663" s="62"/>
    </row>
    <row r="664" spans="76:76" ht="12.75">
      <c r="BX664" s="62"/>
    </row>
    <row r="665" spans="76:76" ht="12.75">
      <c r="BX665" s="62"/>
    </row>
    <row r="666" spans="76:76" ht="12.75">
      <c r="BX666" s="62"/>
    </row>
    <row r="667" spans="76:76" ht="12.75">
      <c r="BX667" s="62"/>
    </row>
    <row r="668" spans="76:76" ht="12.75">
      <c r="BX668" s="62"/>
    </row>
    <row r="669" spans="76:76" ht="12.75">
      <c r="BX669" s="62"/>
    </row>
    <row r="670" spans="76:76" ht="12.75">
      <c r="BX670" s="62"/>
    </row>
    <row r="671" spans="76:76" ht="12.75">
      <c r="BX671" s="62"/>
    </row>
    <row r="672" spans="76:76" ht="12.75">
      <c r="BX672" s="62"/>
    </row>
    <row r="673" spans="76:76" ht="12.75">
      <c r="BX673" s="62"/>
    </row>
    <row r="674" spans="76:76" ht="12.75">
      <c r="BX674" s="62"/>
    </row>
    <row r="675" spans="76:76" ht="12.75">
      <c r="BX675" s="62"/>
    </row>
    <row r="676" spans="76:76" ht="12.75">
      <c r="BX676" s="62"/>
    </row>
    <row r="677" spans="76:76" ht="12.75">
      <c r="BX677" s="62"/>
    </row>
    <row r="678" spans="76:76" ht="12.75">
      <c r="BX678" s="62"/>
    </row>
    <row r="679" spans="76:76" ht="12.75">
      <c r="BX679" s="62"/>
    </row>
    <row r="680" spans="76:76" ht="12.75">
      <c r="BX680" s="62"/>
    </row>
    <row r="681" spans="76:76" ht="12.75">
      <c r="BX681" s="62"/>
    </row>
    <row r="682" spans="76:76" ht="12.75">
      <c r="BX682" s="62"/>
    </row>
    <row r="683" spans="76:76" ht="12.75">
      <c r="BX683" s="62"/>
    </row>
    <row r="684" spans="76:76" ht="12.75">
      <c r="BX684" s="62"/>
    </row>
    <row r="685" spans="76:76" ht="12.75">
      <c r="BX685" s="62"/>
    </row>
    <row r="686" spans="76:76" ht="12.75">
      <c r="BX686" s="62"/>
    </row>
    <row r="687" spans="76:76" ht="12.75">
      <c r="BX687" s="62"/>
    </row>
    <row r="688" spans="76:76" ht="12.75">
      <c r="BX688" s="62"/>
    </row>
    <row r="689" spans="76:76" ht="12.75">
      <c r="BX689" s="62"/>
    </row>
    <row r="690" spans="76:76" ht="12.75">
      <c r="BX690" s="62"/>
    </row>
    <row r="691" spans="76:76" ht="12.75">
      <c r="BX691" s="62"/>
    </row>
    <row r="692" spans="76:76" ht="12.75">
      <c r="BX692" s="62"/>
    </row>
    <row r="693" spans="76:76" ht="12.75">
      <c r="BX693" s="62"/>
    </row>
    <row r="694" spans="76:76" ht="12.75">
      <c r="BX694" s="62"/>
    </row>
    <row r="695" spans="76:76" ht="12.75">
      <c r="BX695" s="62"/>
    </row>
    <row r="696" spans="76:76" ht="12.75">
      <c r="BX696" s="62"/>
    </row>
    <row r="697" spans="76:76" ht="12.75">
      <c r="BX697" s="62"/>
    </row>
    <row r="698" spans="76:76" ht="12.75">
      <c r="BX698" s="62"/>
    </row>
    <row r="699" spans="76:76" ht="12.75">
      <c r="BX699" s="62"/>
    </row>
    <row r="700" spans="76:76" ht="12.75">
      <c r="BX700" s="62"/>
    </row>
    <row r="701" spans="76:76" ht="12.75">
      <c r="BX701" s="62"/>
    </row>
    <row r="702" spans="76:76" ht="12.75">
      <c r="BX702" s="62"/>
    </row>
    <row r="703" spans="76:76" ht="12.75">
      <c r="BX703" s="62"/>
    </row>
    <row r="704" spans="76:76" ht="12.75">
      <c r="BX704" s="62"/>
    </row>
    <row r="705" spans="76:76" ht="12.75">
      <c r="BX705" s="62"/>
    </row>
    <row r="706" spans="76:76" ht="12.75">
      <c r="BX706" s="62"/>
    </row>
    <row r="707" spans="76:76" ht="12.75">
      <c r="BX707" s="62"/>
    </row>
    <row r="708" spans="76:76" ht="12.75">
      <c r="BX708" s="62"/>
    </row>
    <row r="709" spans="76:76" ht="12.75">
      <c r="BX709" s="62"/>
    </row>
    <row r="710" spans="76:76" ht="12.75">
      <c r="BX710" s="62"/>
    </row>
    <row r="711" spans="76:76" ht="12.75">
      <c r="BX711" s="62"/>
    </row>
    <row r="712" spans="76:76" ht="12.75">
      <c r="BX712" s="62"/>
    </row>
    <row r="713" spans="76:76" ht="12.75">
      <c r="BX713" s="62"/>
    </row>
    <row r="714" spans="76:76" ht="12.75">
      <c r="BX714" s="62"/>
    </row>
    <row r="715" spans="76:76" ht="12.75">
      <c r="BX715" s="62"/>
    </row>
    <row r="716" spans="76:76" ht="12.75">
      <c r="BX716" s="62"/>
    </row>
    <row r="717" spans="76:76" ht="12.75">
      <c r="BX717" s="62"/>
    </row>
    <row r="718" spans="76:76" ht="12.75">
      <c r="BX718" s="62"/>
    </row>
    <row r="719" spans="76:76" ht="12.75">
      <c r="BX719" s="62"/>
    </row>
    <row r="720" spans="76:76" ht="12.75">
      <c r="BX720" s="62"/>
    </row>
    <row r="721" spans="76:76" ht="12.75">
      <c r="BX721" s="62"/>
    </row>
    <row r="722" spans="76:76" ht="12.75">
      <c r="BX722" s="62"/>
    </row>
    <row r="723" spans="76:76" ht="12.75">
      <c r="BX723" s="62"/>
    </row>
    <row r="724" spans="76:76" ht="12.75">
      <c r="BX724" s="62"/>
    </row>
    <row r="725" spans="76:76" ht="12.75">
      <c r="BX725" s="62"/>
    </row>
    <row r="726" spans="76:76" ht="12.75">
      <c r="BX726" s="62"/>
    </row>
    <row r="727" spans="76:76" ht="12.75">
      <c r="BX727" s="62"/>
    </row>
    <row r="728" spans="76:76" ht="12.75">
      <c r="BX728" s="62"/>
    </row>
    <row r="729" spans="76:76" ht="12.75">
      <c r="BX729" s="62"/>
    </row>
    <row r="730" spans="76:76" ht="12.75">
      <c r="BX730" s="62"/>
    </row>
    <row r="731" spans="76:76" ht="12.75">
      <c r="BX731" s="62"/>
    </row>
    <row r="732" spans="76:76" ht="12.75">
      <c r="BX732" s="62"/>
    </row>
    <row r="733" spans="76:76" ht="12.75">
      <c r="BX733" s="62"/>
    </row>
    <row r="734" spans="76:76" ht="12.75">
      <c r="BX734" s="62"/>
    </row>
    <row r="735" spans="76:76" ht="12.75">
      <c r="BX735" s="62"/>
    </row>
    <row r="736" spans="76:76" ht="12.75">
      <c r="BX736" s="62"/>
    </row>
    <row r="737" spans="76:76" ht="12.75">
      <c r="BX737" s="62"/>
    </row>
    <row r="738" spans="76:76" ht="12.75">
      <c r="BX738" s="62"/>
    </row>
    <row r="739" spans="76:76" ht="12.75">
      <c r="BX739" s="62"/>
    </row>
    <row r="740" spans="76:76" ht="12.75">
      <c r="BX740" s="62"/>
    </row>
    <row r="741" spans="76:76" ht="12.75">
      <c r="BX741" s="62"/>
    </row>
    <row r="742" spans="76:76" ht="12.75">
      <c r="BX742" s="62"/>
    </row>
    <row r="743" spans="76:76" ht="12.75">
      <c r="BX743" s="62"/>
    </row>
    <row r="744" spans="76:76" ht="12.75">
      <c r="BX744" s="62"/>
    </row>
    <row r="745" spans="76:76" ht="12.75">
      <c r="BX745" s="62"/>
    </row>
    <row r="746" spans="76:76" ht="12.75">
      <c r="BX746" s="62"/>
    </row>
    <row r="747" spans="76:76" ht="12.75">
      <c r="BX747" s="62"/>
    </row>
    <row r="748" spans="76:76" ht="12.75">
      <c r="BX748" s="62"/>
    </row>
    <row r="749" spans="76:76" ht="12.75">
      <c r="BX749" s="62"/>
    </row>
    <row r="750" spans="76:76" ht="12.75">
      <c r="BX750" s="62"/>
    </row>
    <row r="751" spans="76:76" ht="12.75">
      <c r="BX751" s="62"/>
    </row>
    <row r="752" spans="76:76" ht="12.75">
      <c r="BX752" s="62"/>
    </row>
    <row r="753" spans="76:76" ht="12.75">
      <c r="BX753" s="62"/>
    </row>
    <row r="754" spans="76:76" ht="12.75">
      <c r="BX754" s="62"/>
    </row>
    <row r="755" spans="76:76" ht="12.75">
      <c r="BX755" s="62"/>
    </row>
    <row r="756" spans="76:76" ht="12.75">
      <c r="BX756" s="62"/>
    </row>
    <row r="757" spans="76:76" ht="12.75">
      <c r="BX757" s="62"/>
    </row>
    <row r="758" spans="76:76" ht="12.75">
      <c r="BX758" s="62"/>
    </row>
    <row r="759" spans="76:76" ht="12.75">
      <c r="BX759" s="62"/>
    </row>
    <row r="760" spans="76:76" ht="12.75">
      <c r="BX760" s="62"/>
    </row>
    <row r="761" spans="76:76" ht="12.75">
      <c r="BX761" s="62"/>
    </row>
    <row r="762" spans="76:76" ht="12.75">
      <c r="BX762" s="62"/>
    </row>
    <row r="763" spans="76:76" ht="12.75">
      <c r="BX763" s="62"/>
    </row>
    <row r="764" spans="76:76" ht="12.75">
      <c r="BX764" s="62"/>
    </row>
    <row r="765" spans="76:76" ht="12.75">
      <c r="BX765" s="62"/>
    </row>
    <row r="766" spans="76:76" ht="12.75">
      <c r="BX766" s="62"/>
    </row>
    <row r="767" spans="76:76" ht="12.75">
      <c r="BX767" s="62"/>
    </row>
    <row r="768" spans="76:76" ht="12.75">
      <c r="BX768" s="62"/>
    </row>
    <row r="769" spans="76:76" ht="12.75">
      <c r="BX769" s="62"/>
    </row>
    <row r="770" spans="76:76" ht="12.75">
      <c r="BX770" s="62"/>
    </row>
    <row r="771" spans="76:76" ht="12.75">
      <c r="BX771" s="62"/>
    </row>
    <row r="772" spans="76:76" ht="12.75">
      <c r="BX772" s="62"/>
    </row>
    <row r="773" spans="76:76" ht="12.75">
      <c r="BX773" s="62"/>
    </row>
    <row r="774" spans="76:76" ht="12.75">
      <c r="BX774" s="62"/>
    </row>
    <row r="775" spans="76:76" ht="12.75">
      <c r="BX775" s="62"/>
    </row>
    <row r="776" spans="76:76" ht="12.75">
      <c r="BX776" s="62"/>
    </row>
    <row r="777" spans="76:76" ht="12.75">
      <c r="BX777" s="62"/>
    </row>
    <row r="778" spans="76:76" ht="12.75">
      <c r="BX778" s="62"/>
    </row>
    <row r="779" spans="76:76" ht="12.75">
      <c r="BX779" s="62"/>
    </row>
    <row r="780" spans="76:76" ht="12.75">
      <c r="BX780" s="62"/>
    </row>
    <row r="781" spans="76:76" ht="12.75">
      <c r="BX781" s="62"/>
    </row>
    <row r="782" spans="76:76" ht="12.75">
      <c r="BX782" s="62"/>
    </row>
    <row r="783" spans="76:76" ht="12.75">
      <c r="BX783" s="62"/>
    </row>
    <row r="784" spans="76:76" ht="12.75">
      <c r="BX784" s="62"/>
    </row>
    <row r="785" spans="76:76" ht="12.75">
      <c r="BX785" s="62"/>
    </row>
    <row r="786" spans="76:76" ht="12.75">
      <c r="BX786" s="62"/>
    </row>
    <row r="787" spans="76:76" ht="12.75">
      <c r="BX787" s="62"/>
    </row>
    <row r="788" spans="76:76" ht="12.75">
      <c r="BX788" s="62"/>
    </row>
    <row r="789" spans="76:76" ht="12.75">
      <c r="BX789" s="62"/>
    </row>
    <row r="790" spans="76:76" ht="12.75">
      <c r="BX790" s="62"/>
    </row>
    <row r="791" spans="76:76" ht="12.75">
      <c r="BX791" s="62"/>
    </row>
    <row r="792" spans="76:76" ht="12.75">
      <c r="BX792" s="62"/>
    </row>
    <row r="793" spans="76:76" ht="12.75">
      <c r="BX793" s="62"/>
    </row>
    <row r="794" spans="76:76" ht="12.75">
      <c r="BX794" s="62"/>
    </row>
    <row r="795" spans="76:76" ht="12.75">
      <c r="BX795" s="62"/>
    </row>
    <row r="796" spans="76:76" ht="12.75">
      <c r="BX796" s="62"/>
    </row>
    <row r="797" spans="76:76" ht="12.75">
      <c r="BX797" s="62"/>
    </row>
    <row r="798" spans="76:76" ht="12.75">
      <c r="BX798" s="62"/>
    </row>
    <row r="799" spans="76:76" ht="12.75">
      <c r="BX799" s="62"/>
    </row>
    <row r="800" spans="76:76" ht="12.75">
      <c r="BX800" s="62"/>
    </row>
    <row r="801" spans="76:76" ht="12.75">
      <c r="BX801" s="62"/>
    </row>
    <row r="802" spans="76:76" ht="12.75">
      <c r="BX802" s="62"/>
    </row>
    <row r="803" spans="76:76" ht="12.75">
      <c r="BX803" s="62"/>
    </row>
    <row r="804" spans="76:76" ht="12.75">
      <c r="BX804" s="62"/>
    </row>
    <row r="805" spans="76:76" ht="12.75">
      <c r="BX805" s="62"/>
    </row>
    <row r="806" spans="76:76" ht="12.75">
      <c r="BX806" s="62"/>
    </row>
    <row r="807" spans="76:76" ht="12.75">
      <c r="BX807" s="62"/>
    </row>
    <row r="808" spans="76:76" ht="12.75">
      <c r="BX808" s="62"/>
    </row>
    <row r="809" spans="76:76" ht="12.75">
      <c r="BX809" s="62"/>
    </row>
    <row r="810" spans="76:76" ht="12.75">
      <c r="BX810" s="62"/>
    </row>
    <row r="811" spans="76:76" ht="12.75">
      <c r="BX811" s="62"/>
    </row>
    <row r="812" spans="76:76" ht="12.75">
      <c r="BX812" s="62"/>
    </row>
    <row r="813" spans="76:76" ht="12.75">
      <c r="BX813" s="62"/>
    </row>
    <row r="814" spans="76:76" ht="12.75">
      <c r="BX814" s="62"/>
    </row>
    <row r="815" spans="76:76" ht="12.75">
      <c r="BX815" s="62"/>
    </row>
    <row r="816" spans="76:76" ht="12.75">
      <c r="BX816" s="62"/>
    </row>
    <row r="817" spans="76:76" ht="12.75">
      <c r="BX817" s="62"/>
    </row>
    <row r="818" spans="76:76" ht="12.75">
      <c r="BX818" s="62"/>
    </row>
    <row r="819" spans="76:76" ht="12.75">
      <c r="BX819" s="62"/>
    </row>
    <row r="820" spans="76:76" ht="12.75">
      <c r="BX820" s="62"/>
    </row>
    <row r="821" spans="76:76" ht="12.75">
      <c r="BX821" s="62"/>
    </row>
    <row r="822" spans="76:76" ht="12.75">
      <c r="BX822" s="62"/>
    </row>
    <row r="823" spans="76:76" ht="12.75">
      <c r="BX823" s="62"/>
    </row>
    <row r="824" spans="76:76" ht="12.75">
      <c r="BX824" s="62"/>
    </row>
    <row r="825" spans="76:76" ht="12.75">
      <c r="BX825" s="62"/>
    </row>
    <row r="826" spans="76:76" ht="12.75">
      <c r="BX826" s="62"/>
    </row>
    <row r="827" spans="76:76" ht="12.75">
      <c r="BX827" s="62"/>
    </row>
    <row r="828" spans="76:76" ht="12.75">
      <c r="BX828" s="62"/>
    </row>
    <row r="829" spans="76:76" ht="12.75">
      <c r="BX829" s="62"/>
    </row>
    <row r="830" spans="76:76" ht="12.75">
      <c r="BX830" s="62"/>
    </row>
    <row r="831" spans="76:76" ht="12.75">
      <c r="BX831" s="62"/>
    </row>
    <row r="832" spans="76:76" ht="12.75">
      <c r="BX832" s="62"/>
    </row>
    <row r="833" spans="76:76" ht="12.75">
      <c r="BX833" s="62"/>
    </row>
    <row r="834" spans="76:76" ht="12.75">
      <c r="BX834" s="62"/>
    </row>
    <row r="835" spans="76:76" ht="12.75">
      <c r="BX835" s="62"/>
    </row>
    <row r="836" spans="76:76" ht="12.75">
      <c r="BX836" s="62"/>
    </row>
    <row r="837" spans="76:76" ht="12.75">
      <c r="BX837" s="62"/>
    </row>
    <row r="838" spans="76:76" ht="12.75">
      <c r="BX838" s="62"/>
    </row>
    <row r="839" spans="76:76" ht="12.75">
      <c r="BX839" s="62"/>
    </row>
    <row r="840" spans="76:76" ht="12.75">
      <c r="BX840" s="62"/>
    </row>
    <row r="841" spans="76:76" ht="12.75">
      <c r="BX841" s="62"/>
    </row>
    <row r="842" spans="76:76" ht="12.75">
      <c r="BX842" s="62"/>
    </row>
    <row r="843" spans="76:76" ht="12.75">
      <c r="BX843" s="62"/>
    </row>
    <row r="844" spans="76:76" ht="12.75">
      <c r="BX844" s="62"/>
    </row>
    <row r="845" spans="76:76" ht="12.75">
      <c r="BX845" s="62"/>
    </row>
    <row r="846" spans="76:76" ht="12.75">
      <c r="BX846" s="62"/>
    </row>
    <row r="847" spans="76:76" ht="12.75">
      <c r="BX847" s="62"/>
    </row>
    <row r="848" spans="76:76" ht="12.75">
      <c r="BX848" s="62"/>
    </row>
    <row r="849" spans="76:76" ht="12.75">
      <c r="BX849" s="62"/>
    </row>
    <row r="850" spans="76:76" ht="12.75">
      <c r="BX850" s="62"/>
    </row>
    <row r="851" spans="76:76" ht="12.75">
      <c r="BX851" s="62"/>
    </row>
    <row r="852" spans="76:76" ht="12.75">
      <c r="BX852" s="62"/>
    </row>
    <row r="853" spans="76:76" ht="12.75">
      <c r="BX853" s="62"/>
    </row>
    <row r="854" spans="76:76" ht="12.75">
      <c r="BX854" s="62"/>
    </row>
    <row r="855" spans="76:76" ht="12.75">
      <c r="BX855" s="62"/>
    </row>
    <row r="856" spans="76:76" ht="12.75">
      <c r="BX856" s="62"/>
    </row>
    <row r="857" spans="76:76" ht="12.75">
      <c r="BX857" s="62"/>
    </row>
    <row r="858" spans="76:76" ht="12.75">
      <c r="BX858" s="62"/>
    </row>
    <row r="859" spans="76:76" ht="12.75">
      <c r="BX859" s="62"/>
    </row>
    <row r="860" spans="76:76" ht="12.75">
      <c r="BX860" s="62"/>
    </row>
    <row r="861" spans="76:76" ht="12.75">
      <c r="BX861" s="62"/>
    </row>
    <row r="862" spans="76:76" ht="12.75">
      <c r="BX862" s="62"/>
    </row>
    <row r="863" spans="76:76" ht="12.75">
      <c r="BX863" s="62"/>
    </row>
    <row r="864" spans="76:76" ht="12.75">
      <c r="BX864" s="62"/>
    </row>
    <row r="865" spans="76:76" ht="12.75">
      <c r="BX865" s="62"/>
    </row>
    <row r="866" spans="76:76" ht="12.75">
      <c r="BX866" s="62"/>
    </row>
    <row r="867" spans="76:76" ht="12.75">
      <c r="BX867" s="62"/>
    </row>
    <row r="868" spans="76:76" ht="12.75">
      <c r="BX868" s="62"/>
    </row>
    <row r="869" spans="76:76" ht="12.75">
      <c r="BX869" s="62"/>
    </row>
    <row r="870" spans="76:76" ht="12.75">
      <c r="BX870" s="62"/>
    </row>
    <row r="871" spans="76:76" ht="12.75">
      <c r="BX871" s="62"/>
    </row>
    <row r="872" spans="76:76" ht="12.75">
      <c r="BX872" s="62"/>
    </row>
    <row r="873" spans="76:76" ht="12.75">
      <c r="BX873" s="62"/>
    </row>
    <row r="874" spans="76:76" ht="12.75">
      <c r="BX874" s="62"/>
    </row>
    <row r="875" spans="76:76" ht="12.75">
      <c r="BX875" s="62"/>
    </row>
    <row r="876" spans="76:76" ht="12.75">
      <c r="BX876" s="62"/>
    </row>
    <row r="877" spans="76:76" ht="12.75">
      <c r="BX877" s="62"/>
    </row>
    <row r="878" spans="76:76" ht="12.75">
      <c r="BX878" s="62"/>
    </row>
    <row r="879" spans="76:76" ht="12.75">
      <c r="BX879" s="62"/>
    </row>
    <row r="880" spans="76:76" ht="12.75">
      <c r="BX880" s="62"/>
    </row>
    <row r="881" spans="76:76" ht="12.75">
      <c r="BX881" s="62"/>
    </row>
    <row r="882" spans="76:76" ht="12.75">
      <c r="BX882" s="62"/>
    </row>
    <row r="883" spans="76:76" ht="12.75">
      <c r="BX883" s="62"/>
    </row>
    <row r="884" spans="76:76" ht="12.75">
      <c r="BX884" s="62"/>
    </row>
    <row r="885" spans="76:76" ht="12.75">
      <c r="BX885" s="62"/>
    </row>
    <row r="886" spans="76:76" ht="12.75">
      <c r="BX886" s="62"/>
    </row>
    <row r="887" spans="76:76" ht="12.75">
      <c r="BX887" s="62"/>
    </row>
    <row r="888" spans="76:76" ht="12.75">
      <c r="BX888" s="62"/>
    </row>
    <row r="889" spans="76:76" ht="12.75">
      <c r="BX889" s="62"/>
    </row>
    <row r="890" spans="76:76" ht="12.75">
      <c r="BX890" s="62"/>
    </row>
    <row r="891" spans="76:76" ht="12.75">
      <c r="BX891" s="62"/>
    </row>
    <row r="892" spans="76:76" ht="12.75">
      <c r="BX892" s="62"/>
    </row>
    <row r="893" spans="76:76" ht="12.75">
      <c r="BX893" s="62"/>
    </row>
    <row r="894" spans="76:76" ht="12.75">
      <c r="BX894" s="62"/>
    </row>
    <row r="895" spans="76:76" ht="12.75">
      <c r="BX895" s="62"/>
    </row>
    <row r="896" spans="76:76" ht="12.75">
      <c r="BX896" s="62"/>
    </row>
    <row r="897" spans="76:76" ht="12.75">
      <c r="BX897" s="62"/>
    </row>
    <row r="898" spans="76:76" ht="12.75">
      <c r="BX898" s="62"/>
    </row>
    <row r="899" spans="76:76" ht="12.75">
      <c r="BX899" s="62"/>
    </row>
    <row r="900" spans="76:76" ht="12.75">
      <c r="BX900" s="62"/>
    </row>
    <row r="901" spans="76:76" ht="12.75">
      <c r="BX901" s="62"/>
    </row>
    <row r="902" spans="76:76" ht="12.75">
      <c r="BX902" s="62"/>
    </row>
    <row r="903" spans="76:76" ht="12.75">
      <c r="BX903" s="62"/>
    </row>
    <row r="904" spans="76:76" ht="12.75">
      <c r="BX904" s="62"/>
    </row>
    <row r="905" spans="76:76" ht="12.75">
      <c r="BX905" s="62"/>
    </row>
    <row r="906" spans="76:76" ht="12.75">
      <c r="BX906" s="62"/>
    </row>
    <row r="907" spans="76:76" ht="12.75">
      <c r="BX907" s="62"/>
    </row>
    <row r="908" spans="76:76" ht="12.75">
      <c r="BX908" s="62"/>
    </row>
    <row r="909" spans="76:76" ht="12.75">
      <c r="BX909" s="62"/>
    </row>
    <row r="910" spans="76:76" ht="12.75">
      <c r="BX910" s="62"/>
    </row>
    <row r="911" spans="76:76" ht="12.75">
      <c r="BX911" s="62"/>
    </row>
    <row r="912" spans="76:76" ht="12.75">
      <c r="BX912" s="62"/>
    </row>
    <row r="913" spans="76:76" ht="12.75">
      <c r="BX913" s="62"/>
    </row>
    <row r="914" spans="76:76" ht="12.75">
      <c r="BX914" s="62"/>
    </row>
    <row r="915" spans="76:76" ht="12.75">
      <c r="BX915" s="62"/>
    </row>
    <row r="916" spans="76:76" ht="12.75">
      <c r="BX916" s="62"/>
    </row>
    <row r="917" spans="76:76" ht="12.75">
      <c r="BX917" s="62"/>
    </row>
    <row r="918" spans="76:76" ht="12.75">
      <c r="BX918" s="62"/>
    </row>
    <row r="919" spans="76:76" ht="12.75">
      <c r="BX919" s="62"/>
    </row>
    <row r="920" spans="76:76" ht="12.75">
      <c r="BX920" s="62"/>
    </row>
    <row r="921" spans="76:76" ht="12.75">
      <c r="BX921" s="62"/>
    </row>
    <row r="922" spans="76:76" ht="12.75">
      <c r="BX922" s="62"/>
    </row>
    <row r="923" spans="76:76" ht="12.75">
      <c r="BX923" s="62"/>
    </row>
    <row r="924" spans="76:76" ht="12.75">
      <c r="BX924" s="62"/>
    </row>
    <row r="925" spans="76:76" ht="12.75">
      <c r="BX925" s="62"/>
    </row>
    <row r="926" spans="76:76" ht="12.75">
      <c r="BX926" s="62"/>
    </row>
    <row r="927" spans="76:76" ht="12.75">
      <c r="BX927" s="62"/>
    </row>
    <row r="928" spans="76:76" ht="12.75">
      <c r="BX928" s="62"/>
    </row>
    <row r="929" spans="76:76" ht="12.75">
      <c r="BX929" s="62"/>
    </row>
    <row r="930" spans="76:76" ht="12.75">
      <c r="BX930" s="62"/>
    </row>
    <row r="931" spans="76:76" ht="12.75">
      <c r="BX931" s="62"/>
    </row>
    <row r="932" spans="76:76" ht="12.75">
      <c r="BX932" s="62"/>
    </row>
    <row r="933" spans="76:76" ht="12.75">
      <c r="BX933" s="62"/>
    </row>
    <row r="934" spans="76:76" ht="12.75">
      <c r="BX934" s="62"/>
    </row>
    <row r="935" spans="76:76" ht="12.75">
      <c r="BX935" s="62"/>
    </row>
    <row r="936" spans="76:76" ht="12.75">
      <c r="BX936" s="62"/>
    </row>
    <row r="937" spans="76:76" ht="12.75">
      <c r="BX937" s="62"/>
    </row>
    <row r="938" spans="76:76" ht="12.75">
      <c r="BX938" s="62"/>
    </row>
    <row r="939" spans="76:76" ht="12.75">
      <c r="BX939" s="62"/>
    </row>
    <row r="940" spans="76:76" ht="12.75">
      <c r="BX940" s="62"/>
    </row>
    <row r="941" spans="76:76" ht="12.75">
      <c r="BX941" s="62"/>
    </row>
    <row r="942" spans="76:76" ht="12.75">
      <c r="BX942" s="62"/>
    </row>
    <row r="943" spans="76:76" ht="12.75">
      <c r="BX943" s="62"/>
    </row>
    <row r="944" spans="76:76" ht="12.75">
      <c r="BX944" s="62"/>
    </row>
    <row r="945" spans="76:76" ht="12.75">
      <c r="BX945" s="62"/>
    </row>
    <row r="946" spans="76:76" ht="12.75">
      <c r="BX946" s="62"/>
    </row>
    <row r="947" spans="76:76" ht="12.75">
      <c r="BX947" s="62"/>
    </row>
    <row r="948" spans="76:76" ht="12.75">
      <c r="BX948" s="62"/>
    </row>
    <row r="949" spans="76:76" ht="12.75">
      <c r="BX949" s="62"/>
    </row>
    <row r="950" spans="76:76" ht="12.75">
      <c r="BX950" s="62"/>
    </row>
    <row r="951" spans="76:76" ht="12.75">
      <c r="BX951" s="62"/>
    </row>
    <row r="952" spans="76:76" ht="12.75">
      <c r="BX952" s="62"/>
    </row>
    <row r="953" spans="76:76" ht="12.75">
      <c r="BX953" s="62"/>
    </row>
    <row r="954" spans="76:76" ht="12.75">
      <c r="BX954" s="62"/>
    </row>
    <row r="955" spans="76:76" ht="12.75">
      <c r="BX955" s="62"/>
    </row>
    <row r="956" spans="76:76" ht="12.75">
      <c r="BX956" s="62"/>
    </row>
    <row r="957" spans="76:76" ht="12.75">
      <c r="BX957" s="62"/>
    </row>
    <row r="958" spans="76:76" ht="12.75">
      <c r="BX958" s="62"/>
    </row>
    <row r="959" spans="76:76" ht="12.75">
      <c r="BX959" s="62"/>
    </row>
    <row r="960" spans="76:76" ht="12.75">
      <c r="BX960" s="62"/>
    </row>
    <row r="961" spans="76:76" ht="12.75">
      <c r="BX961" s="62"/>
    </row>
    <row r="962" spans="76:76" ht="12.75">
      <c r="BX962" s="62"/>
    </row>
    <row r="963" spans="76:76" ht="12.75">
      <c r="BX963" s="62"/>
    </row>
    <row r="964" spans="76:76" ht="12.75">
      <c r="BX964" s="62"/>
    </row>
    <row r="965" spans="76:76" ht="12.75">
      <c r="BX965" s="62"/>
    </row>
    <row r="966" spans="76:76" ht="12.75">
      <c r="BX966" s="62"/>
    </row>
    <row r="967" spans="76:76" ht="12.75">
      <c r="BX967" s="62"/>
    </row>
    <row r="968" spans="76:76" ht="12.75">
      <c r="BX968" s="62"/>
    </row>
    <row r="969" spans="76:76" ht="12.75">
      <c r="BX969" s="62"/>
    </row>
    <row r="970" spans="76:76" ht="12.75">
      <c r="BX970" s="62"/>
    </row>
    <row r="971" spans="76:76" ht="12.75">
      <c r="BX971" s="62"/>
    </row>
    <row r="972" spans="76:76" ht="12.75">
      <c r="BX972" s="62"/>
    </row>
    <row r="973" spans="76:76" ht="12.75">
      <c r="BX973" s="62"/>
    </row>
    <row r="974" spans="76:76" ht="12.75">
      <c r="BX974" s="62"/>
    </row>
    <row r="975" spans="76:76" ht="12.75">
      <c r="BX975" s="62"/>
    </row>
    <row r="976" spans="76:76" ht="12.75">
      <c r="BX976" s="62"/>
    </row>
    <row r="977" spans="76:76" ht="12.75">
      <c r="BX977" s="62"/>
    </row>
    <row r="978" spans="76:76" ht="12.75">
      <c r="BX978" s="62"/>
    </row>
    <row r="979" spans="76:76" ht="12.75">
      <c r="BX979" s="62"/>
    </row>
    <row r="980" spans="76:76" ht="12.75">
      <c r="BX980" s="62"/>
    </row>
    <row r="981" spans="76:76" ht="12.75">
      <c r="BX981" s="62"/>
    </row>
    <row r="982" spans="76:76" ht="12.75">
      <c r="BX982" s="62"/>
    </row>
    <row r="983" spans="76:76" ht="12.75">
      <c r="BX983" s="62"/>
    </row>
    <row r="984" spans="76:76" ht="12.75">
      <c r="BX984" s="62"/>
    </row>
    <row r="985" spans="76:76" ht="12.75">
      <c r="BX985" s="62"/>
    </row>
    <row r="986" spans="76:76" ht="12.75">
      <c r="BX986" s="62"/>
    </row>
    <row r="987" spans="76:76" ht="12.75">
      <c r="BX987" s="62"/>
    </row>
    <row r="988" spans="76:76" ht="12.75">
      <c r="BX988" s="62"/>
    </row>
    <row r="989" spans="76:76" ht="12.75">
      <c r="BX989" s="62"/>
    </row>
    <row r="990" spans="76:76" ht="12.75">
      <c r="BX990" s="62"/>
    </row>
    <row r="991" spans="76:76" ht="12.75">
      <c r="BX991" s="62"/>
    </row>
    <row r="992" spans="76:76" ht="12.75">
      <c r="BX992" s="62"/>
    </row>
    <row r="993" spans="76:76" ht="12.75">
      <c r="BX993" s="62"/>
    </row>
    <row r="994" spans="76:76" ht="12.75">
      <c r="BX994" s="62"/>
    </row>
    <row r="995" spans="76:76" ht="12.75">
      <c r="BX995" s="62"/>
    </row>
    <row r="996" spans="76:76" ht="12.75">
      <c r="BX996" s="62"/>
    </row>
    <row r="997" spans="76:76" ht="12.75">
      <c r="BX997" s="62"/>
    </row>
    <row r="998" spans="76:76" ht="12.75">
      <c r="BX998" s="62"/>
    </row>
    <row r="999" spans="76:76" ht="12.75">
      <c r="BX999" s="62"/>
    </row>
    <row r="1000" spans="76:76" ht="12.75">
      <c r="BX1000" s="62"/>
    </row>
  </sheetData>
  <mergeCells count="40">
    <mergeCell ref="BO3:BR4"/>
    <mergeCell ref="BS3:BS5"/>
    <mergeCell ref="BT3:BT5"/>
    <mergeCell ref="BU3:BU5"/>
    <mergeCell ref="AM4:AO4"/>
    <mergeCell ref="AP4:AR4"/>
    <mergeCell ref="AS4:AS5"/>
    <mergeCell ref="AZ4:AZ5"/>
    <mergeCell ref="BV1:BY4"/>
    <mergeCell ref="C3:E4"/>
    <mergeCell ref="A3:A5"/>
    <mergeCell ref="B3:B5"/>
    <mergeCell ref="C1:U2"/>
    <mergeCell ref="F3:Q3"/>
    <mergeCell ref="U3:U5"/>
    <mergeCell ref="F4:I4"/>
    <mergeCell ref="J4:M4"/>
    <mergeCell ref="N4:Q4"/>
    <mergeCell ref="R3:T4"/>
    <mergeCell ref="V3:AB3"/>
    <mergeCell ref="V4:X4"/>
    <mergeCell ref="Y4:AA4"/>
    <mergeCell ref="AB4:AB5"/>
    <mergeCell ref="AC3:AI3"/>
    <mergeCell ref="BA3:BC4"/>
    <mergeCell ref="BG3:BJ4"/>
    <mergeCell ref="AT4:AV4"/>
    <mergeCell ref="AW4:AY4"/>
    <mergeCell ref="A1:B2"/>
    <mergeCell ref="V1:AL2"/>
    <mergeCell ref="AM1:BC2"/>
    <mergeCell ref="BD1:BF4"/>
    <mergeCell ref="BG1:BU2"/>
    <mergeCell ref="AJ3:AL4"/>
    <mergeCell ref="AC4:AE4"/>
    <mergeCell ref="AF4:AH4"/>
    <mergeCell ref="AI4:AI5"/>
    <mergeCell ref="AM3:AS3"/>
    <mergeCell ref="AT3:AZ3"/>
    <mergeCell ref="BK3:BN4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A1000"/>
  <sheetViews>
    <sheetView workbookViewId="0">
      <selection activeCell="H34" sqref="H34"/>
    </sheetView>
  </sheetViews>
  <sheetFormatPr defaultColWidth="12.5703125" defaultRowHeight="15.75" customHeight="1"/>
  <cols>
    <col min="1" max="8" width="7.5703125" customWidth="1"/>
    <col min="9" max="9" width="32.42578125" customWidth="1"/>
    <col min="10" max="22" width="7.5703125" customWidth="1"/>
    <col min="23" max="23" width="9.7109375" customWidth="1"/>
    <col min="24" max="24" width="7.5703125" customWidth="1"/>
    <col min="25" max="25" width="12.5703125" customWidth="1"/>
    <col min="26" max="26" width="7.5703125" customWidth="1"/>
    <col min="27" max="27" width="14.5703125" customWidth="1"/>
    <col min="28" max="79" width="7.5703125" customWidth="1"/>
  </cols>
  <sheetData>
    <row r="1" spans="1:79" ht="15.75" customHeight="1">
      <c r="A1" s="133" t="s">
        <v>13</v>
      </c>
      <c r="B1" s="124"/>
      <c r="C1" s="147" t="s">
        <v>78</v>
      </c>
      <c r="D1" s="123"/>
      <c r="E1" s="123"/>
      <c r="F1" s="123"/>
      <c r="G1" s="123"/>
      <c r="H1" s="123"/>
      <c r="I1" s="124"/>
      <c r="J1" s="133" t="s">
        <v>79</v>
      </c>
      <c r="K1" s="123"/>
      <c r="L1" s="124"/>
      <c r="M1" s="142" t="s">
        <v>18</v>
      </c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4"/>
      <c r="AB1" s="148" t="s">
        <v>80</v>
      </c>
      <c r="AC1" s="124"/>
      <c r="AD1" s="149" t="s">
        <v>81</v>
      </c>
      <c r="AE1" s="124"/>
      <c r="AF1" s="150" t="s">
        <v>82</v>
      </c>
      <c r="AG1" s="123"/>
      <c r="AH1" s="123"/>
      <c r="AI1" s="124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</row>
    <row r="2" spans="1:79" ht="15.75" customHeight="1">
      <c r="A2" s="125"/>
      <c r="B2" s="127"/>
      <c r="C2" s="125"/>
      <c r="D2" s="126"/>
      <c r="E2" s="126"/>
      <c r="F2" s="126"/>
      <c r="G2" s="126"/>
      <c r="H2" s="126"/>
      <c r="I2" s="127"/>
      <c r="J2" s="125"/>
      <c r="K2" s="126"/>
      <c r="L2" s="127"/>
      <c r="M2" s="125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7"/>
      <c r="AB2" s="125"/>
      <c r="AC2" s="127"/>
      <c r="AD2" s="125"/>
      <c r="AE2" s="127"/>
      <c r="AF2" s="139"/>
      <c r="AG2" s="130"/>
      <c r="AH2" s="130"/>
      <c r="AI2" s="140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</row>
    <row r="3" spans="1:79" ht="15.75" customHeight="1">
      <c r="A3" s="135" t="s">
        <v>0</v>
      </c>
      <c r="B3" s="135" t="s">
        <v>1</v>
      </c>
      <c r="C3" s="145" t="s">
        <v>19</v>
      </c>
      <c r="D3" s="137" t="s">
        <v>20</v>
      </c>
      <c r="E3" s="131"/>
      <c r="F3" s="131"/>
      <c r="G3" s="132"/>
      <c r="H3" s="146" t="s">
        <v>83</v>
      </c>
      <c r="I3" s="135" t="s">
        <v>84</v>
      </c>
      <c r="J3" s="135" t="s">
        <v>4</v>
      </c>
      <c r="K3" s="135" t="s">
        <v>26</v>
      </c>
      <c r="L3" s="135" t="s">
        <v>21</v>
      </c>
      <c r="M3" s="134" t="s">
        <v>4</v>
      </c>
      <c r="N3" s="131"/>
      <c r="O3" s="131"/>
      <c r="P3" s="132"/>
      <c r="Q3" s="134" t="s">
        <v>85</v>
      </c>
      <c r="R3" s="131"/>
      <c r="S3" s="131"/>
      <c r="T3" s="132"/>
      <c r="U3" s="134" t="s">
        <v>86</v>
      </c>
      <c r="V3" s="131"/>
      <c r="W3" s="131"/>
      <c r="X3" s="132"/>
      <c r="Y3" s="135" t="s">
        <v>87</v>
      </c>
      <c r="Z3" s="135" t="s">
        <v>2</v>
      </c>
      <c r="AA3" s="144" t="s">
        <v>88</v>
      </c>
      <c r="AB3" s="152" t="s">
        <v>4</v>
      </c>
      <c r="AC3" s="152" t="s">
        <v>26</v>
      </c>
      <c r="AD3" s="151" t="s">
        <v>4</v>
      </c>
      <c r="AE3" s="151" t="s">
        <v>26</v>
      </c>
      <c r="AF3" s="125"/>
      <c r="AG3" s="126"/>
      <c r="AH3" s="126"/>
      <c r="AI3" s="12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</row>
    <row r="4" spans="1:79" ht="15.75" customHeight="1">
      <c r="A4" s="129"/>
      <c r="B4" s="129"/>
      <c r="C4" s="129"/>
      <c r="D4" s="16" t="s">
        <v>89</v>
      </c>
      <c r="E4" s="17" t="s">
        <v>90</v>
      </c>
      <c r="F4" s="3" t="s">
        <v>91</v>
      </c>
      <c r="G4" s="5" t="s">
        <v>30</v>
      </c>
      <c r="H4" s="129"/>
      <c r="I4" s="129"/>
      <c r="J4" s="129"/>
      <c r="K4" s="129"/>
      <c r="L4" s="129"/>
      <c r="M4" s="3" t="s">
        <v>31</v>
      </c>
      <c r="N4" s="3" t="s">
        <v>33</v>
      </c>
      <c r="O4" s="3" t="s">
        <v>92</v>
      </c>
      <c r="P4" s="3" t="s">
        <v>93</v>
      </c>
      <c r="Q4" s="3" t="s">
        <v>94</v>
      </c>
      <c r="R4" s="3" t="s">
        <v>33</v>
      </c>
      <c r="S4" s="3" t="s">
        <v>92</v>
      </c>
      <c r="T4" s="3" t="s">
        <v>30</v>
      </c>
      <c r="U4" s="3" t="s">
        <v>95</v>
      </c>
      <c r="V4" s="3" t="s">
        <v>33</v>
      </c>
      <c r="W4" s="3" t="s">
        <v>96</v>
      </c>
      <c r="X4" s="3" t="s">
        <v>30</v>
      </c>
      <c r="Y4" s="129"/>
      <c r="Z4" s="129"/>
      <c r="AA4" s="129"/>
      <c r="AB4" s="129"/>
      <c r="AC4" s="129"/>
      <c r="AD4" s="129"/>
      <c r="AE4" s="129"/>
      <c r="AF4" s="3" t="s">
        <v>31</v>
      </c>
      <c r="AG4" s="3" t="s">
        <v>32</v>
      </c>
      <c r="AH4" s="16" t="s">
        <v>5</v>
      </c>
      <c r="AI4" s="3" t="s">
        <v>76</v>
      </c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</row>
    <row r="5" spans="1:79" ht="15.75" customHeight="1">
      <c r="A5" s="49">
        <v>46054</v>
      </c>
      <c r="B5" s="13" t="s">
        <v>7</v>
      </c>
      <c r="C5" s="32">
        <v>1</v>
      </c>
      <c r="D5" s="33">
        <v>0</v>
      </c>
      <c r="E5" s="34">
        <v>0</v>
      </c>
      <c r="F5" s="21">
        <v>0</v>
      </c>
      <c r="G5" s="35">
        <f t="shared" ref="G5:G32" si="0">D5+E5+F5</f>
        <v>0</v>
      </c>
      <c r="H5" s="22">
        <f t="shared" ref="H5:H32" si="1">C5+G5</f>
        <v>1</v>
      </c>
      <c r="I5" s="10" t="s">
        <v>97</v>
      </c>
      <c r="J5" s="50">
        <v>2.6</v>
      </c>
      <c r="K5" s="50">
        <v>4.7</v>
      </c>
      <c r="L5" s="50">
        <f t="shared" ref="L5:L32" si="2">J5+K5</f>
        <v>7.3000000000000007</v>
      </c>
      <c r="M5" s="11">
        <v>0</v>
      </c>
      <c r="N5" s="11">
        <v>218</v>
      </c>
      <c r="O5" s="11">
        <v>0</v>
      </c>
      <c r="P5" s="12">
        <f t="shared" ref="P5:P32" si="3">M5+N5+O5</f>
        <v>218</v>
      </c>
      <c r="Q5" s="11">
        <v>0</v>
      </c>
      <c r="R5" s="11">
        <v>218</v>
      </c>
      <c r="S5" s="11">
        <v>0</v>
      </c>
      <c r="T5" s="12">
        <f t="shared" ref="T5:T32" si="4">Q5+R5+S5</f>
        <v>218</v>
      </c>
      <c r="U5" s="11">
        <v>0</v>
      </c>
      <c r="V5" s="11">
        <v>0</v>
      </c>
      <c r="W5" s="11">
        <v>0</v>
      </c>
      <c r="X5" s="12">
        <f t="shared" ref="X5:X12" si="5">U5+V5+W5</f>
        <v>0</v>
      </c>
      <c r="Y5" s="12">
        <f t="shared" ref="Y5:Y32" si="6">T5+X5</f>
        <v>218</v>
      </c>
      <c r="Z5" s="11">
        <v>0</v>
      </c>
      <c r="AA5" s="51">
        <f t="shared" ref="AA5:AA32" si="7">P5+Q5+U5+W5</f>
        <v>218</v>
      </c>
      <c r="AB5" s="52">
        <f t="shared" ref="AB5:AB32" si="8">P5/J5</f>
        <v>83.84615384615384</v>
      </c>
      <c r="AC5" s="52">
        <f t="shared" ref="AC5:AC32" si="9">Y5/K5</f>
        <v>46.382978723404257</v>
      </c>
      <c r="AD5" s="53">
        <f t="shared" ref="AD5:AE5" si="10">AB5*8</f>
        <v>670.76923076923072</v>
      </c>
      <c r="AE5" s="53">
        <f t="shared" si="10"/>
        <v>371.06382978723406</v>
      </c>
      <c r="AF5" s="9"/>
      <c r="AG5" s="9"/>
      <c r="AH5" s="37">
        <f t="shared" ref="AH5:AH32" si="11">AF5+AG5</f>
        <v>0</v>
      </c>
      <c r="AI5" s="38">
        <f t="shared" ref="AI5:AI32" si="12">AH5/AA5</f>
        <v>0</v>
      </c>
      <c r="AJ5" s="54"/>
      <c r="AK5" s="48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</row>
    <row r="6" spans="1:79" ht="15.75" customHeight="1">
      <c r="A6" s="55">
        <v>46055</v>
      </c>
      <c r="B6" s="8" t="s">
        <v>10</v>
      </c>
      <c r="C6" s="32">
        <v>16</v>
      </c>
      <c r="D6" s="33">
        <v>7</v>
      </c>
      <c r="E6" s="34">
        <v>14</v>
      </c>
      <c r="F6" s="21">
        <v>0</v>
      </c>
      <c r="G6" s="35">
        <f t="shared" si="0"/>
        <v>21</v>
      </c>
      <c r="H6" s="22">
        <f t="shared" si="1"/>
        <v>37</v>
      </c>
      <c r="I6" s="10" t="s">
        <v>97</v>
      </c>
      <c r="J6" s="21">
        <v>73.5</v>
      </c>
      <c r="K6" s="21">
        <v>268.10000000000002</v>
      </c>
      <c r="L6" s="50">
        <f t="shared" si="2"/>
        <v>341.6</v>
      </c>
      <c r="M6" s="11">
        <v>0</v>
      </c>
      <c r="N6" s="11">
        <v>5898</v>
      </c>
      <c r="O6" s="11">
        <v>17</v>
      </c>
      <c r="P6" s="12">
        <f t="shared" si="3"/>
        <v>5915</v>
      </c>
      <c r="Q6" s="11">
        <v>3359</v>
      </c>
      <c r="R6" s="11">
        <v>2258</v>
      </c>
      <c r="S6" s="11">
        <v>49</v>
      </c>
      <c r="T6" s="12">
        <f t="shared" si="4"/>
        <v>5666</v>
      </c>
      <c r="U6" s="11">
        <v>0</v>
      </c>
      <c r="V6" s="11">
        <v>0</v>
      </c>
      <c r="W6" s="11">
        <v>0</v>
      </c>
      <c r="X6" s="12">
        <f t="shared" si="5"/>
        <v>0</v>
      </c>
      <c r="Y6" s="12">
        <f t="shared" si="6"/>
        <v>5666</v>
      </c>
      <c r="Z6" s="11">
        <v>4</v>
      </c>
      <c r="AA6" s="51">
        <f t="shared" si="7"/>
        <v>9274</v>
      </c>
      <c r="AB6" s="52">
        <f t="shared" si="8"/>
        <v>80.476190476190482</v>
      </c>
      <c r="AC6" s="52">
        <f t="shared" si="9"/>
        <v>21.133905259231629</v>
      </c>
      <c r="AD6" s="53">
        <f t="shared" ref="AD6:AE6" si="13">AB6*8</f>
        <v>643.80952380952385</v>
      </c>
      <c r="AE6" s="53">
        <f t="shared" si="13"/>
        <v>169.07124207385303</v>
      </c>
      <c r="AF6" s="9"/>
      <c r="AG6" s="9"/>
      <c r="AH6" s="37">
        <f t="shared" si="11"/>
        <v>0</v>
      </c>
      <c r="AI6" s="38">
        <f t="shared" si="12"/>
        <v>0</v>
      </c>
      <c r="AJ6" s="54"/>
      <c r="AK6" s="48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</row>
    <row r="7" spans="1:79" ht="15.75" customHeight="1">
      <c r="A7" s="55">
        <v>46056</v>
      </c>
      <c r="B7" s="8" t="s">
        <v>9</v>
      </c>
      <c r="C7" s="32">
        <v>16</v>
      </c>
      <c r="D7" s="33">
        <v>7</v>
      </c>
      <c r="E7" s="34">
        <v>17</v>
      </c>
      <c r="F7" s="21">
        <v>0</v>
      </c>
      <c r="G7" s="35">
        <f t="shared" si="0"/>
        <v>24</v>
      </c>
      <c r="H7" s="22">
        <f t="shared" si="1"/>
        <v>40</v>
      </c>
      <c r="I7" s="10" t="s">
        <v>97</v>
      </c>
      <c r="J7" s="21">
        <v>131.30000000000001</v>
      </c>
      <c r="K7" s="21">
        <v>312.89999999999998</v>
      </c>
      <c r="L7" s="50">
        <f t="shared" si="2"/>
        <v>444.2</v>
      </c>
      <c r="M7" s="11">
        <v>0</v>
      </c>
      <c r="N7" s="11">
        <v>10583</v>
      </c>
      <c r="O7" s="11">
        <v>85</v>
      </c>
      <c r="P7" s="12">
        <f t="shared" si="3"/>
        <v>10668</v>
      </c>
      <c r="Q7" s="11">
        <v>1337</v>
      </c>
      <c r="R7" s="11">
        <v>5178</v>
      </c>
      <c r="S7" s="11">
        <v>22</v>
      </c>
      <c r="T7" s="12">
        <f t="shared" si="4"/>
        <v>6537</v>
      </c>
      <c r="U7" s="11">
        <v>0</v>
      </c>
      <c r="V7" s="11">
        <v>0</v>
      </c>
      <c r="W7" s="11">
        <v>0</v>
      </c>
      <c r="X7" s="12">
        <f t="shared" si="5"/>
        <v>0</v>
      </c>
      <c r="Y7" s="12">
        <f t="shared" si="6"/>
        <v>6537</v>
      </c>
      <c r="Z7" s="11">
        <v>6</v>
      </c>
      <c r="AA7" s="51">
        <f t="shared" si="7"/>
        <v>12005</v>
      </c>
      <c r="AB7" s="52">
        <f t="shared" si="8"/>
        <v>81.249047981721247</v>
      </c>
      <c r="AC7" s="52">
        <f t="shared" si="9"/>
        <v>20.891658676893577</v>
      </c>
      <c r="AD7" s="53">
        <f t="shared" ref="AD7:AE7" si="14">AB7*8</f>
        <v>649.99238385376998</v>
      </c>
      <c r="AE7" s="53">
        <f t="shared" si="14"/>
        <v>167.13326941514862</v>
      </c>
      <c r="AF7" s="9"/>
      <c r="AG7" s="9">
        <f>3+2</f>
        <v>5</v>
      </c>
      <c r="AH7" s="37">
        <f t="shared" si="11"/>
        <v>5</v>
      </c>
      <c r="AI7" s="38">
        <f t="shared" si="12"/>
        <v>4.1649312786339027E-4</v>
      </c>
      <c r="AJ7" s="54"/>
      <c r="AK7" s="48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</row>
    <row r="8" spans="1:79" ht="15.75" customHeight="1">
      <c r="A8" s="55">
        <v>46057</v>
      </c>
      <c r="B8" s="8" t="s">
        <v>12</v>
      </c>
      <c r="C8" s="32">
        <v>14</v>
      </c>
      <c r="D8" s="33">
        <v>7</v>
      </c>
      <c r="E8" s="34">
        <v>13</v>
      </c>
      <c r="F8" s="21">
        <v>0</v>
      </c>
      <c r="G8" s="35">
        <f t="shared" si="0"/>
        <v>20</v>
      </c>
      <c r="H8" s="22">
        <f t="shared" si="1"/>
        <v>34</v>
      </c>
      <c r="I8" s="10" t="s">
        <v>97</v>
      </c>
      <c r="J8" s="21">
        <v>127.1</v>
      </c>
      <c r="K8" s="21">
        <v>176.8</v>
      </c>
      <c r="L8" s="50">
        <f t="shared" si="2"/>
        <v>303.89999999999998</v>
      </c>
      <c r="M8" s="11">
        <v>0</v>
      </c>
      <c r="N8" s="25">
        <v>9966</v>
      </c>
      <c r="O8" s="25">
        <v>23</v>
      </c>
      <c r="P8" s="12">
        <f t="shared" si="3"/>
        <v>9989</v>
      </c>
      <c r="Q8" s="11">
        <v>1114</v>
      </c>
      <c r="R8" s="11">
        <v>2040</v>
      </c>
      <c r="S8" s="11">
        <v>14</v>
      </c>
      <c r="T8" s="12">
        <f t="shared" si="4"/>
        <v>3168</v>
      </c>
      <c r="U8" s="11">
        <v>0</v>
      </c>
      <c r="V8" s="11">
        <v>0</v>
      </c>
      <c r="W8" s="11">
        <v>0</v>
      </c>
      <c r="X8" s="12">
        <f t="shared" si="5"/>
        <v>0</v>
      </c>
      <c r="Y8" s="12">
        <f t="shared" si="6"/>
        <v>3168</v>
      </c>
      <c r="Z8" s="11">
        <v>1</v>
      </c>
      <c r="AA8" s="51">
        <f t="shared" si="7"/>
        <v>11103</v>
      </c>
      <c r="AB8" s="52">
        <f t="shared" si="8"/>
        <v>78.59166011014949</v>
      </c>
      <c r="AC8" s="52">
        <f t="shared" si="9"/>
        <v>17.918552036199095</v>
      </c>
      <c r="AD8" s="53">
        <f t="shared" ref="AD8:AE8" si="15">AB8*8</f>
        <v>628.73328088119592</v>
      </c>
      <c r="AE8" s="53">
        <f t="shared" si="15"/>
        <v>143.34841628959276</v>
      </c>
      <c r="AF8" s="9">
        <v>1</v>
      </c>
      <c r="AG8" s="9"/>
      <c r="AH8" s="37">
        <f t="shared" si="11"/>
        <v>1</v>
      </c>
      <c r="AI8" s="38">
        <f t="shared" si="12"/>
        <v>9.0065747996037111E-5</v>
      </c>
      <c r="AJ8" s="54"/>
      <c r="AK8" s="48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</row>
    <row r="9" spans="1:79" ht="15.75" customHeight="1">
      <c r="A9" s="55">
        <v>46058</v>
      </c>
      <c r="B9" s="8" t="s">
        <v>6</v>
      </c>
      <c r="C9" s="32">
        <v>15.5</v>
      </c>
      <c r="D9" s="33">
        <v>7</v>
      </c>
      <c r="E9" s="34">
        <v>8</v>
      </c>
      <c r="F9" s="21">
        <v>0</v>
      </c>
      <c r="G9" s="35">
        <f t="shared" si="0"/>
        <v>15</v>
      </c>
      <c r="H9" s="22">
        <f t="shared" si="1"/>
        <v>30.5</v>
      </c>
      <c r="I9" s="10" t="s">
        <v>97</v>
      </c>
      <c r="J9" s="21">
        <v>114.5</v>
      </c>
      <c r="K9" s="21">
        <v>156.69999999999999</v>
      </c>
      <c r="L9" s="50">
        <f t="shared" si="2"/>
        <v>271.2</v>
      </c>
      <c r="M9" s="11">
        <v>0</v>
      </c>
      <c r="N9" s="25">
        <v>8094</v>
      </c>
      <c r="O9" s="25">
        <v>23</v>
      </c>
      <c r="P9" s="12">
        <f t="shared" si="3"/>
        <v>8117</v>
      </c>
      <c r="Q9" s="11">
        <v>1083</v>
      </c>
      <c r="R9" s="11">
        <v>1676</v>
      </c>
      <c r="S9" s="11">
        <v>758</v>
      </c>
      <c r="T9" s="12">
        <f t="shared" si="4"/>
        <v>3517</v>
      </c>
      <c r="U9" s="11">
        <v>0</v>
      </c>
      <c r="V9" s="11">
        <v>0</v>
      </c>
      <c r="W9" s="11">
        <v>0</v>
      </c>
      <c r="X9" s="12">
        <f t="shared" si="5"/>
        <v>0</v>
      </c>
      <c r="Y9" s="12">
        <f t="shared" si="6"/>
        <v>3517</v>
      </c>
      <c r="Z9" s="11">
        <v>5</v>
      </c>
      <c r="AA9" s="51">
        <f t="shared" si="7"/>
        <v>9200</v>
      </c>
      <c r="AB9" s="52">
        <f t="shared" si="8"/>
        <v>70.890829694323145</v>
      </c>
      <c r="AC9" s="52">
        <f t="shared" si="9"/>
        <v>22.444160816847482</v>
      </c>
      <c r="AD9" s="53">
        <f t="shared" ref="AD9:AE9" si="16">AB9*8</f>
        <v>567.12663755458516</v>
      </c>
      <c r="AE9" s="53">
        <f t="shared" si="16"/>
        <v>179.55328653477986</v>
      </c>
      <c r="AF9" s="9">
        <f>1+1</f>
        <v>2</v>
      </c>
      <c r="AG9" s="8"/>
      <c r="AH9" s="37">
        <f t="shared" si="11"/>
        <v>2</v>
      </c>
      <c r="AI9" s="38">
        <f t="shared" si="12"/>
        <v>2.173913043478261E-4</v>
      </c>
      <c r="AJ9" s="54"/>
      <c r="AK9" s="48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 spans="1:79" ht="15.75" customHeight="1">
      <c r="A10" s="55">
        <v>46059</v>
      </c>
      <c r="B10" s="8" t="s">
        <v>11</v>
      </c>
      <c r="C10" s="32">
        <v>15</v>
      </c>
      <c r="D10" s="33">
        <v>7</v>
      </c>
      <c r="E10" s="34">
        <v>8</v>
      </c>
      <c r="F10" s="21">
        <v>0</v>
      </c>
      <c r="G10" s="35">
        <f t="shared" si="0"/>
        <v>15</v>
      </c>
      <c r="H10" s="22">
        <f t="shared" si="1"/>
        <v>30</v>
      </c>
      <c r="I10" s="10" t="s">
        <v>97</v>
      </c>
      <c r="J10" s="21">
        <v>84.8</v>
      </c>
      <c r="K10" s="21">
        <v>145.6</v>
      </c>
      <c r="L10" s="50">
        <f t="shared" si="2"/>
        <v>230.39999999999998</v>
      </c>
      <c r="M10" s="11">
        <v>0</v>
      </c>
      <c r="N10" s="25">
        <v>5885</v>
      </c>
      <c r="O10" s="25">
        <v>416</v>
      </c>
      <c r="P10" s="12">
        <f t="shared" si="3"/>
        <v>6301</v>
      </c>
      <c r="Q10" s="11">
        <v>1016</v>
      </c>
      <c r="R10" s="11">
        <v>1757</v>
      </c>
      <c r="S10" s="11">
        <v>446</v>
      </c>
      <c r="T10" s="12">
        <f t="shared" si="4"/>
        <v>3219</v>
      </c>
      <c r="U10" s="11">
        <v>0</v>
      </c>
      <c r="V10" s="11">
        <v>0</v>
      </c>
      <c r="W10" s="11">
        <v>0</v>
      </c>
      <c r="X10" s="12">
        <f t="shared" si="5"/>
        <v>0</v>
      </c>
      <c r="Y10" s="12">
        <f t="shared" si="6"/>
        <v>3219</v>
      </c>
      <c r="Z10" s="11">
        <v>4</v>
      </c>
      <c r="AA10" s="51">
        <f t="shared" si="7"/>
        <v>7317</v>
      </c>
      <c r="AB10" s="52">
        <f t="shared" si="8"/>
        <v>74.304245283018872</v>
      </c>
      <c r="AC10" s="52">
        <f t="shared" si="9"/>
        <v>22.108516483516485</v>
      </c>
      <c r="AD10" s="53">
        <f t="shared" ref="AD10:AE10" si="17">AB10*8</f>
        <v>594.43396226415098</v>
      </c>
      <c r="AE10" s="53">
        <f t="shared" si="17"/>
        <v>176.86813186813188</v>
      </c>
      <c r="AF10" s="8"/>
      <c r="AG10" s="9">
        <v>2</v>
      </c>
      <c r="AH10" s="37">
        <f t="shared" si="11"/>
        <v>2</v>
      </c>
      <c r="AI10" s="38">
        <f t="shared" si="12"/>
        <v>2.7333606669400026E-4</v>
      </c>
      <c r="AJ10" s="54"/>
      <c r="AK10" s="48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 spans="1:79" ht="15.75" customHeight="1">
      <c r="A11" s="49">
        <v>46060</v>
      </c>
      <c r="B11" s="13" t="s">
        <v>8</v>
      </c>
      <c r="C11" s="32">
        <v>2</v>
      </c>
      <c r="D11" s="33">
        <v>0</v>
      </c>
      <c r="E11" s="34">
        <v>0</v>
      </c>
      <c r="F11" s="21">
        <v>0</v>
      </c>
      <c r="G11" s="35">
        <f t="shared" si="0"/>
        <v>0</v>
      </c>
      <c r="H11" s="22">
        <f t="shared" si="1"/>
        <v>2</v>
      </c>
      <c r="I11" s="10" t="s">
        <v>97</v>
      </c>
      <c r="J11" s="21">
        <v>3.7</v>
      </c>
      <c r="K11" s="21">
        <v>4.8</v>
      </c>
      <c r="L11" s="50">
        <f t="shared" si="2"/>
        <v>8.5</v>
      </c>
      <c r="M11" s="11">
        <v>0</v>
      </c>
      <c r="N11" s="25">
        <v>513</v>
      </c>
      <c r="O11" s="25">
        <v>0</v>
      </c>
      <c r="P11" s="12">
        <f t="shared" si="3"/>
        <v>513</v>
      </c>
      <c r="Q11" s="11">
        <v>0</v>
      </c>
      <c r="R11" s="11">
        <v>151</v>
      </c>
      <c r="S11" s="11">
        <v>0</v>
      </c>
      <c r="T11" s="12">
        <f t="shared" si="4"/>
        <v>151</v>
      </c>
      <c r="U11" s="11">
        <v>0</v>
      </c>
      <c r="V11" s="11">
        <v>0</v>
      </c>
      <c r="W11" s="11">
        <v>0</v>
      </c>
      <c r="X11" s="12">
        <f t="shared" si="5"/>
        <v>0</v>
      </c>
      <c r="Y11" s="12">
        <f t="shared" si="6"/>
        <v>151</v>
      </c>
      <c r="Z11" s="11">
        <v>0</v>
      </c>
      <c r="AA11" s="51">
        <f t="shared" si="7"/>
        <v>513</v>
      </c>
      <c r="AB11" s="52">
        <f t="shared" si="8"/>
        <v>138.64864864864865</v>
      </c>
      <c r="AC11" s="52">
        <f t="shared" si="9"/>
        <v>31.458333333333336</v>
      </c>
      <c r="AD11" s="53">
        <f t="shared" ref="AD11:AE11" si="18">AB11*8</f>
        <v>1109.1891891891892</v>
      </c>
      <c r="AE11" s="53">
        <f t="shared" si="18"/>
        <v>251.66666666666669</v>
      </c>
      <c r="AF11" s="8"/>
      <c r="AG11" s="8"/>
      <c r="AH11" s="37">
        <f t="shared" si="11"/>
        <v>0</v>
      </c>
      <c r="AI11" s="38">
        <f t="shared" si="12"/>
        <v>0</v>
      </c>
      <c r="AJ11" s="54"/>
      <c r="AK11" s="48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</row>
    <row r="12" spans="1:79" ht="15.75" customHeight="1">
      <c r="A12" s="49">
        <v>46061</v>
      </c>
      <c r="B12" s="13" t="s">
        <v>7</v>
      </c>
      <c r="C12" s="32">
        <v>2</v>
      </c>
      <c r="D12" s="33">
        <v>0</v>
      </c>
      <c r="E12" s="34">
        <v>0</v>
      </c>
      <c r="F12" s="21">
        <v>0</v>
      </c>
      <c r="G12" s="35">
        <f t="shared" si="0"/>
        <v>0</v>
      </c>
      <c r="H12" s="22">
        <f t="shared" si="1"/>
        <v>2</v>
      </c>
      <c r="I12" s="10" t="s">
        <v>97</v>
      </c>
      <c r="J12" s="21">
        <v>2.5</v>
      </c>
      <c r="K12" s="21">
        <v>4.5999999999999996</v>
      </c>
      <c r="L12" s="50">
        <f t="shared" si="2"/>
        <v>7.1</v>
      </c>
      <c r="M12" s="11">
        <v>0</v>
      </c>
      <c r="N12" s="11">
        <v>128</v>
      </c>
      <c r="O12" s="11">
        <v>0</v>
      </c>
      <c r="P12" s="12">
        <f t="shared" si="3"/>
        <v>128</v>
      </c>
      <c r="Q12" s="11">
        <v>0</v>
      </c>
      <c r="R12" s="11">
        <v>128</v>
      </c>
      <c r="S12" s="11">
        <v>0</v>
      </c>
      <c r="T12" s="12">
        <f t="shared" si="4"/>
        <v>128</v>
      </c>
      <c r="U12" s="11">
        <v>0</v>
      </c>
      <c r="V12" s="11">
        <v>0</v>
      </c>
      <c r="W12" s="11">
        <v>0</v>
      </c>
      <c r="X12" s="12">
        <f t="shared" si="5"/>
        <v>0</v>
      </c>
      <c r="Y12" s="12">
        <f t="shared" si="6"/>
        <v>128</v>
      </c>
      <c r="Z12" s="11">
        <v>0</v>
      </c>
      <c r="AA12" s="51">
        <f t="shared" si="7"/>
        <v>128</v>
      </c>
      <c r="AB12" s="52">
        <f t="shared" si="8"/>
        <v>51.2</v>
      </c>
      <c r="AC12" s="52">
        <f t="shared" si="9"/>
        <v>27.826086956521742</v>
      </c>
      <c r="AD12" s="53">
        <f t="shared" ref="AD12:AE12" si="19">AB12*8</f>
        <v>409.6</v>
      </c>
      <c r="AE12" s="53">
        <f t="shared" si="19"/>
        <v>222.60869565217394</v>
      </c>
      <c r="AF12" s="8"/>
      <c r="AG12" s="8"/>
      <c r="AH12" s="37">
        <f t="shared" si="11"/>
        <v>0</v>
      </c>
      <c r="AI12" s="38">
        <f t="shared" si="12"/>
        <v>0</v>
      </c>
      <c r="AJ12" s="54"/>
      <c r="AK12" s="48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</row>
    <row r="13" spans="1:79" ht="15.75" customHeight="1">
      <c r="A13" s="55">
        <v>46062</v>
      </c>
      <c r="B13" s="8" t="s">
        <v>10</v>
      </c>
      <c r="C13" s="32">
        <v>14.5</v>
      </c>
      <c r="D13" s="33">
        <v>7</v>
      </c>
      <c r="E13" s="34">
        <v>15</v>
      </c>
      <c r="F13" s="21">
        <v>0</v>
      </c>
      <c r="G13" s="35">
        <f t="shared" si="0"/>
        <v>22</v>
      </c>
      <c r="H13" s="22">
        <f t="shared" si="1"/>
        <v>36.5</v>
      </c>
      <c r="I13" s="10" t="s">
        <v>97</v>
      </c>
      <c r="J13" s="21">
        <v>105</v>
      </c>
      <c r="K13" s="21">
        <v>221</v>
      </c>
      <c r="L13" s="50">
        <f t="shared" si="2"/>
        <v>326</v>
      </c>
      <c r="M13" s="11">
        <v>0</v>
      </c>
      <c r="N13" s="11">
        <v>7948</v>
      </c>
      <c r="O13" s="11">
        <v>455</v>
      </c>
      <c r="P13" s="12">
        <f t="shared" si="3"/>
        <v>8403</v>
      </c>
      <c r="Q13" s="11">
        <v>3624</v>
      </c>
      <c r="R13" s="11">
        <v>2112</v>
      </c>
      <c r="S13" s="11">
        <v>563</v>
      </c>
      <c r="T13" s="12">
        <f t="shared" si="4"/>
        <v>6299</v>
      </c>
      <c r="U13" s="11">
        <v>0</v>
      </c>
      <c r="V13" s="11">
        <v>0</v>
      </c>
      <c r="W13" s="11">
        <v>0</v>
      </c>
      <c r="X13" s="12">
        <v>0</v>
      </c>
      <c r="Y13" s="12">
        <f t="shared" si="6"/>
        <v>6299</v>
      </c>
      <c r="Z13" s="11">
        <v>7</v>
      </c>
      <c r="AA13" s="51">
        <f t="shared" si="7"/>
        <v>12027</v>
      </c>
      <c r="AB13" s="52">
        <f t="shared" si="8"/>
        <v>80.028571428571425</v>
      </c>
      <c r="AC13" s="52">
        <f t="shared" si="9"/>
        <v>28.502262443438916</v>
      </c>
      <c r="AD13" s="53">
        <f t="shared" ref="AD13:AE13" si="20">AB13*8</f>
        <v>640.2285714285714</v>
      </c>
      <c r="AE13" s="53">
        <f t="shared" si="20"/>
        <v>228.01809954751133</v>
      </c>
      <c r="AF13" s="8"/>
      <c r="AG13" s="8"/>
      <c r="AH13" s="37">
        <f t="shared" si="11"/>
        <v>0</v>
      </c>
      <c r="AI13" s="38">
        <f t="shared" si="12"/>
        <v>0</v>
      </c>
      <c r="AJ13" s="54"/>
      <c r="AK13" s="48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</row>
    <row r="14" spans="1:79" ht="15.75" customHeight="1">
      <c r="A14" s="55">
        <v>46063</v>
      </c>
      <c r="B14" s="8" t="s">
        <v>9</v>
      </c>
      <c r="C14" s="32">
        <v>15</v>
      </c>
      <c r="D14" s="33">
        <v>6</v>
      </c>
      <c r="E14" s="34">
        <v>15</v>
      </c>
      <c r="F14" s="21">
        <v>0</v>
      </c>
      <c r="G14" s="35">
        <f t="shared" si="0"/>
        <v>21</v>
      </c>
      <c r="H14" s="22">
        <f t="shared" si="1"/>
        <v>36</v>
      </c>
      <c r="I14" s="10"/>
      <c r="J14" s="21">
        <v>117.6</v>
      </c>
      <c r="K14" s="21">
        <v>214.8</v>
      </c>
      <c r="L14" s="50">
        <f t="shared" si="2"/>
        <v>332.4</v>
      </c>
      <c r="M14" s="11">
        <v>0</v>
      </c>
      <c r="N14" s="11">
        <v>8413</v>
      </c>
      <c r="O14" s="11">
        <v>177</v>
      </c>
      <c r="P14" s="12">
        <f t="shared" si="3"/>
        <v>8590</v>
      </c>
      <c r="Q14" s="11">
        <v>1331</v>
      </c>
      <c r="R14" s="11">
        <v>3464</v>
      </c>
      <c r="S14" s="11">
        <v>172</v>
      </c>
      <c r="T14" s="12">
        <f t="shared" si="4"/>
        <v>4967</v>
      </c>
      <c r="U14" s="11">
        <v>41</v>
      </c>
      <c r="V14" s="11">
        <v>0</v>
      </c>
      <c r="W14" s="11">
        <v>0</v>
      </c>
      <c r="X14" s="12">
        <f t="shared" ref="X14:X32" si="21">U14+V14+W14</f>
        <v>41</v>
      </c>
      <c r="Y14" s="12">
        <f t="shared" si="6"/>
        <v>5008</v>
      </c>
      <c r="Z14" s="11">
        <v>5</v>
      </c>
      <c r="AA14" s="51">
        <f t="shared" si="7"/>
        <v>9962</v>
      </c>
      <c r="AB14" s="52">
        <f t="shared" si="8"/>
        <v>73.044217687074834</v>
      </c>
      <c r="AC14" s="52">
        <f t="shared" si="9"/>
        <v>23.314711359404097</v>
      </c>
      <c r="AD14" s="53">
        <f t="shared" ref="AD14:AE14" si="22">AB14*8</f>
        <v>584.35374149659867</v>
      </c>
      <c r="AE14" s="53">
        <f t="shared" si="22"/>
        <v>186.51769087523277</v>
      </c>
      <c r="AF14" s="8"/>
      <c r="AG14" s="9">
        <v>1</v>
      </c>
      <c r="AH14" s="37">
        <f t="shared" si="11"/>
        <v>1</v>
      </c>
      <c r="AI14" s="38">
        <f t="shared" si="12"/>
        <v>1.003814495081309E-4</v>
      </c>
      <c r="AJ14" s="54"/>
      <c r="AK14" s="48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</row>
    <row r="15" spans="1:79" ht="15.75" customHeight="1">
      <c r="A15" s="55">
        <v>46064</v>
      </c>
      <c r="B15" s="8" t="s">
        <v>12</v>
      </c>
      <c r="C15" s="32">
        <v>16</v>
      </c>
      <c r="D15" s="33">
        <v>7</v>
      </c>
      <c r="E15" s="34">
        <v>13</v>
      </c>
      <c r="F15" s="21">
        <v>0</v>
      </c>
      <c r="G15" s="35">
        <f t="shared" si="0"/>
        <v>20</v>
      </c>
      <c r="H15" s="22">
        <f t="shared" si="1"/>
        <v>36</v>
      </c>
      <c r="I15" s="10"/>
      <c r="J15" s="21">
        <v>91.2</v>
      </c>
      <c r="K15" s="21">
        <v>174.8</v>
      </c>
      <c r="L15" s="50">
        <f t="shared" si="2"/>
        <v>266</v>
      </c>
      <c r="M15" s="11">
        <v>0</v>
      </c>
      <c r="N15" s="11">
        <v>10417</v>
      </c>
      <c r="O15" s="11">
        <v>927</v>
      </c>
      <c r="P15" s="12">
        <f t="shared" si="3"/>
        <v>11344</v>
      </c>
      <c r="Q15" s="11">
        <v>1343</v>
      </c>
      <c r="R15" s="11">
        <v>1762</v>
      </c>
      <c r="S15" s="11">
        <v>937</v>
      </c>
      <c r="T15" s="12">
        <f t="shared" si="4"/>
        <v>4042</v>
      </c>
      <c r="U15" s="11">
        <v>0</v>
      </c>
      <c r="V15" s="11">
        <v>0</v>
      </c>
      <c r="W15" s="11">
        <v>0</v>
      </c>
      <c r="X15" s="12">
        <f t="shared" si="21"/>
        <v>0</v>
      </c>
      <c r="Y15" s="12">
        <f t="shared" si="6"/>
        <v>4042</v>
      </c>
      <c r="Z15" s="11">
        <v>5</v>
      </c>
      <c r="AA15" s="51">
        <f t="shared" si="7"/>
        <v>12687</v>
      </c>
      <c r="AB15" s="52">
        <f t="shared" si="8"/>
        <v>124.3859649122807</v>
      </c>
      <c r="AC15" s="52">
        <f t="shared" si="9"/>
        <v>23.123569794050344</v>
      </c>
      <c r="AD15" s="53">
        <f t="shared" ref="AD15:AE15" si="23">AB15*8</f>
        <v>995.08771929824559</v>
      </c>
      <c r="AE15" s="53">
        <f t="shared" si="23"/>
        <v>184.98855835240275</v>
      </c>
      <c r="AF15" s="8"/>
      <c r="AG15" s="9">
        <v>1</v>
      </c>
      <c r="AH15" s="37">
        <f t="shared" si="11"/>
        <v>1</v>
      </c>
      <c r="AI15" s="38">
        <f t="shared" si="12"/>
        <v>7.8820840230156848E-5</v>
      </c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</row>
    <row r="16" spans="1:79" ht="15.75" customHeight="1">
      <c r="A16" s="55">
        <v>46065</v>
      </c>
      <c r="B16" s="8" t="s">
        <v>6</v>
      </c>
      <c r="C16" s="32">
        <v>14.5</v>
      </c>
      <c r="D16" s="33">
        <v>7</v>
      </c>
      <c r="E16" s="34">
        <v>12</v>
      </c>
      <c r="F16" s="21">
        <v>0</v>
      </c>
      <c r="G16" s="35">
        <f t="shared" si="0"/>
        <v>19</v>
      </c>
      <c r="H16" s="22">
        <f t="shared" si="1"/>
        <v>33.5</v>
      </c>
      <c r="I16" s="10" t="s">
        <v>98</v>
      </c>
      <c r="J16" s="21">
        <v>60.87</v>
      </c>
      <c r="K16" s="21">
        <v>156.52000000000001</v>
      </c>
      <c r="L16" s="50">
        <f t="shared" si="2"/>
        <v>217.39000000000001</v>
      </c>
      <c r="M16" s="11">
        <v>0</v>
      </c>
      <c r="N16" s="11">
        <v>5405</v>
      </c>
      <c r="O16" s="11">
        <v>176</v>
      </c>
      <c r="P16" s="12">
        <f t="shared" si="3"/>
        <v>5581</v>
      </c>
      <c r="Q16" s="11">
        <v>1167</v>
      </c>
      <c r="R16" s="11">
        <v>1127</v>
      </c>
      <c r="S16" s="11">
        <v>168</v>
      </c>
      <c r="T16" s="12">
        <f t="shared" si="4"/>
        <v>2462</v>
      </c>
      <c r="U16" s="11">
        <v>0</v>
      </c>
      <c r="V16" s="11">
        <v>0</v>
      </c>
      <c r="W16" s="11">
        <v>0</v>
      </c>
      <c r="X16" s="12">
        <f t="shared" si="21"/>
        <v>0</v>
      </c>
      <c r="Y16" s="12">
        <f t="shared" si="6"/>
        <v>2462</v>
      </c>
      <c r="Z16" s="11">
        <v>7</v>
      </c>
      <c r="AA16" s="51">
        <f t="shared" si="7"/>
        <v>6748</v>
      </c>
      <c r="AB16" s="52">
        <f t="shared" si="8"/>
        <v>91.687202234269762</v>
      </c>
      <c r="AC16" s="52">
        <f t="shared" si="9"/>
        <v>15.72961921799131</v>
      </c>
      <c r="AD16" s="53">
        <f t="shared" ref="AD16:AE16" si="24">AB16*8</f>
        <v>733.4976178741581</v>
      </c>
      <c r="AE16" s="53">
        <f t="shared" si="24"/>
        <v>125.83695374393048</v>
      </c>
      <c r="AF16" s="8"/>
      <c r="AG16" s="8"/>
      <c r="AH16" s="37">
        <f t="shared" si="11"/>
        <v>0</v>
      </c>
      <c r="AI16" s="38">
        <f t="shared" si="12"/>
        <v>0</v>
      </c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</row>
    <row r="17" spans="1:79" ht="15.75" customHeight="1">
      <c r="A17" s="55">
        <v>46066</v>
      </c>
      <c r="B17" s="8" t="s">
        <v>11</v>
      </c>
      <c r="C17" s="32">
        <v>15</v>
      </c>
      <c r="D17" s="33">
        <v>6</v>
      </c>
      <c r="E17" s="34">
        <v>10</v>
      </c>
      <c r="F17" s="21">
        <v>0</v>
      </c>
      <c r="G17" s="35">
        <f t="shared" si="0"/>
        <v>16</v>
      </c>
      <c r="H17" s="22">
        <f t="shared" si="1"/>
        <v>31</v>
      </c>
      <c r="I17" s="10" t="s">
        <v>98</v>
      </c>
      <c r="J17" s="21">
        <v>60.25</v>
      </c>
      <c r="K17" s="21">
        <v>115.88</v>
      </c>
      <c r="L17" s="50">
        <f t="shared" si="2"/>
        <v>176.13</v>
      </c>
      <c r="M17" s="11">
        <v>0</v>
      </c>
      <c r="N17" s="11">
        <v>5833</v>
      </c>
      <c r="O17" s="11">
        <v>284</v>
      </c>
      <c r="P17" s="12">
        <f t="shared" si="3"/>
        <v>6117</v>
      </c>
      <c r="Q17" s="11">
        <v>896</v>
      </c>
      <c r="R17" s="11">
        <v>1293</v>
      </c>
      <c r="S17" s="11">
        <v>166</v>
      </c>
      <c r="T17" s="12">
        <f t="shared" si="4"/>
        <v>2355</v>
      </c>
      <c r="U17" s="11">
        <v>0</v>
      </c>
      <c r="V17" s="11">
        <v>0</v>
      </c>
      <c r="W17" s="11">
        <v>0</v>
      </c>
      <c r="X17" s="12">
        <f t="shared" si="21"/>
        <v>0</v>
      </c>
      <c r="Y17" s="12">
        <f t="shared" si="6"/>
        <v>2355</v>
      </c>
      <c r="Z17" s="11">
        <v>4</v>
      </c>
      <c r="AA17" s="51">
        <f t="shared" si="7"/>
        <v>7013</v>
      </c>
      <c r="AB17" s="52">
        <f t="shared" si="8"/>
        <v>101.52697095435684</v>
      </c>
      <c r="AC17" s="52">
        <f t="shared" si="9"/>
        <v>20.322747670003452</v>
      </c>
      <c r="AD17" s="53">
        <f t="shared" ref="AD17:AE17" si="25">AB17*8</f>
        <v>812.21576763485473</v>
      </c>
      <c r="AE17" s="53">
        <f t="shared" si="25"/>
        <v>162.58198136002761</v>
      </c>
      <c r="AF17" s="8"/>
      <c r="AG17" s="8"/>
      <c r="AH17" s="37">
        <f t="shared" si="11"/>
        <v>0</v>
      </c>
      <c r="AI17" s="38">
        <f t="shared" si="12"/>
        <v>0</v>
      </c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</row>
    <row r="18" spans="1:79" ht="15.75" customHeight="1">
      <c r="A18" s="49">
        <v>46067</v>
      </c>
      <c r="B18" s="13" t="s">
        <v>8</v>
      </c>
      <c r="C18" s="32">
        <v>0</v>
      </c>
      <c r="D18" s="33">
        <v>0</v>
      </c>
      <c r="E18" s="34">
        <v>0</v>
      </c>
      <c r="F18" s="21">
        <v>0</v>
      </c>
      <c r="G18" s="35">
        <f t="shared" si="0"/>
        <v>0</v>
      </c>
      <c r="H18" s="22">
        <f t="shared" si="1"/>
        <v>0</v>
      </c>
      <c r="I18" s="10"/>
      <c r="J18" s="21">
        <v>0</v>
      </c>
      <c r="K18" s="21">
        <v>0</v>
      </c>
      <c r="L18" s="50">
        <f t="shared" si="2"/>
        <v>0</v>
      </c>
      <c r="M18" s="11">
        <v>0</v>
      </c>
      <c r="N18" s="11">
        <v>0</v>
      </c>
      <c r="O18" s="11">
        <v>0</v>
      </c>
      <c r="P18" s="12">
        <f t="shared" si="3"/>
        <v>0</v>
      </c>
      <c r="Q18" s="11">
        <v>0</v>
      </c>
      <c r="R18" s="11">
        <v>0</v>
      </c>
      <c r="S18" s="11">
        <v>0</v>
      </c>
      <c r="T18" s="12">
        <f t="shared" si="4"/>
        <v>0</v>
      </c>
      <c r="U18" s="11">
        <v>0</v>
      </c>
      <c r="V18" s="11">
        <v>0</v>
      </c>
      <c r="W18" s="11">
        <v>0</v>
      </c>
      <c r="X18" s="12">
        <f t="shared" si="21"/>
        <v>0</v>
      </c>
      <c r="Y18" s="12">
        <f t="shared" si="6"/>
        <v>0</v>
      </c>
      <c r="Z18" s="11">
        <v>0</v>
      </c>
      <c r="AA18" s="51">
        <f t="shared" si="7"/>
        <v>0</v>
      </c>
      <c r="AB18" s="52" t="e">
        <f t="shared" si="8"/>
        <v>#DIV/0!</v>
      </c>
      <c r="AC18" s="52" t="e">
        <f t="shared" si="9"/>
        <v>#DIV/0!</v>
      </c>
      <c r="AD18" s="53" t="e">
        <f t="shared" ref="AD18:AE18" si="26">AB18*8</f>
        <v>#DIV/0!</v>
      </c>
      <c r="AE18" s="53" t="e">
        <f t="shared" si="26"/>
        <v>#DIV/0!</v>
      </c>
      <c r="AF18" s="8"/>
      <c r="AG18" s="8"/>
      <c r="AH18" s="37">
        <f t="shared" si="11"/>
        <v>0</v>
      </c>
      <c r="AI18" s="38" t="e">
        <f t="shared" si="12"/>
        <v>#DIV/0!</v>
      </c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</row>
    <row r="19" spans="1:79" ht="15.75" customHeight="1">
      <c r="A19" s="49">
        <v>46068</v>
      </c>
      <c r="B19" s="13" t="s">
        <v>7</v>
      </c>
      <c r="C19" s="32">
        <v>0</v>
      </c>
      <c r="D19" s="33">
        <v>0</v>
      </c>
      <c r="E19" s="34">
        <v>0</v>
      </c>
      <c r="F19" s="21">
        <v>0</v>
      </c>
      <c r="G19" s="35">
        <f t="shared" si="0"/>
        <v>0</v>
      </c>
      <c r="H19" s="22">
        <f t="shared" si="1"/>
        <v>0</v>
      </c>
      <c r="I19" s="10"/>
      <c r="J19" s="21">
        <v>0</v>
      </c>
      <c r="K19" s="21">
        <v>0</v>
      </c>
      <c r="L19" s="50">
        <f t="shared" si="2"/>
        <v>0</v>
      </c>
      <c r="M19" s="11">
        <v>0</v>
      </c>
      <c r="N19" s="11">
        <v>0</v>
      </c>
      <c r="O19" s="11">
        <v>0</v>
      </c>
      <c r="P19" s="12">
        <f t="shared" si="3"/>
        <v>0</v>
      </c>
      <c r="Q19" s="11">
        <v>0</v>
      </c>
      <c r="R19" s="11">
        <v>0</v>
      </c>
      <c r="S19" s="11">
        <v>0</v>
      </c>
      <c r="T19" s="12">
        <f t="shared" si="4"/>
        <v>0</v>
      </c>
      <c r="U19" s="11">
        <v>0</v>
      </c>
      <c r="V19" s="11">
        <v>0</v>
      </c>
      <c r="W19" s="11">
        <v>0</v>
      </c>
      <c r="X19" s="12">
        <f t="shared" si="21"/>
        <v>0</v>
      </c>
      <c r="Y19" s="12">
        <f t="shared" si="6"/>
        <v>0</v>
      </c>
      <c r="Z19" s="11">
        <v>0</v>
      </c>
      <c r="AA19" s="51">
        <f t="shared" si="7"/>
        <v>0</v>
      </c>
      <c r="AB19" s="52" t="e">
        <f t="shared" si="8"/>
        <v>#DIV/0!</v>
      </c>
      <c r="AC19" s="52" t="e">
        <f t="shared" si="9"/>
        <v>#DIV/0!</v>
      </c>
      <c r="AD19" s="53" t="e">
        <f t="shared" ref="AD19:AE19" si="27">AB19*8</f>
        <v>#DIV/0!</v>
      </c>
      <c r="AE19" s="53" t="e">
        <f t="shared" si="27"/>
        <v>#DIV/0!</v>
      </c>
      <c r="AF19" s="8"/>
      <c r="AG19" s="8"/>
      <c r="AH19" s="37">
        <f t="shared" si="11"/>
        <v>0</v>
      </c>
      <c r="AI19" s="38" t="e">
        <f t="shared" si="12"/>
        <v>#DIV/0!</v>
      </c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</row>
    <row r="20" spans="1:79" ht="15.75" customHeight="1">
      <c r="A20" s="49">
        <v>46069</v>
      </c>
      <c r="B20" s="13" t="s">
        <v>10</v>
      </c>
      <c r="C20" s="32">
        <v>0</v>
      </c>
      <c r="D20" s="33">
        <v>0</v>
      </c>
      <c r="E20" s="34">
        <v>0</v>
      </c>
      <c r="F20" s="21">
        <v>0</v>
      </c>
      <c r="G20" s="35">
        <f t="shared" si="0"/>
        <v>0</v>
      </c>
      <c r="H20" s="22">
        <f t="shared" si="1"/>
        <v>0</v>
      </c>
      <c r="I20" s="10"/>
      <c r="J20" s="21">
        <v>0</v>
      </c>
      <c r="K20" s="21">
        <v>0</v>
      </c>
      <c r="L20" s="50">
        <f t="shared" si="2"/>
        <v>0</v>
      </c>
      <c r="M20" s="11">
        <v>0</v>
      </c>
      <c r="N20" s="11">
        <v>0</v>
      </c>
      <c r="O20" s="11">
        <v>0</v>
      </c>
      <c r="P20" s="12">
        <f t="shared" si="3"/>
        <v>0</v>
      </c>
      <c r="Q20" s="11">
        <v>0</v>
      </c>
      <c r="R20" s="11">
        <v>0</v>
      </c>
      <c r="S20" s="11">
        <v>0</v>
      </c>
      <c r="T20" s="12">
        <f t="shared" si="4"/>
        <v>0</v>
      </c>
      <c r="U20" s="11">
        <v>0</v>
      </c>
      <c r="V20" s="11">
        <v>0</v>
      </c>
      <c r="W20" s="11">
        <v>0</v>
      </c>
      <c r="X20" s="12">
        <f t="shared" si="21"/>
        <v>0</v>
      </c>
      <c r="Y20" s="12">
        <f t="shared" si="6"/>
        <v>0</v>
      </c>
      <c r="Z20" s="11">
        <v>0</v>
      </c>
      <c r="AA20" s="51">
        <f t="shared" si="7"/>
        <v>0</v>
      </c>
      <c r="AB20" s="52" t="e">
        <f t="shared" si="8"/>
        <v>#DIV/0!</v>
      </c>
      <c r="AC20" s="52" t="e">
        <f t="shared" si="9"/>
        <v>#DIV/0!</v>
      </c>
      <c r="AD20" s="53" t="e">
        <f t="shared" ref="AD20:AE20" si="28">AB20*8</f>
        <v>#DIV/0!</v>
      </c>
      <c r="AE20" s="53" t="e">
        <f t="shared" si="28"/>
        <v>#DIV/0!</v>
      </c>
      <c r="AF20" s="8"/>
      <c r="AG20" s="8"/>
      <c r="AH20" s="37">
        <f t="shared" si="11"/>
        <v>0</v>
      </c>
      <c r="AI20" s="38" t="e">
        <f t="shared" si="12"/>
        <v>#DIV/0!</v>
      </c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</row>
    <row r="21" spans="1:79" ht="15.75" customHeight="1">
      <c r="A21" s="49">
        <v>46070</v>
      </c>
      <c r="B21" s="13" t="s">
        <v>9</v>
      </c>
      <c r="C21" s="32">
        <v>0</v>
      </c>
      <c r="D21" s="33">
        <v>0</v>
      </c>
      <c r="E21" s="34">
        <v>0</v>
      </c>
      <c r="F21" s="21">
        <v>0</v>
      </c>
      <c r="G21" s="35">
        <f t="shared" si="0"/>
        <v>0</v>
      </c>
      <c r="H21" s="22">
        <f t="shared" si="1"/>
        <v>0</v>
      </c>
      <c r="I21" s="10"/>
      <c r="J21" s="21">
        <v>0</v>
      </c>
      <c r="K21" s="21">
        <v>0</v>
      </c>
      <c r="L21" s="50">
        <f t="shared" si="2"/>
        <v>0</v>
      </c>
      <c r="M21" s="11">
        <v>0</v>
      </c>
      <c r="N21" s="11">
        <v>0</v>
      </c>
      <c r="O21" s="11">
        <v>0</v>
      </c>
      <c r="P21" s="12">
        <f t="shared" si="3"/>
        <v>0</v>
      </c>
      <c r="Q21" s="11">
        <v>0</v>
      </c>
      <c r="R21" s="11">
        <v>0</v>
      </c>
      <c r="S21" s="11">
        <v>0</v>
      </c>
      <c r="T21" s="12">
        <f t="shared" si="4"/>
        <v>0</v>
      </c>
      <c r="U21" s="11">
        <v>0</v>
      </c>
      <c r="V21" s="11">
        <v>0</v>
      </c>
      <c r="W21" s="11">
        <v>0</v>
      </c>
      <c r="X21" s="12">
        <f t="shared" si="21"/>
        <v>0</v>
      </c>
      <c r="Y21" s="12">
        <f t="shared" si="6"/>
        <v>0</v>
      </c>
      <c r="Z21" s="11">
        <v>0</v>
      </c>
      <c r="AA21" s="51">
        <f t="shared" si="7"/>
        <v>0</v>
      </c>
      <c r="AB21" s="52" t="e">
        <f t="shared" si="8"/>
        <v>#DIV/0!</v>
      </c>
      <c r="AC21" s="52" t="e">
        <f t="shared" si="9"/>
        <v>#DIV/0!</v>
      </c>
      <c r="AD21" s="53" t="e">
        <f t="shared" ref="AD21:AE21" si="29">AB21*8</f>
        <v>#DIV/0!</v>
      </c>
      <c r="AE21" s="53" t="e">
        <f t="shared" si="29"/>
        <v>#DIV/0!</v>
      </c>
      <c r="AF21" s="8"/>
      <c r="AG21" s="8"/>
      <c r="AH21" s="37">
        <f t="shared" si="11"/>
        <v>0</v>
      </c>
      <c r="AI21" s="38" t="e">
        <f t="shared" si="12"/>
        <v>#DIV/0!</v>
      </c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</row>
    <row r="22" spans="1:79" ht="15.75" customHeight="1">
      <c r="A22" s="49">
        <v>46071</v>
      </c>
      <c r="B22" s="13" t="s">
        <v>12</v>
      </c>
      <c r="C22" s="32">
        <v>0</v>
      </c>
      <c r="D22" s="33">
        <v>0</v>
      </c>
      <c r="E22" s="34">
        <v>0</v>
      </c>
      <c r="F22" s="21">
        <v>0</v>
      </c>
      <c r="G22" s="35">
        <f t="shared" si="0"/>
        <v>0</v>
      </c>
      <c r="H22" s="22">
        <f t="shared" si="1"/>
        <v>0</v>
      </c>
      <c r="I22" s="10"/>
      <c r="J22" s="21">
        <v>0</v>
      </c>
      <c r="K22" s="21">
        <v>0</v>
      </c>
      <c r="L22" s="50">
        <f t="shared" si="2"/>
        <v>0</v>
      </c>
      <c r="M22" s="11">
        <v>0</v>
      </c>
      <c r="N22" s="11">
        <v>0</v>
      </c>
      <c r="O22" s="11">
        <v>0</v>
      </c>
      <c r="P22" s="12">
        <f t="shared" si="3"/>
        <v>0</v>
      </c>
      <c r="Q22" s="11">
        <v>0</v>
      </c>
      <c r="R22" s="11">
        <v>0</v>
      </c>
      <c r="S22" s="11">
        <v>0</v>
      </c>
      <c r="T22" s="12">
        <f t="shared" si="4"/>
        <v>0</v>
      </c>
      <c r="U22" s="11">
        <v>0</v>
      </c>
      <c r="V22" s="11">
        <v>0</v>
      </c>
      <c r="W22" s="11">
        <v>0</v>
      </c>
      <c r="X22" s="12">
        <f t="shared" si="21"/>
        <v>0</v>
      </c>
      <c r="Y22" s="12">
        <f t="shared" si="6"/>
        <v>0</v>
      </c>
      <c r="Z22" s="11">
        <v>0</v>
      </c>
      <c r="AA22" s="51">
        <f t="shared" si="7"/>
        <v>0</v>
      </c>
      <c r="AB22" s="52" t="e">
        <f t="shared" si="8"/>
        <v>#DIV/0!</v>
      </c>
      <c r="AC22" s="52" t="e">
        <f t="shared" si="9"/>
        <v>#DIV/0!</v>
      </c>
      <c r="AD22" s="53" t="e">
        <f t="shared" ref="AD22:AE22" si="30">AB22*8</f>
        <v>#DIV/0!</v>
      </c>
      <c r="AE22" s="53" t="e">
        <f t="shared" si="30"/>
        <v>#DIV/0!</v>
      </c>
      <c r="AF22" s="8"/>
      <c r="AG22" s="8"/>
      <c r="AH22" s="37">
        <f t="shared" si="11"/>
        <v>0</v>
      </c>
      <c r="AI22" s="38" t="e">
        <f t="shared" si="12"/>
        <v>#DIV/0!</v>
      </c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</row>
    <row r="23" spans="1:79" ht="15.75" customHeight="1">
      <c r="A23" s="55">
        <v>46072</v>
      </c>
      <c r="B23" s="8" t="s">
        <v>6</v>
      </c>
      <c r="C23" s="32">
        <v>16</v>
      </c>
      <c r="D23" s="33">
        <v>7</v>
      </c>
      <c r="E23" s="34">
        <f>8+10+5</f>
        <v>23</v>
      </c>
      <c r="F23" s="21">
        <v>0</v>
      </c>
      <c r="G23" s="35">
        <f t="shared" si="0"/>
        <v>30</v>
      </c>
      <c r="H23" s="22">
        <f t="shared" si="1"/>
        <v>46</v>
      </c>
      <c r="I23" s="10" t="s">
        <v>99</v>
      </c>
      <c r="J23" s="21">
        <v>75.816670000000002</v>
      </c>
      <c r="K23" s="21">
        <v>275.01670000000001</v>
      </c>
      <c r="L23" s="50">
        <f t="shared" si="2"/>
        <v>350.83337</v>
      </c>
      <c r="M23" s="11">
        <v>0</v>
      </c>
      <c r="N23" s="11">
        <v>7079</v>
      </c>
      <c r="O23" s="11">
        <v>43</v>
      </c>
      <c r="P23" s="12">
        <f t="shared" si="3"/>
        <v>7122</v>
      </c>
      <c r="Q23" s="11">
        <v>5275</v>
      </c>
      <c r="R23" s="11">
        <v>2938</v>
      </c>
      <c r="S23" s="11">
        <v>87</v>
      </c>
      <c r="T23" s="12">
        <f t="shared" si="4"/>
        <v>8300</v>
      </c>
      <c r="U23" s="11">
        <v>0</v>
      </c>
      <c r="V23" s="11">
        <v>0</v>
      </c>
      <c r="W23" s="11">
        <v>0</v>
      </c>
      <c r="X23" s="12">
        <f t="shared" si="21"/>
        <v>0</v>
      </c>
      <c r="Y23" s="12">
        <f t="shared" si="6"/>
        <v>8300</v>
      </c>
      <c r="Z23" s="11">
        <v>3</v>
      </c>
      <c r="AA23" s="51">
        <f t="shared" si="7"/>
        <v>12397</v>
      </c>
      <c r="AB23" s="52">
        <f t="shared" si="8"/>
        <v>93.937124909337214</v>
      </c>
      <c r="AC23" s="52">
        <f t="shared" si="9"/>
        <v>30.179985433611847</v>
      </c>
      <c r="AD23" s="53">
        <f t="shared" ref="AD23:AE23" si="31">AB23*8</f>
        <v>751.49699927469771</v>
      </c>
      <c r="AE23" s="53">
        <f t="shared" si="31"/>
        <v>241.43988346889478</v>
      </c>
      <c r="AF23" s="8"/>
      <c r="AG23" s="8"/>
      <c r="AH23" s="37">
        <f t="shared" si="11"/>
        <v>0</v>
      </c>
      <c r="AI23" s="38">
        <f t="shared" si="12"/>
        <v>0</v>
      </c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</row>
    <row r="24" spans="1:79" ht="15.75" customHeight="1">
      <c r="A24" s="55">
        <v>46073</v>
      </c>
      <c r="B24" s="8" t="s">
        <v>11</v>
      </c>
      <c r="C24" s="32">
        <v>15</v>
      </c>
      <c r="D24" s="33">
        <v>7</v>
      </c>
      <c r="E24" s="34">
        <v>24</v>
      </c>
      <c r="F24" s="21">
        <v>0</v>
      </c>
      <c r="G24" s="35">
        <f t="shared" si="0"/>
        <v>31</v>
      </c>
      <c r="H24" s="22">
        <f t="shared" si="1"/>
        <v>46</v>
      </c>
      <c r="I24" s="10" t="s">
        <v>99</v>
      </c>
      <c r="J24" s="21">
        <v>97.483000000000004</v>
      </c>
      <c r="K24" s="21">
        <v>243.61699999999999</v>
      </c>
      <c r="L24" s="50">
        <f t="shared" si="2"/>
        <v>341.1</v>
      </c>
      <c r="M24" s="11">
        <v>0</v>
      </c>
      <c r="N24" s="11">
        <v>9316</v>
      </c>
      <c r="O24" s="11">
        <v>55</v>
      </c>
      <c r="P24" s="12">
        <f t="shared" si="3"/>
        <v>9371</v>
      </c>
      <c r="Q24" s="11">
        <v>1202</v>
      </c>
      <c r="R24" s="11">
        <v>4423</v>
      </c>
      <c r="S24" s="11">
        <v>102</v>
      </c>
      <c r="T24" s="12">
        <f t="shared" si="4"/>
        <v>5727</v>
      </c>
      <c r="U24" s="11">
        <v>0</v>
      </c>
      <c r="V24" s="11">
        <v>0</v>
      </c>
      <c r="W24" s="11">
        <v>0</v>
      </c>
      <c r="X24" s="12">
        <f t="shared" si="21"/>
        <v>0</v>
      </c>
      <c r="Y24" s="12">
        <f t="shared" si="6"/>
        <v>5727</v>
      </c>
      <c r="Z24" s="11">
        <v>8</v>
      </c>
      <c r="AA24" s="51">
        <f t="shared" si="7"/>
        <v>10573</v>
      </c>
      <c r="AB24" s="52">
        <f t="shared" si="8"/>
        <v>96.129581568068275</v>
      </c>
      <c r="AC24" s="52">
        <f t="shared" si="9"/>
        <v>23.508211660105822</v>
      </c>
      <c r="AD24" s="53">
        <f t="shared" ref="AD24:AE24" si="32">AB24*8</f>
        <v>769.0366525445462</v>
      </c>
      <c r="AE24" s="53">
        <f t="shared" si="32"/>
        <v>188.06569328084657</v>
      </c>
      <c r="AF24" s="8"/>
      <c r="AG24" s="8"/>
      <c r="AH24" s="37">
        <f t="shared" si="11"/>
        <v>0</v>
      </c>
      <c r="AI24" s="38">
        <f t="shared" si="12"/>
        <v>0</v>
      </c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</row>
    <row r="25" spans="1:79" ht="15.75" customHeight="1">
      <c r="A25" s="49">
        <v>46074</v>
      </c>
      <c r="B25" s="13" t="s">
        <v>8</v>
      </c>
      <c r="C25" s="32">
        <v>2</v>
      </c>
      <c r="D25" s="33">
        <v>0</v>
      </c>
      <c r="E25" s="34">
        <v>0</v>
      </c>
      <c r="F25" s="21">
        <v>0</v>
      </c>
      <c r="G25" s="35">
        <f t="shared" si="0"/>
        <v>0</v>
      </c>
      <c r="H25" s="22">
        <f t="shared" si="1"/>
        <v>2</v>
      </c>
      <c r="I25" s="10"/>
      <c r="J25" s="21">
        <v>2.73</v>
      </c>
      <c r="K25" s="21">
        <v>2.8330000000000002</v>
      </c>
      <c r="L25" s="50">
        <f t="shared" si="2"/>
        <v>5.5630000000000006</v>
      </c>
      <c r="M25" s="11">
        <v>0</v>
      </c>
      <c r="N25" s="11">
        <v>262</v>
      </c>
      <c r="O25" s="11">
        <v>0</v>
      </c>
      <c r="P25" s="12">
        <f t="shared" si="3"/>
        <v>262</v>
      </c>
      <c r="Q25" s="11">
        <v>0</v>
      </c>
      <c r="R25" s="11">
        <v>160</v>
      </c>
      <c r="S25" s="11">
        <v>0</v>
      </c>
      <c r="T25" s="12">
        <f t="shared" si="4"/>
        <v>160</v>
      </c>
      <c r="U25" s="11">
        <v>0</v>
      </c>
      <c r="V25" s="11">
        <v>0</v>
      </c>
      <c r="W25" s="11">
        <v>0</v>
      </c>
      <c r="X25" s="12">
        <f t="shared" si="21"/>
        <v>0</v>
      </c>
      <c r="Y25" s="12">
        <f t="shared" si="6"/>
        <v>160</v>
      </c>
      <c r="Z25" s="11">
        <v>0</v>
      </c>
      <c r="AA25" s="51">
        <f t="shared" si="7"/>
        <v>262</v>
      </c>
      <c r="AB25" s="52">
        <f t="shared" si="8"/>
        <v>95.970695970695971</v>
      </c>
      <c r="AC25" s="52">
        <f t="shared" si="9"/>
        <v>56.477232615601835</v>
      </c>
      <c r="AD25" s="53">
        <f t="shared" ref="AD25:AE25" si="33">AB25*8</f>
        <v>767.76556776556777</v>
      </c>
      <c r="AE25" s="53">
        <f t="shared" si="33"/>
        <v>451.81786092481468</v>
      </c>
      <c r="AF25" s="8"/>
      <c r="AG25" s="8"/>
      <c r="AH25" s="37">
        <f t="shared" si="11"/>
        <v>0</v>
      </c>
      <c r="AI25" s="38">
        <f t="shared" si="12"/>
        <v>0</v>
      </c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</row>
    <row r="26" spans="1:79" ht="15.75" customHeight="1">
      <c r="A26" s="49">
        <v>46075</v>
      </c>
      <c r="B26" s="13" t="s">
        <v>7</v>
      </c>
      <c r="C26" s="32">
        <v>1</v>
      </c>
      <c r="D26" s="33">
        <v>0</v>
      </c>
      <c r="E26" s="34">
        <v>0</v>
      </c>
      <c r="F26" s="21">
        <v>0</v>
      </c>
      <c r="G26" s="35">
        <f t="shared" si="0"/>
        <v>0</v>
      </c>
      <c r="H26" s="22">
        <f t="shared" si="1"/>
        <v>1</v>
      </c>
      <c r="I26" s="10"/>
      <c r="J26" s="21">
        <v>0</v>
      </c>
      <c r="K26" s="21">
        <v>2.367</v>
      </c>
      <c r="L26" s="50">
        <f t="shared" si="2"/>
        <v>2.367</v>
      </c>
      <c r="M26" s="11">
        <v>0</v>
      </c>
      <c r="N26" s="11">
        <v>37</v>
      </c>
      <c r="O26" s="11">
        <v>0</v>
      </c>
      <c r="P26" s="12">
        <f t="shared" si="3"/>
        <v>37</v>
      </c>
      <c r="Q26" s="11">
        <v>0</v>
      </c>
      <c r="R26" s="11">
        <v>38</v>
      </c>
      <c r="S26" s="11">
        <v>0</v>
      </c>
      <c r="T26" s="12">
        <f t="shared" si="4"/>
        <v>38</v>
      </c>
      <c r="U26" s="11">
        <v>0</v>
      </c>
      <c r="V26" s="11">
        <v>0</v>
      </c>
      <c r="W26" s="11">
        <v>0</v>
      </c>
      <c r="X26" s="12">
        <f t="shared" si="21"/>
        <v>0</v>
      </c>
      <c r="Y26" s="12">
        <f t="shared" si="6"/>
        <v>38</v>
      </c>
      <c r="Z26" s="11">
        <v>0</v>
      </c>
      <c r="AA26" s="51">
        <f t="shared" si="7"/>
        <v>37</v>
      </c>
      <c r="AB26" s="52" t="e">
        <f t="shared" si="8"/>
        <v>#DIV/0!</v>
      </c>
      <c r="AC26" s="52">
        <f t="shared" si="9"/>
        <v>16.054076890578791</v>
      </c>
      <c r="AD26" s="53" t="e">
        <f t="shared" ref="AD26:AE26" si="34">AB26*8</f>
        <v>#DIV/0!</v>
      </c>
      <c r="AE26" s="53">
        <f t="shared" si="34"/>
        <v>128.43261512463033</v>
      </c>
      <c r="AF26" s="8"/>
      <c r="AG26" s="8"/>
      <c r="AH26" s="37">
        <f t="shared" si="11"/>
        <v>0</v>
      </c>
      <c r="AI26" s="38">
        <f t="shared" si="12"/>
        <v>0</v>
      </c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</row>
    <row r="27" spans="1:79" ht="15.75" customHeight="1">
      <c r="A27" s="55">
        <v>46076</v>
      </c>
      <c r="B27" s="8" t="s">
        <v>10</v>
      </c>
      <c r="C27" s="32">
        <v>15</v>
      </c>
      <c r="D27" s="33">
        <v>7</v>
      </c>
      <c r="E27" s="34">
        <v>24</v>
      </c>
      <c r="F27" s="21">
        <v>0</v>
      </c>
      <c r="G27" s="35">
        <f t="shared" si="0"/>
        <v>31</v>
      </c>
      <c r="H27" s="22">
        <f t="shared" si="1"/>
        <v>46</v>
      </c>
      <c r="I27" s="10"/>
      <c r="J27" s="21">
        <v>77.167000000000002</v>
      </c>
      <c r="K27" s="21">
        <v>215.917</v>
      </c>
      <c r="L27" s="50">
        <f t="shared" si="2"/>
        <v>293.084</v>
      </c>
      <c r="M27" s="11">
        <v>0</v>
      </c>
      <c r="N27" s="11">
        <v>8116</v>
      </c>
      <c r="O27" s="11">
        <v>79</v>
      </c>
      <c r="P27" s="12">
        <f t="shared" si="3"/>
        <v>8195</v>
      </c>
      <c r="Q27" s="11">
        <v>3161</v>
      </c>
      <c r="R27" s="11">
        <v>2905</v>
      </c>
      <c r="S27" s="11">
        <v>46</v>
      </c>
      <c r="T27" s="12">
        <f t="shared" si="4"/>
        <v>6112</v>
      </c>
      <c r="U27" s="11">
        <v>0</v>
      </c>
      <c r="V27" s="11">
        <v>0</v>
      </c>
      <c r="W27" s="11">
        <v>0</v>
      </c>
      <c r="X27" s="12">
        <f t="shared" si="21"/>
        <v>0</v>
      </c>
      <c r="Y27" s="12">
        <f t="shared" si="6"/>
        <v>6112</v>
      </c>
      <c r="Z27" s="11">
        <v>6</v>
      </c>
      <c r="AA27" s="51">
        <f t="shared" si="7"/>
        <v>11356</v>
      </c>
      <c r="AB27" s="52">
        <f t="shared" si="8"/>
        <v>106.1982453639509</v>
      </c>
      <c r="AC27" s="52">
        <f t="shared" si="9"/>
        <v>28.307173589851654</v>
      </c>
      <c r="AD27" s="53">
        <f t="shared" ref="AD27:AE27" si="35">AB27*8</f>
        <v>849.58596291160723</v>
      </c>
      <c r="AE27" s="53">
        <f t="shared" si="35"/>
        <v>226.45738871881323</v>
      </c>
      <c r="AF27" s="8"/>
      <c r="AG27" s="8"/>
      <c r="AH27" s="37">
        <f t="shared" si="11"/>
        <v>0</v>
      </c>
      <c r="AI27" s="38">
        <f t="shared" si="12"/>
        <v>0</v>
      </c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</row>
    <row r="28" spans="1:79" ht="15.75" customHeight="1">
      <c r="A28" s="55">
        <v>46077</v>
      </c>
      <c r="B28" s="8" t="s">
        <v>9</v>
      </c>
      <c r="C28" s="32">
        <v>16</v>
      </c>
      <c r="D28" s="33">
        <v>7</v>
      </c>
      <c r="E28" s="34">
        <v>13</v>
      </c>
      <c r="F28" s="21">
        <v>0</v>
      </c>
      <c r="G28" s="35">
        <f t="shared" si="0"/>
        <v>20</v>
      </c>
      <c r="H28" s="22">
        <f t="shared" si="1"/>
        <v>36</v>
      </c>
      <c r="I28" s="10"/>
      <c r="J28" s="21">
        <v>54.3</v>
      </c>
      <c r="K28" s="21">
        <v>191.71700000000001</v>
      </c>
      <c r="L28" s="50">
        <f t="shared" si="2"/>
        <v>246.017</v>
      </c>
      <c r="M28" s="11">
        <v>0</v>
      </c>
      <c r="N28" s="11">
        <v>5235</v>
      </c>
      <c r="O28" s="11">
        <v>13</v>
      </c>
      <c r="P28" s="12">
        <f t="shared" si="3"/>
        <v>5248</v>
      </c>
      <c r="Q28" s="11">
        <v>941</v>
      </c>
      <c r="R28" s="11">
        <v>1503</v>
      </c>
      <c r="S28" s="11">
        <v>224</v>
      </c>
      <c r="T28" s="12">
        <f t="shared" si="4"/>
        <v>2668</v>
      </c>
      <c r="U28" s="11">
        <v>0</v>
      </c>
      <c r="V28" s="11">
        <v>0</v>
      </c>
      <c r="W28" s="11">
        <v>0</v>
      </c>
      <c r="X28" s="12">
        <f t="shared" si="21"/>
        <v>0</v>
      </c>
      <c r="Y28" s="12">
        <f t="shared" si="6"/>
        <v>2668</v>
      </c>
      <c r="Z28" s="11">
        <v>6</v>
      </c>
      <c r="AA28" s="51">
        <f t="shared" si="7"/>
        <v>6189</v>
      </c>
      <c r="AB28" s="52">
        <f t="shared" si="8"/>
        <v>96.648250460405166</v>
      </c>
      <c r="AC28" s="52">
        <f t="shared" si="9"/>
        <v>13.916345446674002</v>
      </c>
      <c r="AD28" s="53">
        <f t="shared" ref="AD28:AE28" si="36">AB28*8</f>
        <v>773.18600368324132</v>
      </c>
      <c r="AE28" s="53">
        <f t="shared" si="36"/>
        <v>111.33076357339202</v>
      </c>
      <c r="AF28" s="8"/>
      <c r="AG28" s="8"/>
      <c r="AH28" s="37">
        <f t="shared" si="11"/>
        <v>0</v>
      </c>
      <c r="AI28" s="38">
        <f t="shared" si="12"/>
        <v>0</v>
      </c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</row>
    <row r="29" spans="1:79" ht="15.75" customHeight="1">
      <c r="A29" s="55">
        <v>46078</v>
      </c>
      <c r="B29" s="8" t="s">
        <v>12</v>
      </c>
      <c r="C29" s="32">
        <v>14</v>
      </c>
      <c r="D29" s="33">
        <v>7</v>
      </c>
      <c r="E29" s="34">
        <v>13</v>
      </c>
      <c r="F29" s="21">
        <v>0</v>
      </c>
      <c r="G29" s="35">
        <f t="shared" si="0"/>
        <v>20</v>
      </c>
      <c r="H29" s="22">
        <f t="shared" si="1"/>
        <v>34</v>
      </c>
      <c r="I29" s="10"/>
      <c r="J29" s="21">
        <v>51.48</v>
      </c>
      <c r="K29" s="21">
        <v>185.16</v>
      </c>
      <c r="L29" s="50">
        <f t="shared" si="2"/>
        <v>236.64</v>
      </c>
      <c r="M29" s="11">
        <v>0</v>
      </c>
      <c r="N29" s="11">
        <v>4333</v>
      </c>
      <c r="O29" s="11">
        <v>43</v>
      </c>
      <c r="P29" s="12">
        <f t="shared" si="3"/>
        <v>4376</v>
      </c>
      <c r="Q29" s="11">
        <v>948</v>
      </c>
      <c r="R29" s="11">
        <v>1005</v>
      </c>
      <c r="S29" s="11">
        <v>168</v>
      </c>
      <c r="T29" s="12">
        <f t="shared" si="4"/>
        <v>2121</v>
      </c>
      <c r="U29" s="11">
        <v>0</v>
      </c>
      <c r="V29" s="11">
        <v>0</v>
      </c>
      <c r="W29" s="11">
        <v>0</v>
      </c>
      <c r="X29" s="12">
        <f t="shared" si="21"/>
        <v>0</v>
      </c>
      <c r="Y29" s="12">
        <f t="shared" si="6"/>
        <v>2121</v>
      </c>
      <c r="Z29" s="11">
        <v>5</v>
      </c>
      <c r="AA29" s="51">
        <f t="shared" si="7"/>
        <v>5324</v>
      </c>
      <c r="AB29" s="52">
        <f t="shared" si="8"/>
        <v>85.003885003885003</v>
      </c>
      <c r="AC29" s="52">
        <f t="shared" si="9"/>
        <v>11.454957874270901</v>
      </c>
      <c r="AD29" s="53">
        <f t="shared" ref="AD29:AE29" si="37">AB29*8</f>
        <v>680.03108003108002</v>
      </c>
      <c r="AE29" s="53">
        <f t="shared" si="37"/>
        <v>91.63966299416721</v>
      </c>
      <c r="AF29" s="8"/>
      <c r="AG29" s="8"/>
      <c r="AH29" s="37">
        <f t="shared" si="11"/>
        <v>0</v>
      </c>
      <c r="AI29" s="38">
        <f t="shared" si="12"/>
        <v>0</v>
      </c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</row>
    <row r="30" spans="1:79" ht="15.75" customHeight="1">
      <c r="A30" s="55">
        <v>46079</v>
      </c>
      <c r="B30" s="8" t="s">
        <v>6</v>
      </c>
      <c r="C30" s="32">
        <v>13.5</v>
      </c>
      <c r="D30" s="33">
        <v>7</v>
      </c>
      <c r="E30" s="34">
        <v>11</v>
      </c>
      <c r="F30" s="21">
        <v>0</v>
      </c>
      <c r="G30" s="35">
        <f t="shared" si="0"/>
        <v>18</v>
      </c>
      <c r="H30" s="22">
        <f t="shared" si="1"/>
        <v>31.5</v>
      </c>
      <c r="I30" s="10"/>
      <c r="J30" s="21">
        <v>46.1</v>
      </c>
      <c r="K30" s="21">
        <v>183.93</v>
      </c>
      <c r="L30" s="50">
        <f t="shared" si="2"/>
        <v>230.03</v>
      </c>
      <c r="M30" s="11">
        <v>0</v>
      </c>
      <c r="N30" s="11">
        <v>3358</v>
      </c>
      <c r="O30" s="11">
        <v>87</v>
      </c>
      <c r="P30" s="12">
        <f t="shared" si="3"/>
        <v>3445</v>
      </c>
      <c r="Q30" s="11">
        <v>841</v>
      </c>
      <c r="R30" s="11">
        <v>973</v>
      </c>
      <c r="S30" s="11">
        <v>293</v>
      </c>
      <c r="T30" s="12">
        <f t="shared" si="4"/>
        <v>2107</v>
      </c>
      <c r="U30" s="11">
        <v>1</v>
      </c>
      <c r="V30" s="11">
        <v>0</v>
      </c>
      <c r="W30" s="11">
        <v>0</v>
      </c>
      <c r="X30" s="12">
        <f t="shared" si="21"/>
        <v>1</v>
      </c>
      <c r="Y30" s="12">
        <f t="shared" si="6"/>
        <v>2108</v>
      </c>
      <c r="Z30" s="11">
        <v>4</v>
      </c>
      <c r="AA30" s="51">
        <f t="shared" si="7"/>
        <v>4287</v>
      </c>
      <c r="AB30" s="52">
        <f t="shared" si="8"/>
        <v>74.728850325379611</v>
      </c>
      <c r="AC30" s="52">
        <f t="shared" si="9"/>
        <v>11.460881857228292</v>
      </c>
      <c r="AD30" s="53">
        <f t="shared" ref="AD30:AE30" si="38">AB30*8</f>
        <v>597.83080260303689</v>
      </c>
      <c r="AE30" s="53">
        <f t="shared" si="38"/>
        <v>91.68705485782634</v>
      </c>
      <c r="AF30" s="8"/>
      <c r="AG30" s="8"/>
      <c r="AH30" s="37">
        <f t="shared" si="11"/>
        <v>0</v>
      </c>
      <c r="AI30" s="38">
        <f t="shared" si="12"/>
        <v>0</v>
      </c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</row>
    <row r="31" spans="1:79" ht="15.75" customHeight="1">
      <c r="A31" s="55">
        <v>46080</v>
      </c>
      <c r="B31" s="8" t="s">
        <v>11</v>
      </c>
      <c r="C31" s="32">
        <v>14</v>
      </c>
      <c r="D31" s="33">
        <v>7</v>
      </c>
      <c r="E31" s="34">
        <v>11</v>
      </c>
      <c r="F31" s="21">
        <v>0</v>
      </c>
      <c r="G31" s="35">
        <f t="shared" si="0"/>
        <v>18</v>
      </c>
      <c r="H31" s="22">
        <f t="shared" si="1"/>
        <v>32</v>
      </c>
      <c r="I31" s="10"/>
      <c r="J31" s="21">
        <v>39.56</v>
      </c>
      <c r="K31" s="21">
        <v>193.21</v>
      </c>
      <c r="L31" s="50">
        <f t="shared" si="2"/>
        <v>232.77</v>
      </c>
      <c r="M31" s="11">
        <v>0</v>
      </c>
      <c r="N31" s="11">
        <v>3945</v>
      </c>
      <c r="O31" s="11">
        <v>14</v>
      </c>
      <c r="P31" s="12">
        <f t="shared" si="3"/>
        <v>3959</v>
      </c>
      <c r="Q31" s="11">
        <v>849</v>
      </c>
      <c r="R31" s="11">
        <v>942</v>
      </c>
      <c r="S31" s="11">
        <v>187</v>
      </c>
      <c r="T31" s="12">
        <f t="shared" si="4"/>
        <v>1978</v>
      </c>
      <c r="U31" s="11">
        <v>0</v>
      </c>
      <c r="V31" s="11">
        <v>0</v>
      </c>
      <c r="W31" s="11">
        <v>0</v>
      </c>
      <c r="X31" s="12">
        <f t="shared" si="21"/>
        <v>0</v>
      </c>
      <c r="Y31" s="12">
        <f t="shared" si="6"/>
        <v>1978</v>
      </c>
      <c r="Z31" s="11">
        <v>5</v>
      </c>
      <c r="AA31" s="51">
        <f t="shared" si="7"/>
        <v>4808</v>
      </c>
      <c r="AB31" s="52">
        <f t="shared" si="8"/>
        <v>100.07583417593528</v>
      </c>
      <c r="AC31" s="52">
        <f t="shared" si="9"/>
        <v>10.237565343408725</v>
      </c>
      <c r="AD31" s="53">
        <f t="shared" ref="AD31:AE31" si="39">AB31*8</f>
        <v>800.60667340748228</v>
      </c>
      <c r="AE31" s="53">
        <f t="shared" si="39"/>
        <v>81.900522747269804</v>
      </c>
      <c r="AF31" s="8"/>
      <c r="AG31" s="8"/>
      <c r="AH31" s="37">
        <f t="shared" si="11"/>
        <v>0</v>
      </c>
      <c r="AI31" s="38">
        <f t="shared" si="12"/>
        <v>0</v>
      </c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</row>
    <row r="32" spans="1:79" ht="15.75" customHeight="1">
      <c r="A32" s="49">
        <v>46081</v>
      </c>
      <c r="B32" s="13" t="s">
        <v>8</v>
      </c>
      <c r="C32" s="32">
        <v>23</v>
      </c>
      <c r="D32" s="33">
        <v>5</v>
      </c>
      <c r="E32" s="34">
        <v>35</v>
      </c>
      <c r="F32" s="21">
        <v>0</v>
      </c>
      <c r="G32" s="35">
        <f t="shared" si="0"/>
        <v>40</v>
      </c>
      <c r="H32" s="22">
        <f t="shared" si="1"/>
        <v>63</v>
      </c>
      <c r="I32" s="10" t="s">
        <v>108</v>
      </c>
      <c r="J32" s="21">
        <v>142.83000000000001</v>
      </c>
      <c r="K32" s="21">
        <v>349.56</v>
      </c>
      <c r="L32" s="50">
        <f t="shared" si="2"/>
        <v>492.39</v>
      </c>
      <c r="M32" s="11">
        <v>0</v>
      </c>
      <c r="N32" s="11">
        <v>17900</v>
      </c>
      <c r="O32" s="11">
        <v>0</v>
      </c>
      <c r="P32" s="12">
        <f t="shared" si="3"/>
        <v>17900</v>
      </c>
      <c r="Q32" s="11">
        <v>0</v>
      </c>
      <c r="R32" s="11">
        <v>11956</v>
      </c>
      <c r="S32" s="11">
        <v>0</v>
      </c>
      <c r="T32" s="12">
        <f t="shared" si="4"/>
        <v>11956</v>
      </c>
      <c r="U32" s="11">
        <v>0</v>
      </c>
      <c r="V32" s="11">
        <v>0</v>
      </c>
      <c r="W32" s="11">
        <v>0</v>
      </c>
      <c r="X32" s="12">
        <f t="shared" si="21"/>
        <v>0</v>
      </c>
      <c r="Y32" s="12">
        <f t="shared" si="6"/>
        <v>11956</v>
      </c>
      <c r="Z32" s="11">
        <v>0</v>
      </c>
      <c r="AA32" s="51">
        <f t="shared" si="7"/>
        <v>17900</v>
      </c>
      <c r="AB32" s="52">
        <f t="shared" si="8"/>
        <v>125.32381152418958</v>
      </c>
      <c r="AC32" s="52">
        <f t="shared" si="9"/>
        <v>34.202998054697332</v>
      </c>
      <c r="AD32" s="53">
        <f t="shared" ref="AD32:AE32" si="40">AB32*8</f>
        <v>1002.5904921935166</v>
      </c>
      <c r="AE32" s="53">
        <f t="shared" si="40"/>
        <v>273.62398443757866</v>
      </c>
      <c r="AF32" s="8"/>
      <c r="AG32" s="8"/>
      <c r="AH32" s="37">
        <f t="shared" si="11"/>
        <v>0</v>
      </c>
      <c r="AI32" s="38">
        <f t="shared" si="12"/>
        <v>0</v>
      </c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</row>
    <row r="33" spans="1:79" ht="15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4"/>
      <c r="AC33" s="64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</row>
    <row r="34" spans="1:79" ht="15.75" customHeight="1">
      <c r="A34" s="28" t="s">
        <v>62</v>
      </c>
      <c r="B34" s="28" t="s">
        <v>110</v>
      </c>
      <c r="BZ34" s="62"/>
    </row>
    <row r="35" spans="1:79" ht="15.75" customHeight="1">
      <c r="A35" s="2" t="s">
        <v>50</v>
      </c>
      <c r="B35" s="29" t="s">
        <v>51</v>
      </c>
      <c r="BZ35" s="62"/>
    </row>
    <row r="36" spans="1:79" ht="15.75" customHeight="1">
      <c r="A36" s="30" t="s">
        <v>52</v>
      </c>
      <c r="B36" s="1" t="s">
        <v>55</v>
      </c>
      <c r="BZ36" s="62"/>
    </row>
    <row r="37" spans="1:79" ht="12.75">
      <c r="A37" s="30" t="s">
        <v>54</v>
      </c>
      <c r="B37" s="1" t="s">
        <v>57</v>
      </c>
      <c r="BZ37" s="62"/>
    </row>
    <row r="38" spans="1:79" ht="12.75">
      <c r="A38" s="30" t="s">
        <v>56</v>
      </c>
      <c r="BZ38" s="62"/>
    </row>
    <row r="39" spans="1:79" ht="12.75">
      <c r="A39" s="30" t="s">
        <v>58</v>
      </c>
      <c r="BZ39" s="62"/>
    </row>
    <row r="40" spans="1:79" ht="12.75">
      <c r="A40" s="30" t="s">
        <v>59</v>
      </c>
      <c r="BZ40" s="62"/>
    </row>
    <row r="41" spans="1:79" ht="12.75">
      <c r="A41" s="30" t="s">
        <v>60</v>
      </c>
      <c r="BZ41" s="62"/>
    </row>
    <row r="42" spans="1:79" ht="12.75">
      <c r="A42" s="30" t="s">
        <v>61</v>
      </c>
      <c r="BZ42" s="62"/>
    </row>
    <row r="43" spans="1:79" ht="12.75">
      <c r="A43" s="30" t="s">
        <v>77</v>
      </c>
      <c r="BZ43" s="62"/>
    </row>
    <row r="44" spans="1:79" ht="15">
      <c r="A44" s="28" t="s">
        <v>48</v>
      </c>
      <c r="B44" s="28" t="s">
        <v>63</v>
      </c>
      <c r="BZ44" s="62"/>
    </row>
    <row r="45" spans="1:79" ht="12.75">
      <c r="A45" s="2" t="s">
        <v>3</v>
      </c>
      <c r="B45" s="29" t="s">
        <v>51</v>
      </c>
      <c r="BZ45" s="62"/>
    </row>
    <row r="46" spans="1:79" ht="12.75">
      <c r="A46" s="30" t="s">
        <v>64</v>
      </c>
      <c r="B46" s="1" t="s">
        <v>65</v>
      </c>
      <c r="BZ46" s="62"/>
    </row>
    <row r="47" spans="1:79" ht="12.75">
      <c r="A47" s="30" t="s">
        <v>66</v>
      </c>
      <c r="B47" s="1" t="s">
        <v>67</v>
      </c>
      <c r="BZ47" s="62"/>
    </row>
    <row r="48" spans="1:79" ht="12.75">
      <c r="A48" s="30" t="s">
        <v>69</v>
      </c>
      <c r="B48" s="1" t="s">
        <v>68</v>
      </c>
      <c r="BZ48" s="62"/>
    </row>
    <row r="49" spans="1:79" ht="12.75">
      <c r="A49" s="30" t="s">
        <v>71</v>
      </c>
      <c r="B49" s="1" t="s">
        <v>70</v>
      </c>
      <c r="BZ49" s="62"/>
    </row>
    <row r="50" spans="1:79" ht="12.75">
      <c r="A50" s="30" t="s">
        <v>73</v>
      </c>
      <c r="B50" s="1" t="s">
        <v>72</v>
      </c>
      <c r="BZ50" s="62"/>
    </row>
    <row r="51" spans="1:79" ht="12.75">
      <c r="A51" s="1" t="s">
        <v>105</v>
      </c>
      <c r="BZ51" s="62"/>
    </row>
    <row r="52" spans="1:79" ht="12.75">
      <c r="A52" s="1" t="s">
        <v>106</v>
      </c>
      <c r="BZ52" s="62"/>
    </row>
    <row r="53" spans="1:79" ht="12.75">
      <c r="A53" s="31"/>
      <c r="BZ53" s="62"/>
    </row>
    <row r="54" spans="1:79" ht="12.75">
      <c r="A54" s="31"/>
      <c r="BZ54" s="62"/>
    </row>
    <row r="55" spans="1:79" ht="12.7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4"/>
      <c r="AC55" s="64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</row>
    <row r="56" spans="1:79" ht="12.75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4"/>
      <c r="AC56" s="64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</row>
    <row r="57" spans="1:79" ht="12.75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4"/>
      <c r="AC57" s="64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</row>
    <row r="58" spans="1:79" ht="12.7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4"/>
      <c r="AC58" s="64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</row>
    <row r="59" spans="1:79" ht="12.7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4"/>
      <c r="AC59" s="64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</row>
    <row r="60" spans="1:79" ht="12.7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4"/>
      <c r="AC60" s="64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</row>
    <row r="61" spans="1:79" ht="12.7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4"/>
      <c r="AC61" s="64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</row>
    <row r="62" spans="1:79" ht="12.7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4"/>
      <c r="AC62" s="64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</row>
    <row r="63" spans="1:79" ht="12.7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4"/>
      <c r="AC63" s="64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</row>
    <row r="64" spans="1:79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4"/>
      <c r="AC64" s="64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</row>
    <row r="65" spans="1:79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4"/>
      <c r="AC65" s="64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</row>
    <row r="66" spans="1:79" ht="12.7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4"/>
      <c r="AC66" s="64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</row>
    <row r="67" spans="1:79" ht="12.7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4"/>
      <c r="AC67" s="64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</row>
    <row r="68" spans="1:79" ht="12.7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4"/>
      <c r="AC68" s="64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</row>
    <row r="69" spans="1:79" ht="12.7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4"/>
      <c r="AC69" s="64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</row>
    <row r="70" spans="1:79" ht="12.7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4"/>
      <c r="AC70" s="64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</row>
    <row r="71" spans="1:79" ht="12.7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4"/>
      <c r="AC71" s="64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</row>
    <row r="72" spans="1:79" ht="12.7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4"/>
      <c r="AC72" s="64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</row>
    <row r="73" spans="1:79" ht="12.7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4"/>
      <c r="AC73" s="64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</row>
    <row r="74" spans="1:79" ht="12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4"/>
      <c r="AC74" s="64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</row>
    <row r="75" spans="1:79" ht="12.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4"/>
      <c r="AC75" s="64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</row>
    <row r="76" spans="1:79" ht="12.7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4"/>
      <c r="AC76" s="64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</row>
    <row r="77" spans="1:79" ht="12.7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4"/>
      <c r="AC77" s="64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</row>
    <row r="78" spans="1:79" ht="12.7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4"/>
      <c r="AC78" s="64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</row>
    <row r="79" spans="1:79" ht="12.7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4"/>
      <c r="AC79" s="64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</row>
    <row r="80" spans="1:79" ht="12.7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4"/>
      <c r="AC80" s="64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</row>
    <row r="81" spans="1:79" ht="12.7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4"/>
      <c r="AC81" s="64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</row>
    <row r="82" spans="1:79" ht="12.7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4"/>
      <c r="AC82" s="64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</row>
    <row r="83" spans="1:79" ht="12.7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4"/>
      <c r="AC83" s="64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</row>
    <row r="84" spans="1:79" ht="12.7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4"/>
      <c r="AC84" s="64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</row>
    <row r="85" spans="1:79" ht="12.7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4"/>
      <c r="AC85" s="64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</row>
    <row r="86" spans="1:79" ht="12.7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4"/>
      <c r="AC86" s="64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</row>
    <row r="87" spans="1:79" ht="12.7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4"/>
      <c r="AC87" s="64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</row>
    <row r="88" spans="1:79" ht="12.7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4"/>
      <c r="AC88" s="64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</row>
    <row r="89" spans="1:79" ht="12.7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4"/>
      <c r="AC89" s="64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</row>
    <row r="90" spans="1:79" ht="12.7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4"/>
      <c r="AC90" s="64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</row>
    <row r="91" spans="1:79" ht="12.7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4"/>
      <c r="AC91" s="64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</row>
    <row r="92" spans="1:79" ht="12.7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4"/>
      <c r="AC92" s="64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</row>
    <row r="93" spans="1:79" ht="12.7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4"/>
      <c r="AC93" s="64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</row>
    <row r="94" spans="1:79" ht="12.7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4"/>
      <c r="AC94" s="64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</row>
    <row r="95" spans="1:79" ht="12.7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4"/>
      <c r="AC95" s="64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</row>
    <row r="96" spans="1:79" ht="12.7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4"/>
      <c r="AC96" s="64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</row>
    <row r="97" spans="1:79" ht="12.7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4"/>
      <c r="AC97" s="64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</row>
    <row r="98" spans="1:79" ht="12.7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4"/>
      <c r="AC98" s="64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</row>
    <row r="99" spans="1:79" ht="12.7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4"/>
      <c r="AC99" s="64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</row>
    <row r="100" spans="1:79" ht="12.7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4"/>
      <c r="AC100" s="64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</row>
    <row r="101" spans="1:79" ht="12.7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4"/>
      <c r="AC101" s="64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</row>
    <row r="102" spans="1:79" ht="12.7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4"/>
      <c r="AC102" s="64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</row>
    <row r="103" spans="1:79" ht="12.7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4"/>
      <c r="AC103" s="64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</row>
    <row r="104" spans="1:79" ht="12.7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4"/>
      <c r="AC104" s="64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</row>
    <row r="105" spans="1:79" ht="12.7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4"/>
      <c r="AC105" s="64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</row>
    <row r="106" spans="1:79" ht="12.7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4"/>
      <c r="AC106" s="64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</row>
    <row r="107" spans="1:79" ht="12.7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4"/>
      <c r="AC107" s="64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</row>
    <row r="108" spans="1:79" ht="12.7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4"/>
      <c r="AC108" s="64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</row>
    <row r="109" spans="1:79" ht="12.7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4"/>
      <c r="AC109" s="64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</row>
    <row r="110" spans="1:79" ht="12.7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4"/>
      <c r="AC110" s="64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</row>
    <row r="111" spans="1:79" ht="12.7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4"/>
      <c r="AC111" s="64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</row>
    <row r="112" spans="1:79" ht="12.7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4"/>
      <c r="AC112" s="64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</row>
    <row r="113" spans="1:79" ht="12.7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4"/>
      <c r="AC113" s="64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</row>
    <row r="114" spans="1:79" ht="12.7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4"/>
      <c r="AC114" s="64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</row>
    <row r="115" spans="1:79" ht="12.7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4"/>
      <c r="AC115" s="64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</row>
    <row r="116" spans="1:79" ht="12.7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4"/>
      <c r="AC116" s="64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</row>
    <row r="117" spans="1:79" ht="12.7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4"/>
      <c r="AC117" s="64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</row>
    <row r="118" spans="1:79" ht="12.7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4"/>
      <c r="AC118" s="64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</row>
    <row r="119" spans="1:79" ht="12.7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4"/>
      <c r="AC119" s="64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</row>
    <row r="120" spans="1:79" ht="12.7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4"/>
      <c r="AC120" s="64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</row>
    <row r="121" spans="1:79" ht="12.7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4"/>
      <c r="AC121" s="64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</row>
    <row r="122" spans="1:79" ht="12.7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4"/>
      <c r="AC122" s="64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</row>
    <row r="123" spans="1:79" ht="12.7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4"/>
      <c r="AC123" s="64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</row>
    <row r="124" spans="1:79" ht="12.7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4"/>
      <c r="AC124" s="64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</row>
    <row r="125" spans="1:79" ht="12.7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4"/>
      <c r="AC125" s="64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</row>
    <row r="126" spans="1:79" ht="12.7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4"/>
      <c r="AC126" s="64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</row>
    <row r="127" spans="1:79" ht="12.7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4"/>
      <c r="AC127" s="64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</row>
    <row r="128" spans="1:79" ht="12.7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4"/>
      <c r="AC128" s="64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</row>
    <row r="129" spans="1:79" ht="12.7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4"/>
      <c r="AC129" s="64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</row>
    <row r="130" spans="1:79" ht="12.7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4"/>
      <c r="AC130" s="64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</row>
    <row r="131" spans="1:79" ht="12.7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4"/>
      <c r="AC131" s="64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</row>
    <row r="132" spans="1:79" ht="12.7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4"/>
      <c r="AC132" s="64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</row>
    <row r="133" spans="1:79" ht="12.7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4"/>
      <c r="AC133" s="64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</row>
    <row r="134" spans="1:79" ht="12.7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4"/>
      <c r="AC134" s="64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</row>
    <row r="135" spans="1:79" ht="12.7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4"/>
      <c r="AC135" s="64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</row>
    <row r="136" spans="1:79" ht="12.7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4"/>
      <c r="AC136" s="64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</row>
    <row r="137" spans="1:79" ht="12.7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4"/>
      <c r="AC137" s="64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</row>
    <row r="138" spans="1:79" ht="12.7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4"/>
      <c r="AC138" s="64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</row>
    <row r="139" spans="1:79" ht="12.7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4"/>
      <c r="AC139" s="64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</row>
    <row r="140" spans="1:79" ht="12.7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4"/>
      <c r="AC140" s="64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</row>
    <row r="141" spans="1:79" ht="12.7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4"/>
      <c r="AC141" s="64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</row>
    <row r="142" spans="1:79" ht="12.7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4"/>
      <c r="AC142" s="64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</row>
    <row r="143" spans="1:79" ht="12.7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4"/>
      <c r="AC143" s="64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</row>
    <row r="144" spans="1:79" ht="12.7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4"/>
      <c r="AC144" s="64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</row>
    <row r="145" spans="1:79" ht="12.7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4"/>
      <c r="AC145" s="64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</row>
    <row r="146" spans="1:79" ht="12.7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4"/>
      <c r="AC146" s="64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</row>
    <row r="147" spans="1:79" ht="12.7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4"/>
      <c r="AC147" s="64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</row>
    <row r="148" spans="1:79" ht="12.7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4"/>
      <c r="AC148" s="64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</row>
    <row r="149" spans="1:79" ht="12.7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4"/>
      <c r="AC149" s="64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</row>
    <row r="150" spans="1:79" ht="12.7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4"/>
      <c r="AC150" s="64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</row>
    <row r="151" spans="1:79" ht="12.7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4"/>
      <c r="AC151" s="64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</row>
    <row r="152" spans="1:79" ht="12.7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4"/>
      <c r="AC152" s="64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</row>
    <row r="153" spans="1:79" ht="12.7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4"/>
      <c r="AC153" s="64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</row>
    <row r="154" spans="1:79" ht="12.7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4"/>
      <c r="AC154" s="64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</row>
    <row r="155" spans="1:79" ht="12.7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4"/>
      <c r="AC155" s="64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</row>
    <row r="156" spans="1:79" ht="12.7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4"/>
      <c r="AC156" s="64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</row>
    <row r="157" spans="1:79" ht="12.7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4"/>
      <c r="AC157" s="64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</row>
    <row r="158" spans="1:79" ht="12.7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4"/>
      <c r="AC158" s="64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</row>
    <row r="159" spans="1:79" ht="12.7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4"/>
      <c r="AC159" s="64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</row>
    <row r="160" spans="1:79" ht="12.7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4"/>
      <c r="AC160" s="64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</row>
    <row r="161" spans="1:79" ht="12.7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4"/>
      <c r="AC161" s="64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</row>
    <row r="162" spans="1:79" ht="12.7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4"/>
      <c r="AC162" s="64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</row>
    <row r="163" spans="1:79" ht="12.7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4"/>
      <c r="AC163" s="64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</row>
    <row r="164" spans="1:79" ht="12.7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4"/>
      <c r="AC164" s="64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</row>
    <row r="165" spans="1:79" ht="12.7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4"/>
      <c r="AC165" s="64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</row>
    <row r="166" spans="1:79" ht="12.7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4"/>
      <c r="AC166" s="64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</row>
    <row r="167" spans="1:79" ht="12.7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4"/>
      <c r="AC167" s="64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</row>
    <row r="168" spans="1:79" ht="12.7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4"/>
      <c r="AC168" s="64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</row>
    <row r="169" spans="1:79" ht="12.7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4"/>
      <c r="AC169" s="64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</row>
    <row r="170" spans="1:79" ht="12.7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4"/>
      <c r="AC170" s="64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</row>
    <row r="171" spans="1:79" ht="12.7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4"/>
      <c r="AC171" s="64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</row>
    <row r="172" spans="1:79" ht="12.7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4"/>
      <c r="AC172" s="64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</row>
    <row r="173" spans="1:79" ht="12.7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4"/>
      <c r="AC173" s="64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</row>
    <row r="174" spans="1:79" ht="12.7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4"/>
      <c r="AC174" s="64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</row>
    <row r="175" spans="1:79" ht="12.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4"/>
      <c r="AC175" s="64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</row>
    <row r="176" spans="1:79" ht="12.7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4"/>
      <c r="AC176" s="64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</row>
    <row r="177" spans="1:79" ht="12.7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4"/>
      <c r="AC177" s="64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</row>
    <row r="178" spans="1:79" ht="12.7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4"/>
      <c r="AC178" s="64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</row>
    <row r="179" spans="1:79" ht="12.7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4"/>
      <c r="AC179" s="64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</row>
    <row r="180" spans="1:79" ht="12.7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4"/>
      <c r="AC180" s="64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</row>
    <row r="181" spans="1:79" ht="12.7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4"/>
      <c r="AC181" s="64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</row>
    <row r="182" spans="1:79" ht="12.7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4"/>
      <c r="AC182" s="64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</row>
    <row r="183" spans="1:79" ht="12.7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4"/>
      <c r="AC183" s="64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</row>
    <row r="184" spans="1:79" ht="12.7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4"/>
      <c r="AC184" s="64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</row>
    <row r="185" spans="1:79" ht="12.7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4"/>
      <c r="AC185" s="64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</row>
    <row r="186" spans="1:79" ht="12.7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4"/>
      <c r="AC186" s="64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</row>
    <row r="187" spans="1:79" ht="12.7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4"/>
      <c r="AC187" s="64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</row>
    <row r="188" spans="1:79" ht="12.7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4"/>
      <c r="AC188" s="64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</row>
    <row r="189" spans="1:79" ht="12.7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4"/>
      <c r="AC189" s="64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</row>
    <row r="190" spans="1:79" ht="12.7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4"/>
      <c r="AC190" s="64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</row>
    <row r="191" spans="1:79" ht="12.7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4"/>
      <c r="AC191" s="64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</row>
    <row r="192" spans="1:79" ht="12.7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4"/>
      <c r="AC192" s="64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</row>
    <row r="193" spans="1:79" ht="12.7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4"/>
      <c r="AC193" s="64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</row>
    <row r="194" spans="1:79" ht="12.7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4"/>
      <c r="AC194" s="64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</row>
    <row r="195" spans="1:79" ht="12.7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4"/>
      <c r="AC195" s="64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</row>
    <row r="196" spans="1:79" ht="12.7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4"/>
      <c r="AC196" s="64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</row>
    <row r="197" spans="1:79" ht="12.7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4"/>
      <c r="AC197" s="64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</row>
    <row r="198" spans="1:79" ht="12.7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4"/>
      <c r="AC198" s="64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</row>
    <row r="199" spans="1:79" ht="12.7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4"/>
      <c r="AC199" s="64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</row>
    <row r="200" spans="1:79" ht="12.7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4"/>
      <c r="AC200" s="64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</row>
    <row r="201" spans="1:79" ht="12.7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4"/>
      <c r="AC201" s="64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</row>
    <row r="202" spans="1:79" ht="12.7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4"/>
      <c r="AC202" s="64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</row>
    <row r="203" spans="1:79" ht="12.7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4"/>
      <c r="AC203" s="64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</row>
    <row r="204" spans="1:79" ht="12.7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4"/>
      <c r="AC204" s="64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</row>
    <row r="205" spans="1:79" ht="12.7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4"/>
      <c r="AC205" s="64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</row>
    <row r="206" spans="1:79" ht="12.7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4"/>
      <c r="AC206" s="64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</row>
    <row r="207" spans="1:79" ht="12.7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4"/>
      <c r="AC207" s="64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</row>
    <row r="208" spans="1:79" ht="12.7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4"/>
      <c r="AC208" s="64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</row>
    <row r="209" spans="1:79" ht="12.7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4"/>
      <c r="AC209" s="64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</row>
    <row r="210" spans="1:79" ht="12.7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4"/>
      <c r="AC210" s="64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</row>
    <row r="211" spans="1:79" ht="12.7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4"/>
      <c r="AC211" s="64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</row>
    <row r="212" spans="1:79" ht="12.7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4"/>
      <c r="AC212" s="64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</row>
    <row r="213" spans="1:79" ht="12.7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4"/>
      <c r="AC213" s="64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</row>
    <row r="214" spans="1:79" ht="12.7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4"/>
      <c r="AC214" s="64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</row>
    <row r="215" spans="1:79" ht="12.7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4"/>
      <c r="AC215" s="64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</row>
    <row r="216" spans="1:79" ht="12.7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4"/>
      <c r="AC216" s="64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</row>
    <row r="217" spans="1:79" ht="12.7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4"/>
      <c r="AC217" s="64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</row>
    <row r="218" spans="1:79" ht="12.7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4"/>
      <c r="AC218" s="64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</row>
    <row r="219" spans="1:79" ht="12.7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4"/>
      <c r="AC219" s="64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</row>
    <row r="220" spans="1:79" ht="12.7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4"/>
      <c r="AC220" s="64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</row>
    <row r="221" spans="1:79" ht="12.7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4"/>
      <c r="AC221" s="64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</row>
    <row r="222" spans="1:79" ht="12.7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4"/>
      <c r="AC222" s="64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</row>
    <row r="223" spans="1:79" ht="12.7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4"/>
      <c r="AC223" s="64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</row>
    <row r="224" spans="1:79" ht="12.7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4"/>
      <c r="AC224" s="64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</row>
    <row r="225" spans="1:79" ht="12.7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4"/>
      <c r="AC225" s="64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</row>
    <row r="226" spans="1:79" ht="12.7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4"/>
      <c r="AC226" s="64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</row>
    <row r="227" spans="1:79" ht="12.7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4"/>
      <c r="AC227" s="64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</row>
    <row r="228" spans="1:79" ht="12.7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4"/>
      <c r="AC228" s="64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</row>
    <row r="229" spans="1:79" ht="12.7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4"/>
      <c r="AC229" s="64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</row>
    <row r="230" spans="1:79" ht="12.7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4"/>
      <c r="AC230" s="64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</row>
    <row r="231" spans="1:79" ht="12.7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4"/>
      <c r="AC231" s="64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</row>
    <row r="232" spans="1:79" ht="12.7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4"/>
      <c r="AC232" s="64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</row>
    <row r="233" spans="1:79" ht="12.7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4"/>
      <c r="AC233" s="64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</row>
    <row r="234" spans="1:79" ht="12.7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4"/>
      <c r="AC234" s="64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</row>
    <row r="235" spans="1:79" ht="12.7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4"/>
      <c r="AC235" s="64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</row>
    <row r="236" spans="1:79" ht="12.7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4"/>
      <c r="AC236" s="64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</row>
    <row r="237" spans="1:79" ht="12.7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4"/>
      <c r="AC237" s="64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</row>
    <row r="238" spans="1:79" ht="12.7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4"/>
      <c r="AC238" s="64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</row>
    <row r="239" spans="1:79" ht="12.7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4"/>
      <c r="AC239" s="64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</row>
    <row r="240" spans="1:79" ht="12.7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4"/>
      <c r="AC240" s="64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</row>
    <row r="241" spans="1:79" ht="12.7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4"/>
      <c r="AC241" s="64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</row>
    <row r="242" spans="1:79" ht="12.7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4"/>
      <c r="AC242" s="64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</row>
    <row r="243" spans="1:79" ht="12.7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4"/>
      <c r="AC243" s="64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</row>
    <row r="244" spans="1:79" ht="12.7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4"/>
      <c r="AC244" s="64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</row>
    <row r="245" spans="1:79" ht="12.7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4"/>
      <c r="AC245" s="64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</row>
    <row r="246" spans="1:79" ht="12.7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4"/>
      <c r="AC246" s="64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</row>
    <row r="247" spans="1:79" ht="12.7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4"/>
      <c r="AC247" s="64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</row>
    <row r="248" spans="1:79" ht="12.7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4"/>
      <c r="AC248" s="64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</row>
    <row r="249" spans="1:79" ht="12.7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4"/>
      <c r="AC249" s="64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</row>
    <row r="250" spans="1:79" ht="12.7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4"/>
      <c r="AC250" s="64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</row>
    <row r="251" spans="1:79" ht="12.7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4"/>
      <c r="AC251" s="64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</row>
    <row r="252" spans="1:79" ht="12.7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4"/>
      <c r="AC252" s="64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</row>
    <row r="253" spans="1:79" ht="12.7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4"/>
      <c r="AC253" s="64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</row>
    <row r="254" spans="1:79" ht="12.7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4"/>
      <c r="AC254" s="64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</row>
    <row r="255" spans="1:79" ht="12.7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4"/>
      <c r="AC255" s="64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</row>
    <row r="256" spans="1:79" ht="12.7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4"/>
      <c r="AC256" s="64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63"/>
      <c r="BZ256" s="63"/>
      <c r="CA256" s="63"/>
    </row>
    <row r="257" spans="1:79" ht="12.7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4"/>
      <c r="AC257" s="64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</row>
    <row r="258" spans="1:79" ht="12.7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4"/>
      <c r="AC258" s="64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63"/>
      <c r="BZ258" s="63"/>
      <c r="CA258" s="63"/>
    </row>
    <row r="259" spans="1:79" ht="12.7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4"/>
      <c r="AC259" s="64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63"/>
      <c r="BZ259" s="63"/>
      <c r="CA259" s="63"/>
    </row>
    <row r="260" spans="1:79" ht="12.7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4"/>
      <c r="AC260" s="64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  <c r="BX260" s="63"/>
      <c r="BY260" s="63"/>
      <c r="BZ260" s="63"/>
      <c r="CA260" s="63"/>
    </row>
    <row r="261" spans="1:79" ht="12.7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4"/>
      <c r="AC261" s="64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</row>
    <row r="262" spans="1:79" ht="12.7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4"/>
      <c r="AC262" s="64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</row>
    <row r="263" spans="1:79" ht="12.7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4"/>
      <c r="AC263" s="64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</row>
    <row r="264" spans="1:79" ht="12.7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4"/>
      <c r="AC264" s="64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63"/>
      <c r="BZ264" s="63"/>
      <c r="CA264" s="63"/>
    </row>
    <row r="265" spans="1:79" ht="12.7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4"/>
      <c r="AC265" s="64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63"/>
      <c r="BZ265" s="63"/>
      <c r="CA265" s="63"/>
    </row>
    <row r="266" spans="1:79" ht="12.7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4"/>
      <c r="AC266" s="64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63"/>
      <c r="BZ266" s="63"/>
      <c r="CA266" s="63"/>
    </row>
    <row r="267" spans="1:79" ht="12.7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4"/>
      <c r="AC267" s="64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63"/>
      <c r="BZ267" s="63"/>
      <c r="CA267" s="63"/>
    </row>
    <row r="268" spans="1:79" ht="12.7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4"/>
      <c r="AC268" s="64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63"/>
      <c r="BZ268" s="63"/>
      <c r="CA268" s="63"/>
    </row>
    <row r="269" spans="1:79" ht="12.7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4"/>
      <c r="AC269" s="64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</row>
    <row r="270" spans="1:79" ht="12.7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4"/>
      <c r="AC270" s="64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</row>
    <row r="271" spans="1:79" ht="12.7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4"/>
      <c r="AC271" s="64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</row>
    <row r="272" spans="1:79" ht="12.7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4"/>
      <c r="AC272" s="64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</row>
    <row r="273" spans="1:79" ht="12.7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4"/>
      <c r="AC273" s="64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</row>
    <row r="274" spans="1:79" ht="12.7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4"/>
      <c r="AC274" s="64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</row>
    <row r="275" spans="1:79" ht="12.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4"/>
      <c r="AC275" s="64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</row>
    <row r="276" spans="1:79" ht="12.7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4"/>
      <c r="AC276" s="64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</row>
    <row r="277" spans="1:79" ht="12.7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4"/>
      <c r="AC277" s="64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</row>
    <row r="278" spans="1:79" ht="12.7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4"/>
      <c r="AC278" s="64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</row>
    <row r="279" spans="1:79" ht="12.7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4"/>
      <c r="AC279" s="64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  <c r="BX279" s="63"/>
      <c r="BY279" s="63"/>
      <c r="BZ279" s="63"/>
      <c r="CA279" s="63"/>
    </row>
    <row r="280" spans="1:79" ht="12.7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4"/>
      <c r="AC280" s="64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  <c r="BX280" s="63"/>
      <c r="BY280" s="63"/>
      <c r="BZ280" s="63"/>
      <c r="CA280" s="63"/>
    </row>
    <row r="281" spans="1:79" ht="12.7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4"/>
      <c r="AC281" s="64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63"/>
      <c r="BZ281" s="63"/>
      <c r="CA281" s="63"/>
    </row>
    <row r="282" spans="1:79" ht="12.7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4"/>
      <c r="AC282" s="64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</row>
    <row r="283" spans="1:79" ht="12.7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4"/>
      <c r="AC283" s="64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  <c r="BX283" s="63"/>
      <c r="BY283" s="63"/>
      <c r="BZ283" s="63"/>
      <c r="CA283" s="63"/>
    </row>
    <row r="284" spans="1:79" ht="12.7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4"/>
      <c r="AC284" s="64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  <c r="BX284" s="63"/>
      <c r="BY284" s="63"/>
      <c r="BZ284" s="63"/>
      <c r="CA284" s="63"/>
    </row>
    <row r="285" spans="1:79" ht="12.7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4"/>
      <c r="AC285" s="64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63"/>
      <c r="BZ285" s="63"/>
      <c r="CA285" s="63"/>
    </row>
    <row r="286" spans="1:79" ht="12.7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4"/>
      <c r="AC286" s="64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  <c r="BX286" s="63"/>
      <c r="BY286" s="63"/>
      <c r="BZ286" s="63"/>
      <c r="CA286" s="63"/>
    </row>
    <row r="287" spans="1:79" ht="12.7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4"/>
      <c r="AC287" s="64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  <c r="BX287" s="63"/>
      <c r="BY287" s="63"/>
      <c r="BZ287" s="63"/>
      <c r="CA287" s="63"/>
    </row>
    <row r="288" spans="1:79" ht="12.7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4"/>
      <c r="AC288" s="64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  <c r="BX288" s="63"/>
      <c r="BY288" s="63"/>
      <c r="BZ288" s="63"/>
      <c r="CA288" s="63"/>
    </row>
    <row r="289" spans="1:79" ht="12.7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4"/>
      <c r="AC289" s="64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  <c r="BX289" s="63"/>
      <c r="BY289" s="63"/>
      <c r="BZ289" s="63"/>
      <c r="CA289" s="63"/>
    </row>
    <row r="290" spans="1:79" ht="12.7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4"/>
      <c r="AC290" s="64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63"/>
      <c r="BZ290" s="63"/>
      <c r="CA290" s="63"/>
    </row>
    <row r="291" spans="1:79" ht="12.7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4"/>
      <c r="AC291" s="64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63"/>
      <c r="BZ291" s="63"/>
      <c r="CA291" s="63"/>
    </row>
    <row r="292" spans="1:79" ht="12.7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4"/>
      <c r="AC292" s="64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</row>
    <row r="293" spans="1:79" ht="12.7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4"/>
      <c r="AC293" s="64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63"/>
      <c r="BZ293" s="63"/>
      <c r="CA293" s="63"/>
    </row>
    <row r="294" spans="1:79" ht="12.7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4"/>
      <c r="AC294" s="64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</row>
    <row r="295" spans="1:79" ht="12.7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4"/>
      <c r="AC295" s="64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63"/>
      <c r="BZ295" s="63"/>
      <c r="CA295" s="63"/>
    </row>
    <row r="296" spans="1:79" ht="12.7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4"/>
      <c r="AC296" s="64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63"/>
      <c r="BZ296" s="63"/>
      <c r="CA296" s="63"/>
    </row>
    <row r="297" spans="1:79" ht="12.7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4"/>
      <c r="AC297" s="64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63"/>
      <c r="BZ297" s="63"/>
      <c r="CA297" s="63"/>
    </row>
    <row r="298" spans="1:79" ht="12.7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4"/>
      <c r="AC298" s="64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63"/>
      <c r="BZ298" s="63"/>
      <c r="CA298" s="63"/>
    </row>
    <row r="299" spans="1:79" ht="12.7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4"/>
      <c r="AC299" s="64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</row>
    <row r="300" spans="1:79" ht="12.7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4"/>
      <c r="AC300" s="64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63"/>
      <c r="BZ300" s="63"/>
      <c r="CA300" s="63"/>
    </row>
    <row r="301" spans="1:79" ht="12.7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4"/>
      <c r="AC301" s="64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63"/>
      <c r="BZ301" s="63"/>
      <c r="CA301" s="63"/>
    </row>
    <row r="302" spans="1:79" ht="12.7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4"/>
      <c r="AC302" s="64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63"/>
      <c r="BZ302" s="63"/>
      <c r="CA302" s="63"/>
    </row>
    <row r="303" spans="1:79" ht="12.7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4"/>
      <c r="AC303" s="64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63"/>
      <c r="BZ303" s="63"/>
      <c r="CA303" s="63"/>
    </row>
    <row r="304" spans="1:79" ht="12.7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4"/>
      <c r="AC304" s="64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  <c r="BX304" s="63"/>
      <c r="BY304" s="63"/>
      <c r="BZ304" s="63"/>
      <c r="CA304" s="63"/>
    </row>
    <row r="305" spans="1:79" ht="12.7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4"/>
      <c r="AC305" s="64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63"/>
      <c r="BZ305" s="63"/>
      <c r="CA305" s="63"/>
    </row>
    <row r="306" spans="1:79" ht="12.7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4"/>
      <c r="AC306" s="64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</row>
    <row r="307" spans="1:79" ht="12.7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4"/>
      <c r="AC307" s="64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</row>
    <row r="308" spans="1:79" ht="12.7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4"/>
      <c r="AC308" s="64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  <c r="BX308" s="63"/>
      <c r="BY308" s="63"/>
      <c r="BZ308" s="63"/>
      <c r="CA308" s="63"/>
    </row>
    <row r="309" spans="1:79" ht="12.7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4"/>
      <c r="AC309" s="64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  <c r="BX309" s="63"/>
      <c r="BY309" s="63"/>
      <c r="BZ309" s="63"/>
      <c r="CA309" s="63"/>
    </row>
    <row r="310" spans="1:79" ht="12.7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4"/>
      <c r="AC310" s="64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  <c r="BX310" s="63"/>
      <c r="BY310" s="63"/>
      <c r="BZ310" s="63"/>
      <c r="CA310" s="63"/>
    </row>
    <row r="311" spans="1:79" ht="12.7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4"/>
      <c r="AC311" s="64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  <c r="BX311" s="63"/>
      <c r="BY311" s="63"/>
      <c r="BZ311" s="63"/>
      <c r="CA311" s="63"/>
    </row>
    <row r="312" spans="1:79" ht="12.7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4"/>
      <c r="AC312" s="64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  <c r="BX312" s="63"/>
      <c r="BY312" s="63"/>
      <c r="BZ312" s="63"/>
      <c r="CA312" s="63"/>
    </row>
    <row r="313" spans="1:79" ht="12.7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4"/>
      <c r="AC313" s="64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  <c r="BX313" s="63"/>
      <c r="BY313" s="63"/>
      <c r="BZ313" s="63"/>
      <c r="CA313" s="63"/>
    </row>
    <row r="314" spans="1:79" ht="12.7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4"/>
      <c r="AC314" s="64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  <c r="BX314" s="63"/>
      <c r="BY314" s="63"/>
      <c r="BZ314" s="63"/>
      <c r="CA314" s="63"/>
    </row>
    <row r="315" spans="1:79" ht="12.7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4"/>
      <c r="AC315" s="64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</row>
    <row r="316" spans="1:79" ht="12.7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4"/>
      <c r="AC316" s="64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</row>
    <row r="317" spans="1:79" ht="12.7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4"/>
      <c r="AC317" s="64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  <c r="BX317" s="63"/>
      <c r="BY317" s="63"/>
      <c r="BZ317" s="63"/>
      <c r="CA317" s="63"/>
    </row>
    <row r="318" spans="1:79" ht="12.7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4"/>
      <c r="AC318" s="64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</row>
    <row r="319" spans="1:79" ht="12.7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4"/>
      <c r="AC319" s="64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</row>
    <row r="320" spans="1:79" ht="12.7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4"/>
      <c r="AC320" s="64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</row>
    <row r="321" spans="1:79" ht="12.7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4"/>
      <c r="AC321" s="64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</row>
    <row r="322" spans="1:79" ht="12.7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4"/>
      <c r="AC322" s="64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</row>
    <row r="323" spans="1:79" ht="12.7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4"/>
      <c r="AC323" s="64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</row>
    <row r="324" spans="1:79" ht="12.7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4"/>
      <c r="AC324" s="64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  <c r="BX324" s="63"/>
      <c r="BY324" s="63"/>
      <c r="BZ324" s="63"/>
      <c r="CA324" s="63"/>
    </row>
    <row r="325" spans="1:79" ht="12.7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4"/>
      <c r="AC325" s="64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63"/>
      <c r="BZ325" s="63"/>
      <c r="CA325" s="63"/>
    </row>
    <row r="326" spans="1:79" ht="12.7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4"/>
      <c r="AC326" s="64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63"/>
      <c r="BZ326" s="63"/>
      <c r="CA326" s="63"/>
    </row>
    <row r="327" spans="1:79" ht="12.7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4"/>
      <c r="AC327" s="64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63"/>
      <c r="BZ327" s="63"/>
      <c r="CA327" s="63"/>
    </row>
    <row r="328" spans="1:79" ht="12.7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4"/>
      <c r="AC328" s="64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63"/>
      <c r="BZ328" s="63"/>
      <c r="CA328" s="63"/>
    </row>
    <row r="329" spans="1:79" ht="12.7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4"/>
      <c r="AC329" s="64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</row>
    <row r="330" spans="1:79" ht="12.7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4"/>
      <c r="AC330" s="64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</row>
    <row r="331" spans="1:79" ht="12.7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4"/>
      <c r="AC331" s="64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63"/>
      <c r="BZ331" s="63"/>
      <c r="CA331" s="63"/>
    </row>
    <row r="332" spans="1:79" ht="12.7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4"/>
      <c r="AC332" s="64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</row>
    <row r="333" spans="1:79" ht="12.7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4"/>
      <c r="AC333" s="64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</row>
    <row r="334" spans="1:79" ht="12.7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4"/>
      <c r="AC334" s="64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</row>
    <row r="335" spans="1:79" ht="12.7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4"/>
      <c r="AC335" s="64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  <c r="BX335" s="63"/>
      <c r="BY335" s="63"/>
      <c r="BZ335" s="63"/>
      <c r="CA335" s="63"/>
    </row>
    <row r="336" spans="1:79" ht="12.7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4"/>
      <c r="AC336" s="64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  <c r="BV336" s="63"/>
      <c r="BW336" s="63"/>
      <c r="BX336" s="63"/>
      <c r="BY336" s="63"/>
      <c r="BZ336" s="63"/>
      <c r="CA336" s="63"/>
    </row>
    <row r="337" spans="1:79" ht="12.7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4"/>
      <c r="AC337" s="64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  <c r="BV337" s="63"/>
      <c r="BW337" s="63"/>
      <c r="BX337" s="63"/>
      <c r="BY337" s="63"/>
      <c r="BZ337" s="63"/>
      <c r="CA337" s="63"/>
    </row>
    <row r="338" spans="1:79" ht="12.7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4"/>
      <c r="AC338" s="64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  <c r="BV338" s="63"/>
      <c r="BW338" s="63"/>
      <c r="BX338" s="63"/>
      <c r="BY338" s="63"/>
      <c r="BZ338" s="63"/>
      <c r="CA338" s="63"/>
    </row>
    <row r="339" spans="1:79" ht="12.7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4"/>
      <c r="AC339" s="64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  <c r="BX339" s="63"/>
      <c r="BY339" s="63"/>
      <c r="BZ339" s="63"/>
      <c r="CA339" s="63"/>
    </row>
    <row r="340" spans="1:79" ht="12.7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4"/>
      <c r="AC340" s="64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  <c r="BX340" s="63"/>
      <c r="BY340" s="63"/>
      <c r="BZ340" s="63"/>
      <c r="CA340" s="63"/>
    </row>
    <row r="341" spans="1:79" ht="12.7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4"/>
      <c r="AC341" s="64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  <c r="BX341" s="63"/>
      <c r="BY341" s="63"/>
      <c r="BZ341" s="63"/>
      <c r="CA341" s="63"/>
    </row>
    <row r="342" spans="1:79" ht="12.7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4"/>
      <c r="AC342" s="64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</row>
    <row r="343" spans="1:79" ht="12.7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4"/>
      <c r="AC343" s="64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  <c r="BV343" s="63"/>
      <c r="BW343" s="63"/>
      <c r="BX343" s="63"/>
      <c r="BY343" s="63"/>
      <c r="BZ343" s="63"/>
      <c r="CA343" s="63"/>
    </row>
    <row r="344" spans="1:79" ht="12.7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4"/>
      <c r="AC344" s="64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  <c r="BV344" s="63"/>
      <c r="BW344" s="63"/>
      <c r="BX344" s="63"/>
      <c r="BY344" s="63"/>
      <c r="BZ344" s="63"/>
      <c r="CA344" s="63"/>
    </row>
    <row r="345" spans="1:79" ht="12.7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4"/>
      <c r="AC345" s="64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  <c r="BX345" s="63"/>
      <c r="BY345" s="63"/>
      <c r="BZ345" s="63"/>
      <c r="CA345" s="63"/>
    </row>
    <row r="346" spans="1:79" ht="12.7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4"/>
      <c r="AC346" s="64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  <c r="BX346" s="63"/>
      <c r="BY346" s="63"/>
      <c r="BZ346" s="63"/>
      <c r="CA346" s="63"/>
    </row>
    <row r="347" spans="1:79" ht="12.7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4"/>
      <c r="AC347" s="64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  <c r="BX347" s="63"/>
      <c r="BY347" s="63"/>
      <c r="BZ347" s="63"/>
      <c r="CA347" s="63"/>
    </row>
    <row r="348" spans="1:79" ht="12.7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4"/>
      <c r="AC348" s="64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  <c r="BV348" s="63"/>
      <c r="BW348" s="63"/>
      <c r="BX348" s="63"/>
      <c r="BY348" s="63"/>
      <c r="BZ348" s="63"/>
      <c r="CA348" s="63"/>
    </row>
    <row r="349" spans="1:79" ht="12.7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4"/>
      <c r="AC349" s="64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  <c r="BX349" s="63"/>
      <c r="BY349" s="63"/>
      <c r="BZ349" s="63"/>
      <c r="CA349" s="63"/>
    </row>
    <row r="350" spans="1:79" ht="12.7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4"/>
      <c r="AC350" s="64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  <c r="BX350" s="63"/>
      <c r="BY350" s="63"/>
      <c r="BZ350" s="63"/>
      <c r="CA350" s="63"/>
    </row>
    <row r="351" spans="1:79" ht="12.7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4"/>
      <c r="AC351" s="64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  <c r="BV351" s="63"/>
      <c r="BW351" s="63"/>
      <c r="BX351" s="63"/>
      <c r="BY351" s="63"/>
      <c r="BZ351" s="63"/>
      <c r="CA351" s="63"/>
    </row>
    <row r="352" spans="1:79" ht="12.7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4"/>
      <c r="AC352" s="64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  <c r="BX352" s="63"/>
      <c r="BY352" s="63"/>
      <c r="BZ352" s="63"/>
      <c r="CA352" s="63"/>
    </row>
    <row r="353" spans="1:79" ht="12.7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4"/>
      <c r="AC353" s="64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  <c r="BX353" s="63"/>
      <c r="BY353" s="63"/>
      <c r="BZ353" s="63"/>
      <c r="CA353" s="63"/>
    </row>
    <row r="354" spans="1:79" ht="12.7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4"/>
      <c r="AC354" s="64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</row>
    <row r="355" spans="1:79" ht="12.7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4"/>
      <c r="AC355" s="64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  <c r="BX355" s="63"/>
      <c r="BY355" s="63"/>
      <c r="BZ355" s="63"/>
      <c r="CA355" s="63"/>
    </row>
    <row r="356" spans="1:79" ht="12.7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4"/>
      <c r="AC356" s="64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63"/>
      <c r="BZ356" s="63"/>
      <c r="CA356" s="63"/>
    </row>
    <row r="357" spans="1:79" ht="12.7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4"/>
      <c r="AC357" s="64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  <c r="BX357" s="63"/>
      <c r="BY357" s="63"/>
      <c r="BZ357" s="63"/>
      <c r="CA357" s="63"/>
    </row>
    <row r="358" spans="1:79" ht="12.7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4"/>
      <c r="AC358" s="64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63"/>
      <c r="BZ358" s="63"/>
      <c r="CA358" s="63"/>
    </row>
    <row r="359" spans="1:79" ht="12.7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4"/>
      <c r="AC359" s="64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  <c r="BX359" s="63"/>
      <c r="BY359" s="63"/>
      <c r="BZ359" s="63"/>
      <c r="CA359" s="63"/>
    </row>
    <row r="360" spans="1:79" ht="12.7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4"/>
      <c r="AC360" s="64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  <c r="BX360" s="63"/>
      <c r="BY360" s="63"/>
      <c r="BZ360" s="63"/>
      <c r="CA360" s="63"/>
    </row>
    <row r="361" spans="1:79" ht="12.7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4"/>
      <c r="AC361" s="64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63"/>
      <c r="BZ361" s="63"/>
      <c r="CA361" s="63"/>
    </row>
    <row r="362" spans="1:79" ht="12.7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4"/>
      <c r="AC362" s="64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  <c r="BV362" s="63"/>
      <c r="BW362" s="63"/>
      <c r="BX362" s="63"/>
      <c r="BY362" s="63"/>
      <c r="BZ362" s="63"/>
      <c r="CA362" s="63"/>
    </row>
    <row r="363" spans="1:79" ht="12.7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4"/>
      <c r="AC363" s="64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  <c r="BV363" s="63"/>
      <c r="BW363" s="63"/>
      <c r="BX363" s="63"/>
      <c r="BY363" s="63"/>
      <c r="BZ363" s="63"/>
      <c r="CA363" s="63"/>
    </row>
    <row r="364" spans="1:79" ht="12.7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4"/>
      <c r="AC364" s="64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  <c r="BX364" s="63"/>
      <c r="BY364" s="63"/>
      <c r="BZ364" s="63"/>
      <c r="CA364" s="63"/>
    </row>
    <row r="365" spans="1:79" ht="12.7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4"/>
      <c r="AC365" s="64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  <c r="BX365" s="63"/>
      <c r="BY365" s="63"/>
      <c r="BZ365" s="63"/>
      <c r="CA365" s="63"/>
    </row>
    <row r="366" spans="1:79" ht="12.7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4"/>
      <c r="AC366" s="64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</row>
    <row r="367" spans="1:79" ht="12.7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4"/>
      <c r="AC367" s="64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  <c r="BX367" s="63"/>
      <c r="BY367" s="63"/>
      <c r="BZ367" s="63"/>
      <c r="CA367" s="63"/>
    </row>
    <row r="368" spans="1:79" ht="12.7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4"/>
      <c r="AC368" s="64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  <c r="BX368" s="63"/>
      <c r="BY368" s="63"/>
      <c r="BZ368" s="63"/>
      <c r="CA368" s="63"/>
    </row>
    <row r="369" spans="1:79" ht="12.7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4"/>
      <c r="AC369" s="64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  <c r="BX369" s="63"/>
      <c r="BY369" s="63"/>
      <c r="BZ369" s="63"/>
      <c r="CA369" s="63"/>
    </row>
    <row r="370" spans="1:79" ht="12.7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4"/>
      <c r="AC370" s="64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</row>
    <row r="371" spans="1:79" ht="12.7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4"/>
      <c r="AC371" s="64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</row>
    <row r="372" spans="1:79" ht="12.7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4"/>
      <c r="AC372" s="64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  <c r="BV372" s="63"/>
      <c r="BW372" s="63"/>
      <c r="BX372" s="63"/>
      <c r="BY372" s="63"/>
      <c r="BZ372" s="63"/>
      <c r="CA372" s="63"/>
    </row>
    <row r="373" spans="1:79" ht="12.7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4"/>
      <c r="AC373" s="64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  <c r="BV373" s="63"/>
      <c r="BW373" s="63"/>
      <c r="BX373" s="63"/>
      <c r="BY373" s="63"/>
      <c r="BZ373" s="63"/>
      <c r="CA373" s="63"/>
    </row>
    <row r="374" spans="1:79" ht="12.7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4"/>
      <c r="AC374" s="64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  <c r="BV374" s="63"/>
      <c r="BW374" s="63"/>
      <c r="BX374" s="63"/>
      <c r="BY374" s="63"/>
      <c r="BZ374" s="63"/>
      <c r="CA374" s="63"/>
    </row>
    <row r="375" spans="1:79" ht="12.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4"/>
      <c r="AC375" s="64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  <c r="BV375" s="63"/>
      <c r="BW375" s="63"/>
      <c r="BX375" s="63"/>
      <c r="BY375" s="63"/>
      <c r="BZ375" s="63"/>
      <c r="CA375" s="63"/>
    </row>
    <row r="376" spans="1:79" ht="12.7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4"/>
      <c r="AC376" s="64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  <c r="BV376" s="63"/>
      <c r="BW376" s="63"/>
      <c r="BX376" s="63"/>
      <c r="BY376" s="63"/>
      <c r="BZ376" s="63"/>
      <c r="CA376" s="63"/>
    </row>
    <row r="377" spans="1:79" ht="12.7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4"/>
      <c r="AC377" s="64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</row>
    <row r="378" spans="1:79" ht="12.7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4"/>
      <c r="AC378" s="64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</row>
    <row r="379" spans="1:79" ht="12.7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4"/>
      <c r="AC379" s="64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  <c r="BV379" s="63"/>
      <c r="BW379" s="63"/>
      <c r="BX379" s="63"/>
      <c r="BY379" s="63"/>
      <c r="BZ379" s="63"/>
      <c r="CA379" s="63"/>
    </row>
    <row r="380" spans="1:79" ht="12.7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4"/>
      <c r="AC380" s="64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  <c r="BV380" s="63"/>
      <c r="BW380" s="63"/>
      <c r="BX380" s="63"/>
      <c r="BY380" s="63"/>
      <c r="BZ380" s="63"/>
      <c r="CA380" s="63"/>
    </row>
    <row r="381" spans="1:79" ht="12.7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4"/>
      <c r="AC381" s="64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  <c r="BV381" s="63"/>
      <c r="BW381" s="63"/>
      <c r="BX381" s="63"/>
      <c r="BY381" s="63"/>
      <c r="BZ381" s="63"/>
      <c r="CA381" s="63"/>
    </row>
    <row r="382" spans="1:79" ht="12.7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4"/>
      <c r="AC382" s="64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  <c r="BV382" s="63"/>
      <c r="BW382" s="63"/>
      <c r="BX382" s="63"/>
      <c r="BY382" s="63"/>
      <c r="BZ382" s="63"/>
      <c r="CA382" s="63"/>
    </row>
    <row r="383" spans="1:79" ht="12.7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4"/>
      <c r="AC383" s="64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  <c r="BX383" s="63"/>
      <c r="BY383" s="63"/>
      <c r="BZ383" s="63"/>
      <c r="CA383" s="63"/>
    </row>
    <row r="384" spans="1:79" ht="12.7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4"/>
      <c r="AC384" s="64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</row>
    <row r="385" spans="1:79" ht="12.7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4"/>
      <c r="AC385" s="64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</row>
    <row r="386" spans="1:79" ht="12.7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4"/>
      <c r="AC386" s="64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  <c r="BX386" s="63"/>
      <c r="BY386" s="63"/>
      <c r="BZ386" s="63"/>
      <c r="CA386" s="63"/>
    </row>
    <row r="387" spans="1:79" ht="12.7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4"/>
      <c r="AC387" s="64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  <c r="BV387" s="63"/>
      <c r="BW387" s="63"/>
      <c r="BX387" s="63"/>
      <c r="BY387" s="63"/>
      <c r="BZ387" s="63"/>
      <c r="CA387" s="63"/>
    </row>
    <row r="388" spans="1:79" ht="12.7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4"/>
      <c r="AC388" s="64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  <c r="BV388" s="63"/>
      <c r="BW388" s="63"/>
      <c r="BX388" s="63"/>
      <c r="BY388" s="63"/>
      <c r="BZ388" s="63"/>
      <c r="CA388" s="63"/>
    </row>
    <row r="389" spans="1:79" ht="12.7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4"/>
      <c r="AC389" s="64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  <c r="BV389" s="63"/>
      <c r="BW389" s="63"/>
      <c r="BX389" s="63"/>
      <c r="BY389" s="63"/>
      <c r="BZ389" s="63"/>
      <c r="CA389" s="63"/>
    </row>
    <row r="390" spans="1:79" ht="12.7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4"/>
      <c r="AC390" s="64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</row>
    <row r="391" spans="1:79" ht="12.7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4"/>
      <c r="AC391" s="64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  <c r="BX391" s="63"/>
      <c r="BY391" s="63"/>
      <c r="BZ391" s="63"/>
      <c r="CA391" s="63"/>
    </row>
    <row r="392" spans="1:79" ht="12.7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4"/>
      <c r="AC392" s="64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  <c r="BV392" s="63"/>
      <c r="BW392" s="63"/>
      <c r="BX392" s="63"/>
      <c r="BY392" s="63"/>
      <c r="BZ392" s="63"/>
      <c r="CA392" s="63"/>
    </row>
    <row r="393" spans="1:79" ht="12.7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4"/>
      <c r="AC393" s="64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  <c r="BV393" s="63"/>
      <c r="BW393" s="63"/>
      <c r="BX393" s="63"/>
      <c r="BY393" s="63"/>
      <c r="BZ393" s="63"/>
      <c r="CA393" s="63"/>
    </row>
    <row r="394" spans="1:79" ht="12.7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4"/>
      <c r="AC394" s="64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</row>
    <row r="395" spans="1:79" ht="12.7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4"/>
      <c r="AC395" s="64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</row>
    <row r="396" spans="1:79" ht="12.7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4"/>
      <c r="AC396" s="64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  <c r="BV396" s="63"/>
      <c r="BW396" s="63"/>
      <c r="BX396" s="63"/>
      <c r="BY396" s="63"/>
      <c r="BZ396" s="63"/>
      <c r="CA396" s="63"/>
    </row>
    <row r="397" spans="1:79" ht="12.7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4"/>
      <c r="AC397" s="64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</row>
    <row r="398" spans="1:79" ht="12.7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4"/>
      <c r="AC398" s="64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</row>
    <row r="399" spans="1:79" ht="12.7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4"/>
      <c r="AC399" s="64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</row>
    <row r="400" spans="1:79" ht="12.7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4"/>
      <c r="AC400" s="64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63"/>
      <c r="BZ400" s="63"/>
      <c r="CA400" s="63"/>
    </row>
    <row r="401" spans="1:79" ht="12.7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4"/>
      <c r="AC401" s="64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</row>
    <row r="402" spans="1:79" ht="12.7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4"/>
      <c r="AC402" s="64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</row>
    <row r="403" spans="1:79" ht="12.7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4"/>
      <c r="AC403" s="64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</row>
    <row r="404" spans="1:79" ht="12.7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4"/>
      <c r="AC404" s="64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</row>
    <row r="405" spans="1:79" ht="12.7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4"/>
      <c r="AC405" s="64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</row>
    <row r="406" spans="1:79" ht="12.7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4"/>
      <c r="AC406" s="64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  <c r="BV406" s="63"/>
      <c r="BW406" s="63"/>
      <c r="BX406" s="63"/>
      <c r="BY406" s="63"/>
      <c r="BZ406" s="63"/>
      <c r="CA406" s="63"/>
    </row>
    <row r="407" spans="1:79" ht="12.7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4"/>
      <c r="AC407" s="64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</row>
    <row r="408" spans="1:79" ht="12.7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4"/>
      <c r="AC408" s="64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</row>
    <row r="409" spans="1:79" ht="12.7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4"/>
      <c r="AC409" s="64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</row>
    <row r="410" spans="1:79" ht="12.7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4"/>
      <c r="AC410" s="64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</row>
    <row r="411" spans="1:79" ht="12.7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4"/>
      <c r="AC411" s="64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  <c r="BV411" s="63"/>
      <c r="BW411" s="63"/>
      <c r="BX411" s="63"/>
      <c r="BY411" s="63"/>
      <c r="BZ411" s="63"/>
      <c r="CA411" s="63"/>
    </row>
    <row r="412" spans="1:79" ht="12.7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4"/>
      <c r="AC412" s="64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</row>
    <row r="413" spans="1:79" ht="12.7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4"/>
      <c r="AC413" s="64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</row>
    <row r="414" spans="1:79" ht="12.7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4"/>
      <c r="AC414" s="64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</row>
    <row r="415" spans="1:79" ht="12.7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4"/>
      <c r="AC415" s="64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</row>
    <row r="416" spans="1:79" ht="12.7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4"/>
      <c r="AC416" s="64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</row>
    <row r="417" spans="1:79" ht="12.7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4"/>
      <c r="AC417" s="64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  <c r="BX417" s="63"/>
      <c r="BY417" s="63"/>
      <c r="BZ417" s="63"/>
      <c r="CA417" s="63"/>
    </row>
    <row r="418" spans="1:79" ht="12.7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4"/>
      <c r="AC418" s="64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  <c r="BV418" s="63"/>
      <c r="BW418" s="63"/>
      <c r="BX418" s="63"/>
      <c r="BY418" s="63"/>
      <c r="BZ418" s="63"/>
      <c r="CA418" s="63"/>
    </row>
    <row r="419" spans="1:79" ht="12.7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4"/>
      <c r="AC419" s="64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  <c r="BV419" s="63"/>
      <c r="BW419" s="63"/>
      <c r="BX419" s="63"/>
      <c r="BY419" s="63"/>
      <c r="BZ419" s="63"/>
      <c r="CA419" s="63"/>
    </row>
    <row r="420" spans="1:79" ht="12.7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4"/>
      <c r="AC420" s="64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</row>
    <row r="421" spans="1:79" ht="12.7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4"/>
      <c r="AC421" s="64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</row>
    <row r="422" spans="1:79" ht="12.7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4"/>
      <c r="AC422" s="64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</row>
    <row r="423" spans="1:79" ht="12.7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4"/>
      <c r="AC423" s="64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</row>
    <row r="424" spans="1:79" ht="12.7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4"/>
      <c r="AC424" s="64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</row>
    <row r="425" spans="1:79" ht="12.7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4"/>
      <c r="AC425" s="64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</row>
    <row r="426" spans="1:79" ht="12.7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4"/>
      <c r="AC426" s="64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</row>
    <row r="427" spans="1:79" ht="12.7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4"/>
      <c r="AC427" s="64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</row>
    <row r="428" spans="1:79" ht="12.7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4"/>
      <c r="AC428" s="64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</row>
    <row r="429" spans="1:79" ht="12.7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4"/>
      <c r="AC429" s="64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  <c r="BV429" s="63"/>
      <c r="BW429" s="63"/>
      <c r="BX429" s="63"/>
      <c r="BY429" s="63"/>
      <c r="BZ429" s="63"/>
      <c r="CA429" s="63"/>
    </row>
    <row r="430" spans="1:79" ht="12.7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4"/>
      <c r="AC430" s="64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</row>
    <row r="431" spans="1:79" ht="12.7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4"/>
      <c r="AC431" s="64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</row>
    <row r="432" spans="1:79" ht="12.7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4"/>
      <c r="AC432" s="64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</row>
    <row r="433" spans="1:79" ht="12.7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4"/>
      <c r="AC433" s="64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</row>
    <row r="434" spans="1:79" ht="12.7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4"/>
      <c r="AC434" s="64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</row>
    <row r="435" spans="1:79" ht="12.7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4"/>
      <c r="AC435" s="64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</row>
    <row r="436" spans="1:79" ht="12.7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4"/>
      <c r="AC436" s="64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</row>
    <row r="437" spans="1:79" ht="12.7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4"/>
      <c r="AC437" s="64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</row>
    <row r="438" spans="1:79" ht="12.7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4"/>
      <c r="AC438" s="64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</row>
    <row r="439" spans="1:79" ht="12.7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4"/>
      <c r="AC439" s="64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  <c r="BX439" s="63"/>
      <c r="BY439" s="63"/>
      <c r="BZ439" s="63"/>
      <c r="CA439" s="63"/>
    </row>
    <row r="440" spans="1:79" ht="12.7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4"/>
      <c r="AC440" s="64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</row>
    <row r="441" spans="1:79" ht="12.7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4"/>
      <c r="AC441" s="64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</row>
    <row r="442" spans="1:79" ht="12.7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4"/>
      <c r="AC442" s="64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</row>
    <row r="443" spans="1:79" ht="12.7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4"/>
      <c r="AC443" s="64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</row>
    <row r="444" spans="1:79" ht="12.7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4"/>
      <c r="AC444" s="64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</row>
    <row r="445" spans="1:79" ht="12.7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4"/>
      <c r="AC445" s="64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</row>
    <row r="446" spans="1:79" ht="12.7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4"/>
      <c r="AC446" s="64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</row>
    <row r="447" spans="1:79" ht="12.7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4"/>
      <c r="AC447" s="64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</row>
    <row r="448" spans="1:79" ht="12.7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4"/>
      <c r="AC448" s="64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</row>
    <row r="449" spans="1:79" ht="12.7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4"/>
      <c r="AC449" s="64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  <c r="BV449" s="63"/>
      <c r="BW449" s="63"/>
      <c r="BX449" s="63"/>
      <c r="BY449" s="63"/>
      <c r="BZ449" s="63"/>
      <c r="CA449" s="63"/>
    </row>
    <row r="450" spans="1:79" ht="12.7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4"/>
      <c r="AC450" s="64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</row>
    <row r="451" spans="1:79" ht="12.7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4"/>
      <c r="AC451" s="64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</row>
    <row r="452" spans="1:79" ht="12.7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4"/>
      <c r="AC452" s="64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</row>
    <row r="453" spans="1:79" ht="12.7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4"/>
      <c r="AC453" s="64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  <c r="BV453" s="63"/>
      <c r="BW453" s="63"/>
      <c r="BX453" s="63"/>
      <c r="BY453" s="63"/>
      <c r="BZ453" s="63"/>
      <c r="CA453" s="63"/>
    </row>
    <row r="454" spans="1:79" ht="12.7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4"/>
      <c r="AC454" s="64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  <c r="BV454" s="63"/>
      <c r="BW454" s="63"/>
      <c r="BX454" s="63"/>
      <c r="BY454" s="63"/>
      <c r="BZ454" s="63"/>
      <c r="CA454" s="63"/>
    </row>
    <row r="455" spans="1:79" ht="12.7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4"/>
      <c r="AC455" s="64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  <c r="BX455" s="63"/>
      <c r="BY455" s="63"/>
      <c r="BZ455" s="63"/>
      <c r="CA455" s="63"/>
    </row>
    <row r="456" spans="1:79" ht="12.7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4"/>
      <c r="AC456" s="64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  <c r="BV456" s="63"/>
      <c r="BW456" s="63"/>
      <c r="BX456" s="63"/>
      <c r="BY456" s="63"/>
      <c r="BZ456" s="63"/>
      <c r="CA456" s="63"/>
    </row>
    <row r="457" spans="1:79" ht="12.7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4"/>
      <c r="AC457" s="64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  <c r="BX457" s="63"/>
      <c r="BY457" s="63"/>
      <c r="BZ457" s="63"/>
      <c r="CA457" s="63"/>
    </row>
    <row r="458" spans="1:79" ht="12.7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4"/>
      <c r="AC458" s="64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</row>
    <row r="459" spans="1:79" ht="12.7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4"/>
      <c r="AC459" s="64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</row>
    <row r="460" spans="1:79" ht="12.7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4"/>
      <c r="AC460" s="64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  <c r="BV460" s="63"/>
      <c r="BW460" s="63"/>
      <c r="BX460" s="63"/>
      <c r="BY460" s="63"/>
      <c r="BZ460" s="63"/>
      <c r="CA460" s="63"/>
    </row>
    <row r="461" spans="1:79" ht="12.7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4"/>
      <c r="AC461" s="64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</row>
    <row r="462" spans="1:79" ht="12.7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4"/>
      <c r="AC462" s="64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</row>
    <row r="463" spans="1:79" ht="12.7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4"/>
      <c r="AC463" s="64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  <c r="BX463" s="63"/>
      <c r="BY463" s="63"/>
      <c r="BZ463" s="63"/>
      <c r="CA463" s="63"/>
    </row>
    <row r="464" spans="1:79" ht="12.7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4"/>
      <c r="AC464" s="64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  <c r="BV464" s="63"/>
      <c r="BW464" s="63"/>
      <c r="BX464" s="63"/>
      <c r="BY464" s="63"/>
      <c r="BZ464" s="63"/>
      <c r="CA464" s="63"/>
    </row>
    <row r="465" spans="1:79" ht="12.7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4"/>
      <c r="AC465" s="64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</row>
    <row r="466" spans="1:79" ht="12.7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4"/>
      <c r="AC466" s="64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</row>
    <row r="467" spans="1:79" ht="12.7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4"/>
      <c r="AC467" s="64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  <c r="BV467" s="63"/>
      <c r="BW467" s="63"/>
      <c r="BX467" s="63"/>
      <c r="BY467" s="63"/>
      <c r="BZ467" s="63"/>
      <c r="CA467" s="63"/>
    </row>
    <row r="468" spans="1:79" ht="12.7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4"/>
      <c r="AC468" s="64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</row>
    <row r="469" spans="1:79" ht="12.7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4"/>
      <c r="AC469" s="64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</row>
    <row r="470" spans="1:79" ht="12.7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4"/>
      <c r="AC470" s="64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  <c r="BV470" s="63"/>
      <c r="BW470" s="63"/>
      <c r="BX470" s="63"/>
      <c r="BY470" s="63"/>
      <c r="BZ470" s="63"/>
      <c r="CA470" s="63"/>
    </row>
    <row r="471" spans="1:79" ht="12.7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4"/>
      <c r="AC471" s="64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  <c r="BX471" s="63"/>
      <c r="BY471" s="63"/>
      <c r="BZ471" s="63"/>
      <c r="CA471" s="63"/>
    </row>
    <row r="472" spans="1:79" ht="12.7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4"/>
      <c r="AC472" s="64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  <c r="BV472" s="63"/>
      <c r="BW472" s="63"/>
      <c r="BX472" s="63"/>
      <c r="BY472" s="63"/>
      <c r="BZ472" s="63"/>
      <c r="CA472" s="63"/>
    </row>
    <row r="473" spans="1:79" ht="12.7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4"/>
      <c r="AC473" s="64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</row>
    <row r="474" spans="1:79" ht="12.7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4"/>
      <c r="AC474" s="64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</row>
    <row r="475" spans="1:79" ht="12.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4"/>
      <c r="AC475" s="64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  <c r="BV475" s="63"/>
      <c r="BW475" s="63"/>
      <c r="BX475" s="63"/>
      <c r="BY475" s="63"/>
      <c r="BZ475" s="63"/>
      <c r="CA475" s="63"/>
    </row>
    <row r="476" spans="1:79" ht="12.7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4"/>
      <c r="AC476" s="64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</row>
    <row r="477" spans="1:79" ht="12.7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4"/>
      <c r="AC477" s="64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</row>
    <row r="478" spans="1:79" ht="12.7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4"/>
      <c r="AC478" s="64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  <c r="BV478" s="63"/>
      <c r="BW478" s="63"/>
      <c r="BX478" s="63"/>
      <c r="BY478" s="63"/>
      <c r="BZ478" s="63"/>
      <c r="CA478" s="63"/>
    </row>
    <row r="479" spans="1:79" ht="12.7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4"/>
      <c r="AC479" s="64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  <c r="BV479" s="63"/>
      <c r="BW479" s="63"/>
      <c r="BX479" s="63"/>
      <c r="BY479" s="63"/>
      <c r="BZ479" s="63"/>
      <c r="CA479" s="63"/>
    </row>
    <row r="480" spans="1:79" ht="12.7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4"/>
      <c r="AC480" s="64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</row>
    <row r="481" spans="1:79" ht="12.7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4"/>
      <c r="AC481" s="64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</row>
    <row r="482" spans="1:79" ht="12.7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4"/>
      <c r="AC482" s="64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  <c r="BV482" s="63"/>
      <c r="BW482" s="63"/>
      <c r="BX482" s="63"/>
      <c r="BY482" s="63"/>
      <c r="BZ482" s="63"/>
      <c r="CA482" s="63"/>
    </row>
    <row r="483" spans="1:79" ht="12.7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4"/>
      <c r="AC483" s="64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</row>
    <row r="484" spans="1:79" ht="12.7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4"/>
      <c r="AC484" s="64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</row>
    <row r="485" spans="1:79" ht="12.7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4"/>
      <c r="AC485" s="64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  <c r="BX485" s="63"/>
      <c r="BY485" s="63"/>
      <c r="BZ485" s="63"/>
      <c r="CA485" s="63"/>
    </row>
    <row r="486" spans="1:79" ht="12.7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4"/>
      <c r="AC486" s="64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</row>
    <row r="487" spans="1:79" ht="12.7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4"/>
      <c r="AC487" s="64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  <c r="BV487" s="63"/>
      <c r="BW487" s="63"/>
      <c r="BX487" s="63"/>
      <c r="BY487" s="63"/>
      <c r="BZ487" s="63"/>
      <c r="CA487" s="63"/>
    </row>
    <row r="488" spans="1:79" ht="12.7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4"/>
      <c r="AC488" s="64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</row>
    <row r="489" spans="1:79" ht="12.7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4"/>
      <c r="AC489" s="64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</row>
    <row r="490" spans="1:79" ht="12.7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4"/>
      <c r="AC490" s="64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  <c r="BX490" s="63"/>
      <c r="BY490" s="63"/>
      <c r="BZ490" s="63"/>
      <c r="CA490" s="63"/>
    </row>
    <row r="491" spans="1:79" ht="12.7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4"/>
      <c r="AC491" s="64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</row>
    <row r="492" spans="1:79" ht="12.7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4"/>
      <c r="AC492" s="64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</row>
    <row r="493" spans="1:79" ht="12.7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4"/>
      <c r="AC493" s="64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  <c r="BX493" s="63"/>
      <c r="BY493" s="63"/>
      <c r="BZ493" s="63"/>
      <c r="CA493" s="63"/>
    </row>
    <row r="494" spans="1:79" ht="12.7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4"/>
      <c r="AC494" s="64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  <c r="BV494" s="63"/>
      <c r="BW494" s="63"/>
      <c r="BX494" s="63"/>
      <c r="BY494" s="63"/>
      <c r="BZ494" s="63"/>
      <c r="CA494" s="63"/>
    </row>
    <row r="495" spans="1:79" ht="12.7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4"/>
      <c r="AC495" s="64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  <c r="BV495" s="63"/>
      <c r="BW495" s="63"/>
      <c r="BX495" s="63"/>
      <c r="BY495" s="63"/>
      <c r="BZ495" s="63"/>
      <c r="CA495" s="63"/>
    </row>
    <row r="496" spans="1:79" ht="12.7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4"/>
      <c r="AC496" s="64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  <c r="BV496" s="63"/>
      <c r="BW496" s="63"/>
      <c r="BX496" s="63"/>
      <c r="BY496" s="63"/>
      <c r="BZ496" s="63"/>
      <c r="CA496" s="63"/>
    </row>
    <row r="497" spans="1:79" ht="12.7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4"/>
      <c r="AC497" s="64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  <c r="BV497" s="63"/>
      <c r="BW497" s="63"/>
      <c r="BX497" s="63"/>
      <c r="BY497" s="63"/>
      <c r="BZ497" s="63"/>
      <c r="CA497" s="63"/>
    </row>
    <row r="498" spans="1:79" ht="12.7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4"/>
      <c r="AC498" s="64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</row>
    <row r="499" spans="1:79" ht="12.7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4"/>
      <c r="AC499" s="64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  <c r="BV499" s="63"/>
      <c r="BW499" s="63"/>
      <c r="BX499" s="63"/>
      <c r="BY499" s="63"/>
      <c r="BZ499" s="63"/>
      <c r="CA499" s="63"/>
    </row>
    <row r="500" spans="1:79" ht="12.7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4"/>
      <c r="AC500" s="64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  <c r="BV500" s="63"/>
      <c r="BW500" s="63"/>
      <c r="BX500" s="63"/>
      <c r="BY500" s="63"/>
      <c r="BZ500" s="63"/>
      <c r="CA500" s="63"/>
    </row>
    <row r="501" spans="1:79" ht="12.7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4"/>
      <c r="AC501" s="64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63"/>
      <c r="BZ501" s="63"/>
      <c r="CA501" s="63"/>
    </row>
    <row r="502" spans="1:79" ht="12.7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4"/>
      <c r="AC502" s="64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  <c r="BV502" s="63"/>
      <c r="BW502" s="63"/>
      <c r="BX502" s="63"/>
      <c r="BY502" s="63"/>
      <c r="BZ502" s="63"/>
      <c r="CA502" s="63"/>
    </row>
    <row r="503" spans="1:79" ht="12.7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4"/>
      <c r="AC503" s="64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  <c r="BV503" s="63"/>
      <c r="BW503" s="63"/>
      <c r="BX503" s="63"/>
      <c r="BY503" s="63"/>
      <c r="BZ503" s="63"/>
      <c r="CA503" s="63"/>
    </row>
    <row r="504" spans="1:79" ht="12.7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4"/>
      <c r="AC504" s="64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  <c r="BV504" s="63"/>
      <c r="BW504" s="63"/>
      <c r="BX504" s="63"/>
      <c r="BY504" s="63"/>
      <c r="BZ504" s="63"/>
      <c r="CA504" s="63"/>
    </row>
    <row r="505" spans="1:79" ht="12.7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4"/>
      <c r="AC505" s="64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  <c r="BV505" s="63"/>
      <c r="BW505" s="63"/>
      <c r="BX505" s="63"/>
      <c r="BY505" s="63"/>
      <c r="BZ505" s="63"/>
      <c r="CA505" s="63"/>
    </row>
    <row r="506" spans="1:79" ht="12.7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4"/>
      <c r="AC506" s="64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  <c r="BV506" s="63"/>
      <c r="BW506" s="63"/>
      <c r="BX506" s="63"/>
      <c r="BY506" s="63"/>
      <c r="BZ506" s="63"/>
      <c r="CA506" s="63"/>
    </row>
    <row r="507" spans="1:79" ht="12.7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4"/>
      <c r="AC507" s="64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  <c r="BV507" s="63"/>
      <c r="BW507" s="63"/>
      <c r="BX507" s="63"/>
      <c r="BY507" s="63"/>
      <c r="BZ507" s="63"/>
      <c r="CA507" s="63"/>
    </row>
    <row r="508" spans="1:79" ht="12.7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4"/>
      <c r="AC508" s="64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  <c r="BV508" s="63"/>
      <c r="BW508" s="63"/>
      <c r="BX508" s="63"/>
      <c r="BY508" s="63"/>
      <c r="BZ508" s="63"/>
      <c r="CA508" s="63"/>
    </row>
    <row r="509" spans="1:79" ht="12.7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4"/>
      <c r="AC509" s="64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  <c r="BV509" s="63"/>
      <c r="BW509" s="63"/>
      <c r="BX509" s="63"/>
      <c r="BY509" s="63"/>
      <c r="BZ509" s="63"/>
      <c r="CA509" s="63"/>
    </row>
    <row r="510" spans="1:79" ht="12.7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4"/>
      <c r="AC510" s="64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</row>
    <row r="511" spans="1:79" ht="12.7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4"/>
      <c r="AC511" s="64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  <c r="BV511" s="63"/>
      <c r="BW511" s="63"/>
      <c r="BX511" s="63"/>
      <c r="BY511" s="63"/>
      <c r="BZ511" s="63"/>
      <c r="CA511" s="63"/>
    </row>
    <row r="512" spans="1:79" ht="12.7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4"/>
      <c r="AC512" s="64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  <c r="BV512" s="63"/>
      <c r="BW512" s="63"/>
      <c r="BX512" s="63"/>
      <c r="BY512" s="63"/>
      <c r="BZ512" s="63"/>
      <c r="CA512" s="63"/>
    </row>
    <row r="513" spans="1:79" ht="12.7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4"/>
      <c r="AC513" s="64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  <c r="BX513" s="63"/>
      <c r="BY513" s="63"/>
      <c r="BZ513" s="63"/>
      <c r="CA513" s="63"/>
    </row>
    <row r="514" spans="1:79" ht="12.7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4"/>
      <c r="AC514" s="64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  <c r="BV514" s="63"/>
      <c r="BW514" s="63"/>
      <c r="BX514" s="63"/>
      <c r="BY514" s="63"/>
      <c r="BZ514" s="63"/>
      <c r="CA514" s="63"/>
    </row>
    <row r="515" spans="1:79" ht="12.7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4"/>
      <c r="AC515" s="64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  <c r="BV515" s="63"/>
      <c r="BW515" s="63"/>
      <c r="BX515" s="63"/>
      <c r="BY515" s="63"/>
      <c r="BZ515" s="63"/>
      <c r="CA515" s="63"/>
    </row>
    <row r="516" spans="1:79" ht="12.7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4"/>
      <c r="AC516" s="64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  <c r="BV516" s="63"/>
      <c r="BW516" s="63"/>
      <c r="BX516" s="63"/>
      <c r="BY516" s="63"/>
      <c r="BZ516" s="63"/>
      <c r="CA516" s="63"/>
    </row>
    <row r="517" spans="1:79" ht="12.7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4"/>
      <c r="AC517" s="64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  <c r="BV517" s="63"/>
      <c r="BW517" s="63"/>
      <c r="BX517" s="63"/>
      <c r="BY517" s="63"/>
      <c r="BZ517" s="63"/>
      <c r="CA517" s="63"/>
    </row>
    <row r="518" spans="1:79" ht="12.7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4"/>
      <c r="AC518" s="64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  <c r="BV518" s="63"/>
      <c r="BW518" s="63"/>
      <c r="BX518" s="63"/>
      <c r="BY518" s="63"/>
      <c r="BZ518" s="63"/>
      <c r="CA518" s="63"/>
    </row>
    <row r="519" spans="1:79" ht="12.7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4"/>
      <c r="AC519" s="64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  <c r="BV519" s="63"/>
      <c r="BW519" s="63"/>
      <c r="BX519" s="63"/>
      <c r="BY519" s="63"/>
      <c r="BZ519" s="63"/>
      <c r="CA519" s="63"/>
    </row>
    <row r="520" spans="1:79" ht="12.7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4"/>
      <c r="AC520" s="64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  <c r="BV520" s="63"/>
      <c r="BW520" s="63"/>
      <c r="BX520" s="63"/>
      <c r="BY520" s="63"/>
      <c r="BZ520" s="63"/>
      <c r="CA520" s="63"/>
    </row>
    <row r="521" spans="1:79" ht="12.7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4"/>
      <c r="AC521" s="64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  <c r="BV521" s="63"/>
      <c r="BW521" s="63"/>
      <c r="BX521" s="63"/>
      <c r="BY521" s="63"/>
      <c r="BZ521" s="63"/>
      <c r="CA521" s="63"/>
    </row>
    <row r="522" spans="1:79" ht="12.7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4"/>
      <c r="AC522" s="64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</row>
    <row r="523" spans="1:79" ht="12.7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4"/>
      <c r="AC523" s="64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  <c r="BX523" s="63"/>
      <c r="BY523" s="63"/>
      <c r="BZ523" s="63"/>
      <c r="CA523" s="63"/>
    </row>
    <row r="524" spans="1:79" ht="12.7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4"/>
      <c r="AC524" s="64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  <c r="BV524" s="63"/>
      <c r="BW524" s="63"/>
      <c r="BX524" s="63"/>
      <c r="BY524" s="63"/>
      <c r="BZ524" s="63"/>
      <c r="CA524" s="63"/>
    </row>
    <row r="525" spans="1:79" ht="12.7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4"/>
      <c r="AC525" s="64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  <c r="BV525" s="63"/>
      <c r="BW525" s="63"/>
      <c r="BX525" s="63"/>
      <c r="BY525" s="63"/>
      <c r="BZ525" s="63"/>
      <c r="CA525" s="63"/>
    </row>
    <row r="526" spans="1:79" ht="12.7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4"/>
      <c r="AC526" s="64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  <c r="BV526" s="63"/>
      <c r="BW526" s="63"/>
      <c r="BX526" s="63"/>
      <c r="BY526" s="63"/>
      <c r="BZ526" s="63"/>
      <c r="CA526" s="63"/>
    </row>
    <row r="527" spans="1:79" ht="12.7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4"/>
      <c r="AC527" s="64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  <c r="BV527" s="63"/>
      <c r="BW527" s="63"/>
      <c r="BX527" s="63"/>
      <c r="BY527" s="63"/>
      <c r="BZ527" s="63"/>
      <c r="CA527" s="63"/>
    </row>
    <row r="528" spans="1:79" ht="12.7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4"/>
      <c r="AC528" s="64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  <c r="BV528" s="63"/>
      <c r="BW528" s="63"/>
      <c r="BX528" s="63"/>
      <c r="BY528" s="63"/>
      <c r="BZ528" s="63"/>
      <c r="CA528" s="63"/>
    </row>
    <row r="529" spans="1:79" ht="12.7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4"/>
      <c r="AC529" s="64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  <c r="BV529" s="63"/>
      <c r="BW529" s="63"/>
      <c r="BX529" s="63"/>
      <c r="BY529" s="63"/>
      <c r="BZ529" s="63"/>
      <c r="CA529" s="63"/>
    </row>
    <row r="530" spans="1:79" ht="12.7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4"/>
      <c r="AC530" s="64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  <c r="BV530" s="63"/>
      <c r="BW530" s="63"/>
      <c r="BX530" s="63"/>
      <c r="BY530" s="63"/>
      <c r="BZ530" s="63"/>
      <c r="CA530" s="63"/>
    </row>
    <row r="531" spans="1:79" ht="12.7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4"/>
      <c r="AC531" s="64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  <c r="BV531" s="63"/>
      <c r="BW531" s="63"/>
      <c r="BX531" s="63"/>
      <c r="BY531" s="63"/>
      <c r="BZ531" s="63"/>
      <c r="CA531" s="63"/>
    </row>
    <row r="532" spans="1:79" ht="12.7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4"/>
      <c r="AC532" s="64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  <c r="BV532" s="63"/>
      <c r="BW532" s="63"/>
      <c r="BX532" s="63"/>
      <c r="BY532" s="63"/>
      <c r="BZ532" s="63"/>
      <c r="CA532" s="63"/>
    </row>
    <row r="533" spans="1:79" ht="12.7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4"/>
      <c r="AC533" s="64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  <c r="BX533" s="63"/>
      <c r="BY533" s="63"/>
      <c r="BZ533" s="63"/>
      <c r="CA533" s="63"/>
    </row>
    <row r="534" spans="1:79" ht="12.7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4"/>
      <c r="AC534" s="64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</row>
    <row r="535" spans="1:79" ht="12.7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4"/>
      <c r="AC535" s="64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  <c r="BX535" s="63"/>
      <c r="BY535" s="63"/>
      <c r="BZ535" s="63"/>
      <c r="CA535" s="63"/>
    </row>
    <row r="536" spans="1:79" ht="12.7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4"/>
      <c r="AC536" s="64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  <c r="BX536" s="63"/>
      <c r="BY536" s="63"/>
      <c r="BZ536" s="63"/>
      <c r="CA536" s="63"/>
    </row>
    <row r="537" spans="1:79" ht="12.7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4"/>
      <c r="AC537" s="64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  <c r="BV537" s="63"/>
      <c r="BW537" s="63"/>
      <c r="BX537" s="63"/>
      <c r="BY537" s="63"/>
      <c r="BZ537" s="63"/>
      <c r="CA537" s="63"/>
    </row>
    <row r="538" spans="1:79" ht="12.7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4"/>
      <c r="AC538" s="64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  <c r="BV538" s="63"/>
      <c r="BW538" s="63"/>
      <c r="BX538" s="63"/>
      <c r="BY538" s="63"/>
      <c r="BZ538" s="63"/>
      <c r="CA538" s="63"/>
    </row>
    <row r="539" spans="1:79" ht="12.7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4"/>
      <c r="AC539" s="64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  <c r="BV539" s="63"/>
      <c r="BW539" s="63"/>
      <c r="BX539" s="63"/>
      <c r="BY539" s="63"/>
      <c r="BZ539" s="63"/>
      <c r="CA539" s="63"/>
    </row>
    <row r="540" spans="1:79" ht="12.7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4"/>
      <c r="AC540" s="64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  <c r="BX540" s="63"/>
      <c r="BY540" s="63"/>
      <c r="BZ540" s="63"/>
      <c r="CA540" s="63"/>
    </row>
    <row r="541" spans="1:79" ht="12.7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4"/>
      <c r="AC541" s="64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  <c r="BV541" s="63"/>
      <c r="BW541" s="63"/>
      <c r="BX541" s="63"/>
      <c r="BY541" s="63"/>
      <c r="BZ541" s="63"/>
      <c r="CA541" s="63"/>
    </row>
    <row r="542" spans="1:79" ht="12.7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4"/>
      <c r="AC542" s="64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  <c r="BV542" s="63"/>
      <c r="BW542" s="63"/>
      <c r="BX542" s="63"/>
      <c r="BY542" s="63"/>
      <c r="BZ542" s="63"/>
      <c r="CA542" s="63"/>
    </row>
    <row r="543" spans="1:79" ht="12.7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4"/>
      <c r="AC543" s="64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  <c r="BV543" s="63"/>
      <c r="BW543" s="63"/>
      <c r="BX543" s="63"/>
      <c r="BY543" s="63"/>
      <c r="BZ543" s="63"/>
      <c r="CA543" s="63"/>
    </row>
    <row r="544" spans="1:79" ht="12.7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4"/>
      <c r="AC544" s="64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  <c r="BV544" s="63"/>
      <c r="BW544" s="63"/>
      <c r="BX544" s="63"/>
      <c r="BY544" s="63"/>
      <c r="BZ544" s="63"/>
      <c r="CA544" s="63"/>
    </row>
    <row r="545" spans="1:79" ht="12.7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4"/>
      <c r="AC545" s="64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  <c r="BX545" s="63"/>
      <c r="BY545" s="63"/>
      <c r="BZ545" s="63"/>
      <c r="CA545" s="63"/>
    </row>
    <row r="546" spans="1:79" ht="12.7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4"/>
      <c r="AC546" s="64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</row>
    <row r="547" spans="1:79" ht="12.7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4"/>
      <c r="AC547" s="64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  <c r="BV547" s="63"/>
      <c r="BW547" s="63"/>
      <c r="BX547" s="63"/>
      <c r="BY547" s="63"/>
      <c r="BZ547" s="63"/>
      <c r="CA547" s="63"/>
    </row>
    <row r="548" spans="1:79" ht="12.7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4"/>
      <c r="AC548" s="64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  <c r="BV548" s="63"/>
      <c r="BW548" s="63"/>
      <c r="BX548" s="63"/>
      <c r="BY548" s="63"/>
      <c r="BZ548" s="63"/>
      <c r="CA548" s="63"/>
    </row>
    <row r="549" spans="1:79" ht="12.7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4"/>
      <c r="AC549" s="64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  <c r="BV549" s="63"/>
      <c r="BW549" s="63"/>
      <c r="BX549" s="63"/>
      <c r="BY549" s="63"/>
      <c r="BZ549" s="63"/>
      <c r="CA549" s="63"/>
    </row>
    <row r="550" spans="1:79" ht="12.7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4"/>
      <c r="AC550" s="64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  <c r="BV550" s="63"/>
      <c r="BW550" s="63"/>
      <c r="BX550" s="63"/>
      <c r="BY550" s="63"/>
      <c r="BZ550" s="63"/>
      <c r="CA550" s="63"/>
    </row>
    <row r="551" spans="1:79" ht="12.7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4"/>
      <c r="AC551" s="64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  <c r="BV551" s="63"/>
      <c r="BW551" s="63"/>
      <c r="BX551" s="63"/>
      <c r="BY551" s="63"/>
      <c r="BZ551" s="63"/>
      <c r="CA551" s="63"/>
    </row>
    <row r="552" spans="1:79" ht="12.7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4"/>
      <c r="AC552" s="64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  <c r="BV552" s="63"/>
      <c r="BW552" s="63"/>
      <c r="BX552" s="63"/>
      <c r="BY552" s="63"/>
      <c r="BZ552" s="63"/>
      <c r="CA552" s="63"/>
    </row>
    <row r="553" spans="1:79" ht="12.7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4"/>
      <c r="AC553" s="64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  <c r="BX553" s="63"/>
      <c r="BY553" s="63"/>
      <c r="BZ553" s="63"/>
      <c r="CA553" s="63"/>
    </row>
    <row r="554" spans="1:79" ht="12.7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4"/>
      <c r="AC554" s="64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  <c r="BV554" s="63"/>
      <c r="BW554" s="63"/>
      <c r="BX554" s="63"/>
      <c r="BY554" s="63"/>
      <c r="BZ554" s="63"/>
      <c r="CA554" s="63"/>
    </row>
    <row r="555" spans="1:79" ht="12.7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4"/>
      <c r="AC555" s="64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  <c r="BV555" s="63"/>
      <c r="BW555" s="63"/>
      <c r="BX555" s="63"/>
      <c r="BY555" s="63"/>
      <c r="BZ555" s="63"/>
      <c r="CA555" s="63"/>
    </row>
    <row r="556" spans="1:79" ht="12.7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4"/>
      <c r="AC556" s="64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  <c r="BV556" s="63"/>
      <c r="BW556" s="63"/>
      <c r="BX556" s="63"/>
      <c r="BY556" s="63"/>
      <c r="BZ556" s="63"/>
      <c r="CA556" s="63"/>
    </row>
    <row r="557" spans="1:79" ht="12.7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4"/>
      <c r="AC557" s="64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  <c r="BV557" s="63"/>
      <c r="BW557" s="63"/>
      <c r="BX557" s="63"/>
      <c r="BY557" s="63"/>
      <c r="BZ557" s="63"/>
      <c r="CA557" s="63"/>
    </row>
    <row r="558" spans="1:79" ht="12.7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4"/>
      <c r="AC558" s="64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</row>
    <row r="559" spans="1:79" ht="12.7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4"/>
      <c r="AC559" s="64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  <c r="BV559" s="63"/>
      <c r="BW559" s="63"/>
      <c r="BX559" s="63"/>
      <c r="BY559" s="63"/>
      <c r="BZ559" s="63"/>
      <c r="CA559" s="63"/>
    </row>
    <row r="560" spans="1:79" ht="12.7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4"/>
      <c r="AC560" s="64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  <c r="BV560" s="63"/>
      <c r="BW560" s="63"/>
      <c r="BX560" s="63"/>
      <c r="BY560" s="63"/>
      <c r="BZ560" s="63"/>
      <c r="CA560" s="63"/>
    </row>
    <row r="561" spans="1:79" ht="12.7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4"/>
      <c r="AC561" s="64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  <c r="BV561" s="63"/>
      <c r="BW561" s="63"/>
      <c r="BX561" s="63"/>
      <c r="BY561" s="63"/>
      <c r="BZ561" s="63"/>
      <c r="CA561" s="63"/>
    </row>
    <row r="562" spans="1:79" ht="12.7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4"/>
      <c r="AC562" s="64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  <c r="BV562" s="63"/>
      <c r="BW562" s="63"/>
      <c r="BX562" s="63"/>
      <c r="BY562" s="63"/>
      <c r="BZ562" s="63"/>
      <c r="CA562" s="63"/>
    </row>
    <row r="563" spans="1:79" ht="12.7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4"/>
      <c r="AC563" s="64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  <c r="BV563" s="63"/>
      <c r="BW563" s="63"/>
      <c r="BX563" s="63"/>
      <c r="BY563" s="63"/>
      <c r="BZ563" s="63"/>
      <c r="CA563" s="63"/>
    </row>
    <row r="564" spans="1:79" ht="12.7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4"/>
      <c r="AC564" s="64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  <c r="BV564" s="63"/>
      <c r="BW564" s="63"/>
      <c r="BX564" s="63"/>
      <c r="BY564" s="63"/>
      <c r="BZ564" s="63"/>
      <c r="CA564" s="63"/>
    </row>
    <row r="565" spans="1:79" ht="12.7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4"/>
      <c r="AC565" s="64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  <c r="BV565" s="63"/>
      <c r="BW565" s="63"/>
      <c r="BX565" s="63"/>
      <c r="BY565" s="63"/>
      <c r="BZ565" s="63"/>
      <c r="CA565" s="63"/>
    </row>
    <row r="566" spans="1:79" ht="12.7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4"/>
      <c r="AC566" s="64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  <c r="BV566" s="63"/>
      <c r="BW566" s="63"/>
      <c r="BX566" s="63"/>
      <c r="BY566" s="63"/>
      <c r="BZ566" s="63"/>
      <c r="CA566" s="63"/>
    </row>
    <row r="567" spans="1:79" ht="12.7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4"/>
      <c r="AC567" s="64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  <c r="BV567" s="63"/>
      <c r="BW567" s="63"/>
      <c r="BX567" s="63"/>
      <c r="BY567" s="63"/>
      <c r="BZ567" s="63"/>
      <c r="CA567" s="63"/>
    </row>
    <row r="568" spans="1:79" ht="12.7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4"/>
      <c r="AC568" s="64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  <c r="BV568" s="63"/>
      <c r="BW568" s="63"/>
      <c r="BX568" s="63"/>
      <c r="BY568" s="63"/>
      <c r="BZ568" s="63"/>
      <c r="CA568" s="63"/>
    </row>
    <row r="569" spans="1:79" ht="12.7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4"/>
      <c r="AC569" s="64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  <c r="BV569" s="63"/>
      <c r="BW569" s="63"/>
      <c r="BX569" s="63"/>
      <c r="BY569" s="63"/>
      <c r="BZ569" s="63"/>
      <c r="CA569" s="63"/>
    </row>
    <row r="570" spans="1:79" ht="12.7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4"/>
      <c r="AC570" s="64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  <c r="BV570" s="63"/>
      <c r="BW570" s="63"/>
      <c r="BX570" s="63"/>
      <c r="BY570" s="63"/>
      <c r="BZ570" s="63"/>
      <c r="CA570" s="63"/>
    </row>
    <row r="571" spans="1:79" ht="12.7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4"/>
      <c r="AC571" s="64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  <c r="BV571" s="63"/>
      <c r="BW571" s="63"/>
      <c r="BX571" s="63"/>
      <c r="BY571" s="63"/>
      <c r="BZ571" s="63"/>
      <c r="CA571" s="63"/>
    </row>
    <row r="572" spans="1:79" ht="12.7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4"/>
      <c r="AC572" s="64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  <c r="BV572" s="63"/>
      <c r="BW572" s="63"/>
      <c r="BX572" s="63"/>
      <c r="BY572" s="63"/>
      <c r="BZ572" s="63"/>
      <c r="CA572" s="63"/>
    </row>
    <row r="573" spans="1:79" ht="12.7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4"/>
      <c r="AC573" s="64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  <c r="BV573" s="63"/>
      <c r="BW573" s="63"/>
      <c r="BX573" s="63"/>
      <c r="BY573" s="63"/>
      <c r="BZ573" s="63"/>
      <c r="CA573" s="63"/>
    </row>
    <row r="574" spans="1:79" ht="12.7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4"/>
      <c r="AC574" s="64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  <c r="BV574" s="63"/>
      <c r="BW574" s="63"/>
      <c r="BX574" s="63"/>
      <c r="BY574" s="63"/>
      <c r="BZ574" s="63"/>
      <c r="CA574" s="63"/>
    </row>
    <row r="575" spans="1:79" ht="12.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4"/>
      <c r="AC575" s="64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  <c r="BV575" s="63"/>
      <c r="BW575" s="63"/>
      <c r="BX575" s="63"/>
      <c r="BY575" s="63"/>
      <c r="BZ575" s="63"/>
      <c r="CA575" s="63"/>
    </row>
    <row r="576" spans="1:79" ht="12.7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4"/>
      <c r="AC576" s="64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  <c r="BV576" s="63"/>
      <c r="BW576" s="63"/>
      <c r="BX576" s="63"/>
      <c r="BY576" s="63"/>
      <c r="BZ576" s="63"/>
      <c r="CA576" s="63"/>
    </row>
    <row r="577" spans="1:79" ht="12.7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4"/>
      <c r="AC577" s="64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  <c r="BV577" s="63"/>
      <c r="BW577" s="63"/>
      <c r="BX577" s="63"/>
      <c r="BY577" s="63"/>
      <c r="BZ577" s="63"/>
      <c r="CA577" s="63"/>
    </row>
    <row r="578" spans="1:79" ht="12.7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4"/>
      <c r="AC578" s="64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  <c r="BV578" s="63"/>
      <c r="BW578" s="63"/>
      <c r="BX578" s="63"/>
      <c r="BY578" s="63"/>
      <c r="BZ578" s="63"/>
      <c r="CA578" s="63"/>
    </row>
    <row r="579" spans="1:79" ht="12.7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4"/>
      <c r="AC579" s="64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  <c r="BV579" s="63"/>
      <c r="BW579" s="63"/>
      <c r="BX579" s="63"/>
      <c r="BY579" s="63"/>
      <c r="BZ579" s="63"/>
      <c r="CA579" s="63"/>
    </row>
    <row r="580" spans="1:79" ht="12.7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4"/>
      <c r="AC580" s="64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  <c r="BV580" s="63"/>
      <c r="BW580" s="63"/>
      <c r="BX580" s="63"/>
      <c r="BY580" s="63"/>
      <c r="BZ580" s="63"/>
      <c r="CA580" s="63"/>
    </row>
    <row r="581" spans="1:79" ht="12.7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4"/>
      <c r="AC581" s="64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  <c r="BV581" s="63"/>
      <c r="BW581" s="63"/>
      <c r="BX581" s="63"/>
      <c r="BY581" s="63"/>
      <c r="BZ581" s="63"/>
      <c r="CA581" s="63"/>
    </row>
    <row r="582" spans="1:79" ht="12.7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4"/>
      <c r="AC582" s="64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  <c r="BV582" s="63"/>
      <c r="BW582" s="63"/>
      <c r="BX582" s="63"/>
      <c r="BY582" s="63"/>
      <c r="BZ582" s="63"/>
      <c r="CA582" s="63"/>
    </row>
    <row r="583" spans="1:79" ht="12.7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4"/>
      <c r="AC583" s="64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  <c r="BV583" s="63"/>
      <c r="BW583" s="63"/>
      <c r="BX583" s="63"/>
      <c r="BY583" s="63"/>
      <c r="BZ583" s="63"/>
      <c r="CA583" s="63"/>
    </row>
    <row r="584" spans="1:79" ht="12.7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4"/>
      <c r="AC584" s="64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  <c r="BV584" s="63"/>
      <c r="BW584" s="63"/>
      <c r="BX584" s="63"/>
      <c r="BY584" s="63"/>
      <c r="BZ584" s="63"/>
      <c r="CA584" s="63"/>
    </row>
    <row r="585" spans="1:79" ht="12.7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4"/>
      <c r="AC585" s="64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  <c r="BV585" s="63"/>
      <c r="BW585" s="63"/>
      <c r="BX585" s="63"/>
      <c r="BY585" s="63"/>
      <c r="BZ585" s="63"/>
      <c r="CA585" s="63"/>
    </row>
    <row r="586" spans="1:79" ht="12.7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4"/>
      <c r="AC586" s="64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  <c r="BV586" s="63"/>
      <c r="BW586" s="63"/>
      <c r="BX586" s="63"/>
      <c r="BY586" s="63"/>
      <c r="BZ586" s="63"/>
      <c r="CA586" s="63"/>
    </row>
    <row r="587" spans="1:79" ht="12.7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4"/>
      <c r="AC587" s="64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  <c r="BV587" s="63"/>
      <c r="BW587" s="63"/>
      <c r="BX587" s="63"/>
      <c r="BY587" s="63"/>
      <c r="BZ587" s="63"/>
      <c r="CA587" s="63"/>
    </row>
    <row r="588" spans="1:79" ht="12.7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4"/>
      <c r="AC588" s="64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  <c r="BV588" s="63"/>
      <c r="BW588" s="63"/>
      <c r="BX588" s="63"/>
      <c r="BY588" s="63"/>
      <c r="BZ588" s="63"/>
      <c r="CA588" s="63"/>
    </row>
    <row r="589" spans="1:79" ht="12.7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4"/>
      <c r="AC589" s="64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63"/>
      <c r="BZ589" s="63"/>
      <c r="CA589" s="63"/>
    </row>
    <row r="590" spans="1:79" ht="12.7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4"/>
      <c r="AC590" s="64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  <c r="BV590" s="63"/>
      <c r="BW590" s="63"/>
      <c r="BX590" s="63"/>
      <c r="BY590" s="63"/>
      <c r="BZ590" s="63"/>
      <c r="CA590" s="63"/>
    </row>
    <row r="591" spans="1:79" ht="12.7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4"/>
      <c r="AC591" s="64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  <c r="BV591" s="63"/>
      <c r="BW591" s="63"/>
      <c r="BX591" s="63"/>
      <c r="BY591" s="63"/>
      <c r="BZ591" s="63"/>
      <c r="CA591" s="63"/>
    </row>
    <row r="592" spans="1:79" ht="12.7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4"/>
      <c r="AC592" s="64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  <c r="BV592" s="63"/>
      <c r="BW592" s="63"/>
      <c r="BX592" s="63"/>
      <c r="BY592" s="63"/>
      <c r="BZ592" s="63"/>
      <c r="CA592" s="63"/>
    </row>
    <row r="593" spans="1:79" ht="12.7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4"/>
      <c r="AC593" s="64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  <c r="BV593" s="63"/>
      <c r="BW593" s="63"/>
      <c r="BX593" s="63"/>
      <c r="BY593" s="63"/>
      <c r="BZ593" s="63"/>
      <c r="CA593" s="63"/>
    </row>
    <row r="594" spans="1:79" ht="12.7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4"/>
      <c r="AC594" s="64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  <c r="BV594" s="63"/>
      <c r="BW594" s="63"/>
      <c r="BX594" s="63"/>
      <c r="BY594" s="63"/>
      <c r="BZ594" s="63"/>
      <c r="CA594" s="63"/>
    </row>
    <row r="595" spans="1:79" ht="12.7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4"/>
      <c r="AC595" s="64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  <c r="BV595" s="63"/>
      <c r="BW595" s="63"/>
      <c r="BX595" s="63"/>
      <c r="BY595" s="63"/>
      <c r="BZ595" s="63"/>
      <c r="CA595" s="63"/>
    </row>
    <row r="596" spans="1:79" ht="12.7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4"/>
      <c r="AC596" s="64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  <c r="BV596" s="63"/>
      <c r="BW596" s="63"/>
      <c r="BX596" s="63"/>
      <c r="BY596" s="63"/>
      <c r="BZ596" s="63"/>
      <c r="CA596" s="63"/>
    </row>
    <row r="597" spans="1:79" ht="12.7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4"/>
      <c r="AC597" s="64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  <c r="BV597" s="63"/>
      <c r="BW597" s="63"/>
      <c r="BX597" s="63"/>
      <c r="BY597" s="63"/>
      <c r="BZ597" s="63"/>
      <c r="CA597" s="63"/>
    </row>
    <row r="598" spans="1:79" ht="12.7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4"/>
      <c r="AC598" s="64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  <c r="BX598" s="63"/>
      <c r="BY598" s="63"/>
      <c r="BZ598" s="63"/>
      <c r="CA598" s="63"/>
    </row>
    <row r="599" spans="1:79" ht="12.7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4"/>
      <c r="AC599" s="64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  <c r="BV599" s="63"/>
      <c r="BW599" s="63"/>
      <c r="BX599" s="63"/>
      <c r="BY599" s="63"/>
      <c r="BZ599" s="63"/>
      <c r="CA599" s="63"/>
    </row>
    <row r="600" spans="1:79" ht="12.7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4"/>
      <c r="AC600" s="64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  <c r="BV600" s="63"/>
      <c r="BW600" s="63"/>
      <c r="BX600" s="63"/>
      <c r="BY600" s="63"/>
      <c r="BZ600" s="63"/>
      <c r="CA600" s="63"/>
    </row>
    <row r="601" spans="1:79" ht="12.7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4"/>
      <c r="AC601" s="64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  <c r="BV601" s="63"/>
      <c r="BW601" s="63"/>
      <c r="BX601" s="63"/>
      <c r="BY601" s="63"/>
      <c r="BZ601" s="63"/>
      <c r="CA601" s="63"/>
    </row>
    <row r="602" spans="1:79" ht="12.7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4"/>
      <c r="AC602" s="64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  <c r="BV602" s="63"/>
      <c r="BW602" s="63"/>
      <c r="BX602" s="63"/>
      <c r="BY602" s="63"/>
      <c r="BZ602" s="63"/>
      <c r="CA602" s="63"/>
    </row>
    <row r="603" spans="1:79" ht="12.7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4"/>
      <c r="AC603" s="64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  <c r="BV603" s="63"/>
      <c r="BW603" s="63"/>
      <c r="BX603" s="63"/>
      <c r="BY603" s="63"/>
      <c r="BZ603" s="63"/>
      <c r="CA603" s="63"/>
    </row>
    <row r="604" spans="1:79" ht="12.7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4"/>
      <c r="AC604" s="64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  <c r="BV604" s="63"/>
      <c r="BW604" s="63"/>
      <c r="BX604" s="63"/>
      <c r="BY604" s="63"/>
      <c r="BZ604" s="63"/>
      <c r="CA604" s="63"/>
    </row>
    <row r="605" spans="1:79" ht="12.7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4"/>
      <c r="AC605" s="64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  <c r="BV605" s="63"/>
      <c r="BW605" s="63"/>
      <c r="BX605" s="63"/>
      <c r="BY605" s="63"/>
      <c r="BZ605" s="63"/>
      <c r="CA605" s="63"/>
    </row>
    <row r="606" spans="1:79" ht="12.7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4"/>
      <c r="AC606" s="64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  <c r="BV606" s="63"/>
      <c r="BW606" s="63"/>
      <c r="BX606" s="63"/>
      <c r="BY606" s="63"/>
      <c r="BZ606" s="63"/>
      <c r="CA606" s="63"/>
    </row>
    <row r="607" spans="1:79" ht="12.7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4"/>
      <c r="AC607" s="64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  <c r="BV607" s="63"/>
      <c r="BW607" s="63"/>
      <c r="BX607" s="63"/>
      <c r="BY607" s="63"/>
      <c r="BZ607" s="63"/>
      <c r="CA607" s="63"/>
    </row>
    <row r="608" spans="1:79" ht="12.7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4"/>
      <c r="AC608" s="64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  <c r="BV608" s="63"/>
      <c r="BW608" s="63"/>
      <c r="BX608" s="63"/>
      <c r="BY608" s="63"/>
      <c r="BZ608" s="63"/>
      <c r="CA608" s="63"/>
    </row>
    <row r="609" spans="1:79" ht="12.7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4"/>
      <c r="AC609" s="64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  <c r="BV609" s="63"/>
      <c r="BW609" s="63"/>
      <c r="BX609" s="63"/>
      <c r="BY609" s="63"/>
      <c r="BZ609" s="63"/>
      <c r="CA609" s="63"/>
    </row>
    <row r="610" spans="1:79" ht="12.7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4"/>
      <c r="AC610" s="64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  <c r="BV610" s="63"/>
      <c r="BW610" s="63"/>
      <c r="BX610" s="63"/>
      <c r="BY610" s="63"/>
      <c r="BZ610" s="63"/>
      <c r="CA610" s="63"/>
    </row>
    <row r="611" spans="1:79" ht="12.7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4"/>
      <c r="AC611" s="64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  <c r="BV611" s="63"/>
      <c r="BW611" s="63"/>
      <c r="BX611" s="63"/>
      <c r="BY611" s="63"/>
      <c r="BZ611" s="63"/>
      <c r="CA611" s="63"/>
    </row>
    <row r="612" spans="1:79" ht="12.7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4"/>
      <c r="AC612" s="64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  <c r="BV612" s="63"/>
      <c r="BW612" s="63"/>
      <c r="BX612" s="63"/>
      <c r="BY612" s="63"/>
      <c r="BZ612" s="63"/>
      <c r="CA612" s="63"/>
    </row>
    <row r="613" spans="1:79" ht="12.7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4"/>
      <c r="AC613" s="64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  <c r="BV613" s="63"/>
      <c r="BW613" s="63"/>
      <c r="BX613" s="63"/>
      <c r="BY613" s="63"/>
      <c r="BZ613" s="63"/>
      <c r="CA613" s="63"/>
    </row>
    <row r="614" spans="1:79" ht="12.7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4"/>
      <c r="AC614" s="64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  <c r="BV614" s="63"/>
      <c r="BW614" s="63"/>
      <c r="BX614" s="63"/>
      <c r="BY614" s="63"/>
      <c r="BZ614" s="63"/>
      <c r="CA614" s="63"/>
    </row>
    <row r="615" spans="1:79" ht="12.7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4"/>
      <c r="AC615" s="64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  <c r="BV615" s="63"/>
      <c r="BW615" s="63"/>
      <c r="BX615" s="63"/>
      <c r="BY615" s="63"/>
      <c r="BZ615" s="63"/>
      <c r="CA615" s="63"/>
    </row>
    <row r="616" spans="1:79" ht="12.7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4"/>
      <c r="AC616" s="64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  <c r="BV616" s="63"/>
      <c r="BW616" s="63"/>
      <c r="BX616" s="63"/>
      <c r="BY616" s="63"/>
      <c r="BZ616" s="63"/>
      <c r="CA616" s="63"/>
    </row>
    <row r="617" spans="1:79" ht="12.7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4"/>
      <c r="AC617" s="64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  <c r="BV617" s="63"/>
      <c r="BW617" s="63"/>
      <c r="BX617" s="63"/>
      <c r="BY617" s="63"/>
      <c r="BZ617" s="63"/>
      <c r="CA617" s="63"/>
    </row>
    <row r="618" spans="1:79" ht="12.7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4"/>
      <c r="AC618" s="64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  <c r="BV618" s="63"/>
      <c r="BW618" s="63"/>
      <c r="BX618" s="63"/>
      <c r="BY618" s="63"/>
      <c r="BZ618" s="63"/>
      <c r="CA618" s="63"/>
    </row>
    <row r="619" spans="1:79" ht="12.7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4"/>
      <c r="AC619" s="64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  <c r="BV619" s="63"/>
      <c r="BW619" s="63"/>
      <c r="BX619" s="63"/>
      <c r="BY619" s="63"/>
      <c r="BZ619" s="63"/>
      <c r="CA619" s="63"/>
    </row>
    <row r="620" spans="1:79" ht="12.7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4"/>
      <c r="AC620" s="64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  <c r="BV620" s="63"/>
      <c r="BW620" s="63"/>
      <c r="BX620" s="63"/>
      <c r="BY620" s="63"/>
      <c r="BZ620" s="63"/>
      <c r="CA620" s="63"/>
    </row>
    <row r="621" spans="1:79" ht="12.7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4"/>
      <c r="AC621" s="64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  <c r="BV621" s="63"/>
      <c r="BW621" s="63"/>
      <c r="BX621" s="63"/>
      <c r="BY621" s="63"/>
      <c r="BZ621" s="63"/>
      <c r="CA621" s="63"/>
    </row>
    <row r="622" spans="1:79" ht="12.7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4"/>
      <c r="AC622" s="64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  <c r="BV622" s="63"/>
      <c r="BW622" s="63"/>
      <c r="BX622" s="63"/>
      <c r="BY622" s="63"/>
      <c r="BZ622" s="63"/>
      <c r="CA622" s="63"/>
    </row>
    <row r="623" spans="1:79" ht="12.7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4"/>
      <c r="AC623" s="64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  <c r="BV623" s="63"/>
      <c r="BW623" s="63"/>
      <c r="BX623" s="63"/>
      <c r="BY623" s="63"/>
      <c r="BZ623" s="63"/>
      <c r="CA623" s="63"/>
    </row>
    <row r="624" spans="1:79" ht="12.7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4"/>
      <c r="AC624" s="64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  <c r="BV624" s="63"/>
      <c r="BW624" s="63"/>
      <c r="BX624" s="63"/>
      <c r="BY624" s="63"/>
      <c r="BZ624" s="63"/>
      <c r="CA624" s="63"/>
    </row>
    <row r="625" spans="1:79" ht="12.7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4"/>
      <c r="AC625" s="64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  <c r="BV625" s="63"/>
      <c r="BW625" s="63"/>
      <c r="BX625" s="63"/>
      <c r="BY625" s="63"/>
      <c r="BZ625" s="63"/>
      <c r="CA625" s="63"/>
    </row>
    <row r="626" spans="1:79" ht="12.7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4"/>
      <c r="AC626" s="64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  <c r="BV626" s="63"/>
      <c r="BW626" s="63"/>
      <c r="BX626" s="63"/>
      <c r="BY626" s="63"/>
      <c r="BZ626" s="63"/>
      <c r="CA626" s="63"/>
    </row>
    <row r="627" spans="1:79" ht="12.7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4"/>
      <c r="AC627" s="64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  <c r="BX627" s="63"/>
      <c r="BY627" s="63"/>
      <c r="BZ627" s="63"/>
      <c r="CA627" s="63"/>
    </row>
    <row r="628" spans="1:79" ht="12.7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4"/>
      <c r="AC628" s="64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  <c r="BV628" s="63"/>
      <c r="BW628" s="63"/>
      <c r="BX628" s="63"/>
      <c r="BY628" s="63"/>
      <c r="BZ628" s="63"/>
      <c r="CA628" s="63"/>
    </row>
    <row r="629" spans="1:79" ht="12.7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4"/>
      <c r="AC629" s="64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  <c r="BV629" s="63"/>
      <c r="BW629" s="63"/>
      <c r="BX629" s="63"/>
      <c r="BY629" s="63"/>
      <c r="BZ629" s="63"/>
      <c r="CA629" s="63"/>
    </row>
    <row r="630" spans="1:79" ht="12.7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4"/>
      <c r="AC630" s="64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  <c r="BV630" s="63"/>
      <c r="BW630" s="63"/>
      <c r="BX630" s="63"/>
      <c r="BY630" s="63"/>
      <c r="BZ630" s="63"/>
      <c r="CA630" s="63"/>
    </row>
    <row r="631" spans="1:79" ht="12.7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4"/>
      <c r="AC631" s="64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  <c r="BV631" s="63"/>
      <c r="BW631" s="63"/>
      <c r="BX631" s="63"/>
      <c r="BY631" s="63"/>
      <c r="BZ631" s="63"/>
      <c r="CA631" s="63"/>
    </row>
    <row r="632" spans="1:79" ht="12.7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4"/>
      <c r="AC632" s="64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  <c r="BV632" s="63"/>
      <c r="BW632" s="63"/>
      <c r="BX632" s="63"/>
      <c r="BY632" s="63"/>
      <c r="BZ632" s="63"/>
      <c r="CA632" s="63"/>
    </row>
    <row r="633" spans="1:79" ht="12.7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4"/>
      <c r="AC633" s="64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  <c r="BV633" s="63"/>
      <c r="BW633" s="63"/>
      <c r="BX633" s="63"/>
      <c r="BY633" s="63"/>
      <c r="BZ633" s="63"/>
      <c r="CA633" s="63"/>
    </row>
    <row r="634" spans="1:79" ht="12.7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4"/>
      <c r="AC634" s="64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  <c r="BX634" s="63"/>
      <c r="BY634" s="63"/>
      <c r="BZ634" s="63"/>
      <c r="CA634" s="63"/>
    </row>
    <row r="635" spans="1:79" ht="12.7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4"/>
      <c r="AC635" s="64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  <c r="BV635" s="63"/>
      <c r="BW635" s="63"/>
      <c r="BX635" s="63"/>
      <c r="BY635" s="63"/>
      <c r="BZ635" s="63"/>
      <c r="CA635" s="63"/>
    </row>
    <row r="636" spans="1:79" ht="12.7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4"/>
      <c r="AC636" s="64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  <c r="BV636" s="63"/>
      <c r="BW636" s="63"/>
      <c r="BX636" s="63"/>
      <c r="BY636" s="63"/>
      <c r="BZ636" s="63"/>
      <c r="CA636" s="63"/>
    </row>
    <row r="637" spans="1:79" ht="12.7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4"/>
      <c r="AC637" s="64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  <c r="BV637" s="63"/>
      <c r="BW637" s="63"/>
      <c r="BX637" s="63"/>
      <c r="BY637" s="63"/>
      <c r="BZ637" s="63"/>
      <c r="CA637" s="63"/>
    </row>
    <row r="638" spans="1:79" ht="12.7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4"/>
      <c r="AC638" s="64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  <c r="BX638" s="63"/>
      <c r="BY638" s="63"/>
      <c r="BZ638" s="63"/>
      <c r="CA638" s="63"/>
    </row>
    <row r="639" spans="1:79" ht="12.7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4"/>
      <c r="AC639" s="64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  <c r="BV639" s="63"/>
      <c r="BW639" s="63"/>
      <c r="BX639" s="63"/>
      <c r="BY639" s="63"/>
      <c r="BZ639" s="63"/>
      <c r="CA639" s="63"/>
    </row>
    <row r="640" spans="1:79" ht="12.7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4"/>
      <c r="AC640" s="64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  <c r="BV640" s="63"/>
      <c r="BW640" s="63"/>
      <c r="BX640" s="63"/>
      <c r="BY640" s="63"/>
      <c r="BZ640" s="63"/>
      <c r="CA640" s="63"/>
    </row>
    <row r="641" spans="1:79" ht="12.7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4"/>
      <c r="AC641" s="64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  <c r="BX641" s="63"/>
      <c r="BY641" s="63"/>
      <c r="BZ641" s="63"/>
      <c r="CA641" s="63"/>
    </row>
    <row r="642" spans="1:79" ht="12.7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4"/>
      <c r="AC642" s="64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  <c r="BV642" s="63"/>
      <c r="BW642" s="63"/>
      <c r="BX642" s="63"/>
      <c r="BY642" s="63"/>
      <c r="BZ642" s="63"/>
      <c r="CA642" s="63"/>
    </row>
    <row r="643" spans="1:79" ht="12.7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4"/>
      <c r="AC643" s="64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  <c r="BV643" s="63"/>
      <c r="BW643" s="63"/>
      <c r="BX643" s="63"/>
      <c r="BY643" s="63"/>
      <c r="BZ643" s="63"/>
      <c r="CA643" s="63"/>
    </row>
    <row r="644" spans="1:79" ht="12.7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4"/>
      <c r="AC644" s="64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  <c r="BX644" s="63"/>
      <c r="BY644" s="63"/>
      <c r="BZ644" s="63"/>
      <c r="CA644" s="63"/>
    </row>
    <row r="645" spans="1:79" ht="12.7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4"/>
      <c r="AC645" s="64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  <c r="BX645" s="63"/>
      <c r="BY645" s="63"/>
      <c r="BZ645" s="63"/>
      <c r="CA645" s="63"/>
    </row>
    <row r="646" spans="1:79" ht="12.7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4"/>
      <c r="AC646" s="64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  <c r="BX646" s="63"/>
      <c r="BY646" s="63"/>
      <c r="BZ646" s="63"/>
      <c r="CA646" s="63"/>
    </row>
    <row r="647" spans="1:79" ht="12.7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4"/>
      <c r="AC647" s="64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  <c r="BV647" s="63"/>
      <c r="BW647" s="63"/>
      <c r="BX647" s="63"/>
      <c r="BY647" s="63"/>
      <c r="BZ647" s="63"/>
      <c r="CA647" s="63"/>
    </row>
    <row r="648" spans="1:79" ht="12.7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4"/>
      <c r="AC648" s="64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  <c r="BV648" s="63"/>
      <c r="BW648" s="63"/>
      <c r="BX648" s="63"/>
      <c r="BY648" s="63"/>
      <c r="BZ648" s="63"/>
      <c r="CA648" s="63"/>
    </row>
    <row r="649" spans="1:79" ht="12.7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4"/>
      <c r="AC649" s="64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  <c r="BV649" s="63"/>
      <c r="BW649" s="63"/>
      <c r="BX649" s="63"/>
      <c r="BY649" s="63"/>
      <c r="BZ649" s="63"/>
      <c r="CA649" s="63"/>
    </row>
    <row r="650" spans="1:79" ht="12.7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4"/>
      <c r="AC650" s="64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  <c r="BV650" s="63"/>
      <c r="BW650" s="63"/>
      <c r="BX650" s="63"/>
      <c r="BY650" s="63"/>
      <c r="BZ650" s="63"/>
      <c r="CA650" s="63"/>
    </row>
    <row r="651" spans="1:79" ht="12.7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4"/>
      <c r="AC651" s="64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  <c r="BV651" s="63"/>
      <c r="BW651" s="63"/>
      <c r="BX651" s="63"/>
      <c r="BY651" s="63"/>
      <c r="BZ651" s="63"/>
      <c r="CA651" s="63"/>
    </row>
    <row r="652" spans="1:79" ht="12.7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4"/>
      <c r="AC652" s="64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  <c r="BV652" s="63"/>
      <c r="BW652" s="63"/>
      <c r="BX652" s="63"/>
      <c r="BY652" s="63"/>
      <c r="BZ652" s="63"/>
      <c r="CA652" s="63"/>
    </row>
    <row r="653" spans="1:79" ht="12.7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4"/>
      <c r="AC653" s="64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  <c r="BV653" s="63"/>
      <c r="BW653" s="63"/>
      <c r="BX653" s="63"/>
      <c r="BY653" s="63"/>
      <c r="BZ653" s="63"/>
      <c r="CA653" s="63"/>
    </row>
    <row r="654" spans="1:79" ht="12.7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4"/>
      <c r="AC654" s="64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  <c r="BV654" s="63"/>
      <c r="BW654" s="63"/>
      <c r="BX654" s="63"/>
      <c r="BY654" s="63"/>
      <c r="BZ654" s="63"/>
      <c r="CA654" s="63"/>
    </row>
    <row r="655" spans="1:79" ht="12.7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4"/>
      <c r="AC655" s="64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  <c r="BV655" s="63"/>
      <c r="BW655" s="63"/>
      <c r="BX655" s="63"/>
      <c r="BY655" s="63"/>
      <c r="BZ655" s="63"/>
      <c r="CA655" s="63"/>
    </row>
    <row r="656" spans="1:79" ht="12.7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4"/>
      <c r="AC656" s="64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  <c r="BV656" s="63"/>
      <c r="BW656" s="63"/>
      <c r="BX656" s="63"/>
      <c r="BY656" s="63"/>
      <c r="BZ656" s="63"/>
      <c r="CA656" s="63"/>
    </row>
    <row r="657" spans="1:79" ht="12.7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4"/>
      <c r="AC657" s="64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  <c r="BV657" s="63"/>
      <c r="BW657" s="63"/>
      <c r="BX657" s="63"/>
      <c r="BY657" s="63"/>
      <c r="BZ657" s="63"/>
      <c r="CA657" s="63"/>
    </row>
    <row r="658" spans="1:79" ht="12.7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4"/>
      <c r="AC658" s="64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  <c r="BV658" s="63"/>
      <c r="BW658" s="63"/>
      <c r="BX658" s="63"/>
      <c r="BY658" s="63"/>
      <c r="BZ658" s="63"/>
      <c r="CA658" s="63"/>
    </row>
    <row r="659" spans="1:79" ht="12.7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4"/>
      <c r="AC659" s="64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  <c r="BV659" s="63"/>
      <c r="BW659" s="63"/>
      <c r="BX659" s="63"/>
      <c r="BY659" s="63"/>
      <c r="BZ659" s="63"/>
      <c r="CA659" s="63"/>
    </row>
    <row r="660" spans="1:79" ht="12.7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4"/>
      <c r="AC660" s="64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  <c r="BV660" s="63"/>
      <c r="BW660" s="63"/>
      <c r="BX660" s="63"/>
      <c r="BY660" s="63"/>
      <c r="BZ660" s="63"/>
      <c r="CA660" s="63"/>
    </row>
    <row r="661" spans="1:79" ht="12.7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4"/>
      <c r="AC661" s="64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  <c r="BV661" s="63"/>
      <c r="BW661" s="63"/>
      <c r="BX661" s="63"/>
      <c r="BY661" s="63"/>
      <c r="BZ661" s="63"/>
      <c r="CA661" s="63"/>
    </row>
    <row r="662" spans="1:79" ht="12.7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4"/>
      <c r="AC662" s="64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  <c r="BV662" s="63"/>
      <c r="BW662" s="63"/>
      <c r="BX662" s="63"/>
      <c r="BY662" s="63"/>
      <c r="BZ662" s="63"/>
      <c r="CA662" s="63"/>
    </row>
    <row r="663" spans="1:79" ht="12.7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4"/>
      <c r="AC663" s="64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  <c r="BV663" s="63"/>
      <c r="BW663" s="63"/>
      <c r="BX663" s="63"/>
      <c r="BY663" s="63"/>
      <c r="BZ663" s="63"/>
      <c r="CA663" s="63"/>
    </row>
    <row r="664" spans="1:79" ht="12.7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4"/>
      <c r="AC664" s="64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  <c r="BV664" s="63"/>
      <c r="BW664" s="63"/>
      <c r="BX664" s="63"/>
      <c r="BY664" s="63"/>
      <c r="BZ664" s="63"/>
      <c r="CA664" s="63"/>
    </row>
    <row r="665" spans="1:79" ht="12.7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4"/>
      <c r="AC665" s="64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  <c r="BV665" s="63"/>
      <c r="BW665" s="63"/>
      <c r="BX665" s="63"/>
      <c r="BY665" s="63"/>
      <c r="BZ665" s="63"/>
      <c r="CA665" s="63"/>
    </row>
    <row r="666" spans="1:79" ht="12.7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4"/>
      <c r="AC666" s="64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  <c r="BV666" s="63"/>
      <c r="BW666" s="63"/>
      <c r="BX666" s="63"/>
      <c r="BY666" s="63"/>
      <c r="BZ666" s="63"/>
      <c r="CA666" s="63"/>
    </row>
    <row r="667" spans="1:79" ht="12.7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4"/>
      <c r="AC667" s="64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  <c r="BV667" s="63"/>
      <c r="BW667" s="63"/>
      <c r="BX667" s="63"/>
      <c r="BY667" s="63"/>
      <c r="BZ667" s="63"/>
      <c r="CA667" s="63"/>
    </row>
    <row r="668" spans="1:79" ht="12.7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4"/>
      <c r="AC668" s="64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  <c r="BV668" s="63"/>
      <c r="BW668" s="63"/>
      <c r="BX668" s="63"/>
      <c r="BY668" s="63"/>
      <c r="BZ668" s="63"/>
      <c r="CA668" s="63"/>
    </row>
    <row r="669" spans="1:79" ht="12.7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4"/>
      <c r="AC669" s="64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  <c r="BV669" s="63"/>
      <c r="BW669" s="63"/>
      <c r="BX669" s="63"/>
      <c r="BY669" s="63"/>
      <c r="BZ669" s="63"/>
      <c r="CA669" s="63"/>
    </row>
    <row r="670" spans="1:79" ht="12.7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4"/>
      <c r="AC670" s="64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  <c r="BX670" s="63"/>
      <c r="BY670" s="63"/>
      <c r="BZ670" s="63"/>
      <c r="CA670" s="63"/>
    </row>
    <row r="671" spans="1:79" ht="12.7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4"/>
      <c r="AC671" s="64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  <c r="BX671" s="63"/>
      <c r="BY671" s="63"/>
      <c r="BZ671" s="63"/>
      <c r="CA671" s="63"/>
    </row>
    <row r="672" spans="1:79" ht="12.7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4"/>
      <c r="AC672" s="64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  <c r="BX672" s="63"/>
      <c r="BY672" s="63"/>
      <c r="BZ672" s="63"/>
      <c r="CA672" s="63"/>
    </row>
    <row r="673" spans="1:79" ht="12.7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4"/>
      <c r="AC673" s="64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  <c r="BX673" s="63"/>
      <c r="BY673" s="63"/>
      <c r="BZ673" s="63"/>
      <c r="CA673" s="63"/>
    </row>
    <row r="674" spans="1:79" ht="12.7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4"/>
      <c r="AC674" s="64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  <c r="BX674" s="63"/>
      <c r="BY674" s="63"/>
      <c r="BZ674" s="63"/>
      <c r="CA674" s="63"/>
    </row>
    <row r="675" spans="1:79" ht="12.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4"/>
      <c r="AC675" s="64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  <c r="BX675" s="63"/>
      <c r="BY675" s="63"/>
      <c r="BZ675" s="63"/>
      <c r="CA675" s="63"/>
    </row>
    <row r="676" spans="1:79" ht="12.7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4"/>
      <c r="AC676" s="64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  <c r="BX676" s="63"/>
      <c r="BY676" s="63"/>
      <c r="BZ676" s="63"/>
      <c r="CA676" s="63"/>
    </row>
    <row r="677" spans="1:79" ht="12.7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4"/>
      <c r="AC677" s="64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  <c r="BV677" s="63"/>
      <c r="BW677" s="63"/>
      <c r="BX677" s="63"/>
      <c r="BY677" s="63"/>
      <c r="BZ677" s="63"/>
      <c r="CA677" s="63"/>
    </row>
    <row r="678" spans="1:79" ht="12.7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4"/>
      <c r="AC678" s="64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  <c r="BV678" s="63"/>
      <c r="BW678" s="63"/>
      <c r="BX678" s="63"/>
      <c r="BY678" s="63"/>
      <c r="BZ678" s="63"/>
      <c r="CA678" s="63"/>
    </row>
    <row r="679" spans="1:79" ht="12.7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4"/>
      <c r="AC679" s="64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  <c r="BV679" s="63"/>
      <c r="BW679" s="63"/>
      <c r="BX679" s="63"/>
      <c r="BY679" s="63"/>
      <c r="BZ679" s="63"/>
      <c r="CA679" s="63"/>
    </row>
    <row r="680" spans="1:79" ht="12.7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4"/>
      <c r="AC680" s="64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  <c r="BV680" s="63"/>
      <c r="BW680" s="63"/>
      <c r="BX680" s="63"/>
      <c r="BY680" s="63"/>
      <c r="BZ680" s="63"/>
      <c r="CA680" s="63"/>
    </row>
    <row r="681" spans="1:79" ht="12.7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4"/>
      <c r="AC681" s="64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  <c r="BV681" s="63"/>
      <c r="BW681" s="63"/>
      <c r="BX681" s="63"/>
      <c r="BY681" s="63"/>
      <c r="BZ681" s="63"/>
      <c r="CA681" s="63"/>
    </row>
    <row r="682" spans="1:79" ht="12.7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4"/>
      <c r="AC682" s="64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  <c r="BV682" s="63"/>
      <c r="BW682" s="63"/>
      <c r="BX682" s="63"/>
      <c r="BY682" s="63"/>
      <c r="BZ682" s="63"/>
      <c r="CA682" s="63"/>
    </row>
    <row r="683" spans="1:79" ht="12.7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4"/>
      <c r="AC683" s="64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  <c r="BV683" s="63"/>
      <c r="BW683" s="63"/>
      <c r="BX683" s="63"/>
      <c r="BY683" s="63"/>
      <c r="BZ683" s="63"/>
      <c r="CA683" s="63"/>
    </row>
    <row r="684" spans="1:79" ht="12.7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4"/>
      <c r="AC684" s="64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  <c r="BV684" s="63"/>
      <c r="BW684" s="63"/>
      <c r="BX684" s="63"/>
      <c r="BY684" s="63"/>
      <c r="BZ684" s="63"/>
      <c r="CA684" s="63"/>
    </row>
    <row r="685" spans="1:79" ht="12.7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4"/>
      <c r="AC685" s="64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  <c r="BV685" s="63"/>
      <c r="BW685" s="63"/>
      <c r="BX685" s="63"/>
      <c r="BY685" s="63"/>
      <c r="BZ685" s="63"/>
      <c r="CA685" s="63"/>
    </row>
    <row r="686" spans="1:79" ht="12.7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4"/>
      <c r="AC686" s="64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  <c r="BV686" s="63"/>
      <c r="BW686" s="63"/>
      <c r="BX686" s="63"/>
      <c r="BY686" s="63"/>
      <c r="BZ686" s="63"/>
      <c r="CA686" s="63"/>
    </row>
    <row r="687" spans="1:79" ht="12.7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4"/>
      <c r="AC687" s="64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  <c r="BV687" s="63"/>
      <c r="BW687" s="63"/>
      <c r="BX687" s="63"/>
      <c r="BY687" s="63"/>
      <c r="BZ687" s="63"/>
      <c r="CA687" s="63"/>
    </row>
    <row r="688" spans="1:79" ht="12.7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4"/>
      <c r="AC688" s="64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  <c r="BV688" s="63"/>
      <c r="BW688" s="63"/>
      <c r="BX688" s="63"/>
      <c r="BY688" s="63"/>
      <c r="BZ688" s="63"/>
      <c r="CA688" s="63"/>
    </row>
    <row r="689" spans="1:79" ht="12.7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4"/>
      <c r="AC689" s="64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  <c r="BX689" s="63"/>
      <c r="BY689" s="63"/>
      <c r="BZ689" s="63"/>
      <c r="CA689" s="63"/>
    </row>
    <row r="690" spans="1:79" ht="12.7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4"/>
      <c r="AC690" s="64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  <c r="BV690" s="63"/>
      <c r="BW690" s="63"/>
      <c r="BX690" s="63"/>
      <c r="BY690" s="63"/>
      <c r="BZ690" s="63"/>
      <c r="CA690" s="63"/>
    </row>
    <row r="691" spans="1:79" ht="12.7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4"/>
      <c r="AC691" s="64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  <c r="BV691" s="63"/>
      <c r="BW691" s="63"/>
      <c r="BX691" s="63"/>
      <c r="BY691" s="63"/>
      <c r="BZ691" s="63"/>
      <c r="CA691" s="63"/>
    </row>
    <row r="692" spans="1:79" ht="12.7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4"/>
      <c r="AC692" s="64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  <c r="BV692" s="63"/>
      <c r="BW692" s="63"/>
      <c r="BX692" s="63"/>
      <c r="BY692" s="63"/>
      <c r="BZ692" s="63"/>
      <c r="CA692" s="63"/>
    </row>
    <row r="693" spans="1:79" ht="12.7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4"/>
      <c r="AC693" s="64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  <c r="BV693" s="63"/>
      <c r="BW693" s="63"/>
      <c r="BX693" s="63"/>
      <c r="BY693" s="63"/>
      <c r="BZ693" s="63"/>
      <c r="CA693" s="63"/>
    </row>
    <row r="694" spans="1:79" ht="12.7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4"/>
      <c r="AC694" s="64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  <c r="BV694" s="63"/>
      <c r="BW694" s="63"/>
      <c r="BX694" s="63"/>
      <c r="BY694" s="63"/>
      <c r="BZ694" s="63"/>
      <c r="CA694" s="63"/>
    </row>
    <row r="695" spans="1:79" ht="12.7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4"/>
      <c r="AC695" s="64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</row>
    <row r="696" spans="1:79" ht="12.7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4"/>
      <c r="AC696" s="64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</row>
    <row r="697" spans="1:79" ht="12.7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4"/>
      <c r="AC697" s="64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  <c r="BV697" s="63"/>
      <c r="BW697" s="63"/>
      <c r="BX697" s="63"/>
      <c r="BY697" s="63"/>
      <c r="BZ697" s="63"/>
      <c r="CA697" s="63"/>
    </row>
    <row r="698" spans="1:79" ht="12.7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4"/>
      <c r="AC698" s="64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  <c r="BV698" s="63"/>
      <c r="BW698" s="63"/>
      <c r="BX698" s="63"/>
      <c r="BY698" s="63"/>
      <c r="BZ698" s="63"/>
      <c r="CA698" s="63"/>
    </row>
    <row r="699" spans="1:79" ht="12.7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4"/>
      <c r="AC699" s="64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  <c r="BV699" s="63"/>
      <c r="BW699" s="63"/>
      <c r="BX699" s="63"/>
      <c r="BY699" s="63"/>
      <c r="BZ699" s="63"/>
      <c r="CA699" s="63"/>
    </row>
    <row r="700" spans="1:79" ht="12.7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4"/>
      <c r="AC700" s="64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  <c r="BV700" s="63"/>
      <c r="BW700" s="63"/>
      <c r="BX700" s="63"/>
      <c r="BY700" s="63"/>
      <c r="BZ700" s="63"/>
      <c r="CA700" s="63"/>
    </row>
    <row r="701" spans="1:79" ht="12.7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4"/>
      <c r="AC701" s="64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  <c r="BV701" s="63"/>
      <c r="BW701" s="63"/>
      <c r="BX701" s="63"/>
      <c r="BY701" s="63"/>
      <c r="BZ701" s="63"/>
      <c r="CA701" s="63"/>
    </row>
    <row r="702" spans="1:79" ht="12.7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4"/>
      <c r="AC702" s="64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  <c r="BV702" s="63"/>
      <c r="BW702" s="63"/>
      <c r="BX702" s="63"/>
      <c r="BY702" s="63"/>
      <c r="BZ702" s="63"/>
      <c r="CA702" s="63"/>
    </row>
    <row r="703" spans="1:79" ht="12.7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4"/>
      <c r="AC703" s="64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  <c r="BV703" s="63"/>
      <c r="BW703" s="63"/>
      <c r="BX703" s="63"/>
      <c r="BY703" s="63"/>
      <c r="BZ703" s="63"/>
      <c r="CA703" s="63"/>
    </row>
    <row r="704" spans="1:79" ht="12.7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4"/>
      <c r="AC704" s="64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  <c r="BV704" s="63"/>
      <c r="BW704" s="63"/>
      <c r="BX704" s="63"/>
      <c r="BY704" s="63"/>
      <c r="BZ704" s="63"/>
      <c r="CA704" s="63"/>
    </row>
    <row r="705" spans="1:79" ht="12.7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4"/>
      <c r="AC705" s="64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  <c r="BV705" s="63"/>
      <c r="BW705" s="63"/>
      <c r="BX705" s="63"/>
      <c r="BY705" s="63"/>
      <c r="BZ705" s="63"/>
      <c r="CA705" s="63"/>
    </row>
    <row r="706" spans="1:79" ht="12.7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4"/>
      <c r="AC706" s="64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  <c r="BV706" s="63"/>
      <c r="BW706" s="63"/>
      <c r="BX706" s="63"/>
      <c r="BY706" s="63"/>
      <c r="BZ706" s="63"/>
      <c r="CA706" s="63"/>
    </row>
    <row r="707" spans="1:79" ht="12.7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4"/>
      <c r="AC707" s="64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  <c r="BV707" s="63"/>
      <c r="BW707" s="63"/>
      <c r="BX707" s="63"/>
      <c r="BY707" s="63"/>
      <c r="BZ707" s="63"/>
      <c r="CA707" s="63"/>
    </row>
    <row r="708" spans="1:79" ht="12.7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4"/>
      <c r="AC708" s="64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  <c r="BV708" s="63"/>
      <c r="BW708" s="63"/>
      <c r="BX708" s="63"/>
      <c r="BY708" s="63"/>
      <c r="BZ708" s="63"/>
      <c r="CA708" s="63"/>
    </row>
    <row r="709" spans="1:79" ht="12.7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4"/>
      <c r="AC709" s="64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  <c r="BV709" s="63"/>
      <c r="BW709" s="63"/>
      <c r="BX709" s="63"/>
      <c r="BY709" s="63"/>
      <c r="BZ709" s="63"/>
      <c r="CA709" s="63"/>
    </row>
    <row r="710" spans="1:79" ht="12.7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4"/>
      <c r="AC710" s="64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  <c r="BV710" s="63"/>
      <c r="BW710" s="63"/>
      <c r="BX710" s="63"/>
      <c r="BY710" s="63"/>
      <c r="BZ710" s="63"/>
      <c r="CA710" s="63"/>
    </row>
    <row r="711" spans="1:79" ht="12.7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4"/>
      <c r="AC711" s="64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  <c r="BV711" s="63"/>
      <c r="BW711" s="63"/>
      <c r="BX711" s="63"/>
      <c r="BY711" s="63"/>
      <c r="BZ711" s="63"/>
      <c r="CA711" s="63"/>
    </row>
    <row r="712" spans="1:79" ht="12.7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4"/>
      <c r="AC712" s="64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  <c r="BV712" s="63"/>
      <c r="BW712" s="63"/>
      <c r="BX712" s="63"/>
      <c r="BY712" s="63"/>
      <c r="BZ712" s="63"/>
      <c r="CA712" s="63"/>
    </row>
    <row r="713" spans="1:79" ht="12.7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4"/>
      <c r="AC713" s="64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  <c r="BX713" s="63"/>
      <c r="BY713" s="63"/>
      <c r="BZ713" s="63"/>
      <c r="CA713" s="63"/>
    </row>
    <row r="714" spans="1:79" ht="12.7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4"/>
      <c r="AC714" s="64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  <c r="BV714" s="63"/>
      <c r="BW714" s="63"/>
      <c r="BX714" s="63"/>
      <c r="BY714" s="63"/>
      <c r="BZ714" s="63"/>
      <c r="CA714" s="63"/>
    </row>
    <row r="715" spans="1:79" ht="12.7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4"/>
      <c r="AC715" s="64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  <c r="BV715" s="63"/>
      <c r="BW715" s="63"/>
      <c r="BX715" s="63"/>
      <c r="BY715" s="63"/>
      <c r="BZ715" s="63"/>
      <c r="CA715" s="63"/>
    </row>
    <row r="716" spans="1:79" ht="12.7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4"/>
      <c r="AC716" s="64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  <c r="BV716" s="63"/>
      <c r="BW716" s="63"/>
      <c r="BX716" s="63"/>
      <c r="BY716" s="63"/>
      <c r="BZ716" s="63"/>
      <c r="CA716" s="63"/>
    </row>
    <row r="717" spans="1:79" ht="12.7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4"/>
      <c r="AC717" s="64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  <c r="BV717" s="63"/>
      <c r="BW717" s="63"/>
      <c r="BX717" s="63"/>
      <c r="BY717" s="63"/>
      <c r="BZ717" s="63"/>
      <c r="CA717" s="63"/>
    </row>
    <row r="718" spans="1:79" ht="12.7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4"/>
      <c r="AC718" s="64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  <c r="BV718" s="63"/>
      <c r="BW718" s="63"/>
      <c r="BX718" s="63"/>
      <c r="BY718" s="63"/>
      <c r="BZ718" s="63"/>
      <c r="CA718" s="63"/>
    </row>
    <row r="719" spans="1:79" ht="12.7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4"/>
      <c r="AC719" s="64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  <c r="BV719" s="63"/>
      <c r="BW719" s="63"/>
      <c r="BX719" s="63"/>
      <c r="BY719" s="63"/>
      <c r="BZ719" s="63"/>
      <c r="CA719" s="63"/>
    </row>
    <row r="720" spans="1:79" ht="12.7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4"/>
      <c r="AC720" s="64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  <c r="BX720" s="63"/>
      <c r="BY720" s="63"/>
      <c r="BZ720" s="63"/>
      <c r="CA720" s="63"/>
    </row>
    <row r="721" spans="1:79" ht="12.7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4"/>
      <c r="AC721" s="64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  <c r="BX721" s="63"/>
      <c r="BY721" s="63"/>
      <c r="BZ721" s="63"/>
      <c r="CA721" s="63"/>
    </row>
    <row r="722" spans="1:79" ht="12.7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4"/>
      <c r="AC722" s="64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  <c r="BV722" s="63"/>
      <c r="BW722" s="63"/>
      <c r="BX722" s="63"/>
      <c r="BY722" s="63"/>
      <c r="BZ722" s="63"/>
      <c r="CA722" s="63"/>
    </row>
    <row r="723" spans="1:79" ht="12.7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4"/>
      <c r="AC723" s="64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  <c r="BV723" s="63"/>
      <c r="BW723" s="63"/>
      <c r="BX723" s="63"/>
      <c r="BY723" s="63"/>
      <c r="BZ723" s="63"/>
      <c r="CA723" s="63"/>
    </row>
    <row r="724" spans="1:79" ht="12.7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4"/>
      <c r="AC724" s="64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  <c r="BV724" s="63"/>
      <c r="BW724" s="63"/>
      <c r="BX724" s="63"/>
      <c r="BY724" s="63"/>
      <c r="BZ724" s="63"/>
      <c r="CA724" s="63"/>
    </row>
    <row r="725" spans="1:79" ht="12.7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4"/>
      <c r="AC725" s="64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  <c r="BV725" s="63"/>
      <c r="BW725" s="63"/>
      <c r="BX725" s="63"/>
      <c r="BY725" s="63"/>
      <c r="BZ725" s="63"/>
      <c r="CA725" s="63"/>
    </row>
    <row r="726" spans="1:79" ht="12.7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4"/>
      <c r="AC726" s="64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  <c r="BV726" s="63"/>
      <c r="BW726" s="63"/>
      <c r="BX726" s="63"/>
      <c r="BY726" s="63"/>
      <c r="BZ726" s="63"/>
      <c r="CA726" s="63"/>
    </row>
    <row r="727" spans="1:79" ht="12.7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4"/>
      <c r="AC727" s="64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  <c r="BV727" s="63"/>
      <c r="BW727" s="63"/>
      <c r="BX727" s="63"/>
      <c r="BY727" s="63"/>
      <c r="BZ727" s="63"/>
      <c r="CA727" s="63"/>
    </row>
    <row r="728" spans="1:79" ht="12.7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4"/>
      <c r="AC728" s="64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  <c r="BV728" s="63"/>
      <c r="BW728" s="63"/>
      <c r="BX728" s="63"/>
      <c r="BY728" s="63"/>
      <c r="BZ728" s="63"/>
      <c r="CA728" s="63"/>
    </row>
    <row r="729" spans="1:79" ht="12.7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4"/>
      <c r="AC729" s="64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  <c r="BV729" s="63"/>
      <c r="BW729" s="63"/>
      <c r="BX729" s="63"/>
      <c r="BY729" s="63"/>
      <c r="BZ729" s="63"/>
      <c r="CA729" s="63"/>
    </row>
    <row r="730" spans="1:79" ht="12.7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4"/>
      <c r="AC730" s="64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  <c r="BV730" s="63"/>
      <c r="BW730" s="63"/>
      <c r="BX730" s="63"/>
      <c r="BY730" s="63"/>
      <c r="BZ730" s="63"/>
      <c r="CA730" s="63"/>
    </row>
    <row r="731" spans="1:79" ht="12.7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4"/>
      <c r="AC731" s="64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  <c r="BV731" s="63"/>
      <c r="BW731" s="63"/>
      <c r="BX731" s="63"/>
      <c r="BY731" s="63"/>
      <c r="BZ731" s="63"/>
      <c r="CA731" s="63"/>
    </row>
    <row r="732" spans="1:79" ht="12.7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4"/>
      <c r="AC732" s="64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  <c r="BV732" s="63"/>
      <c r="BW732" s="63"/>
      <c r="BX732" s="63"/>
      <c r="BY732" s="63"/>
      <c r="BZ732" s="63"/>
      <c r="CA732" s="63"/>
    </row>
    <row r="733" spans="1:79" ht="12.7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4"/>
      <c r="AC733" s="64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  <c r="BX733" s="63"/>
      <c r="BY733" s="63"/>
      <c r="BZ733" s="63"/>
      <c r="CA733" s="63"/>
    </row>
    <row r="734" spans="1:79" ht="12.7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4"/>
      <c r="AC734" s="64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  <c r="BV734" s="63"/>
      <c r="BW734" s="63"/>
      <c r="BX734" s="63"/>
      <c r="BY734" s="63"/>
      <c r="BZ734" s="63"/>
      <c r="CA734" s="63"/>
    </row>
    <row r="735" spans="1:79" ht="12.7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4"/>
      <c r="AC735" s="64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  <c r="BV735" s="63"/>
      <c r="BW735" s="63"/>
      <c r="BX735" s="63"/>
      <c r="BY735" s="63"/>
      <c r="BZ735" s="63"/>
      <c r="CA735" s="63"/>
    </row>
    <row r="736" spans="1:79" ht="12.7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4"/>
      <c r="AC736" s="64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  <c r="BV736" s="63"/>
      <c r="BW736" s="63"/>
      <c r="BX736" s="63"/>
      <c r="BY736" s="63"/>
      <c r="BZ736" s="63"/>
      <c r="CA736" s="63"/>
    </row>
    <row r="737" spans="1:79" ht="12.7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4"/>
      <c r="AC737" s="64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  <c r="BV737" s="63"/>
      <c r="BW737" s="63"/>
      <c r="BX737" s="63"/>
      <c r="BY737" s="63"/>
      <c r="BZ737" s="63"/>
      <c r="CA737" s="63"/>
    </row>
    <row r="738" spans="1:79" ht="12.7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4"/>
      <c r="AC738" s="64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  <c r="BV738" s="63"/>
      <c r="BW738" s="63"/>
      <c r="BX738" s="63"/>
      <c r="BY738" s="63"/>
      <c r="BZ738" s="63"/>
      <c r="CA738" s="63"/>
    </row>
    <row r="739" spans="1:79" ht="12.7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4"/>
      <c r="AC739" s="64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  <c r="BV739" s="63"/>
      <c r="BW739" s="63"/>
      <c r="BX739" s="63"/>
      <c r="BY739" s="63"/>
      <c r="BZ739" s="63"/>
      <c r="CA739" s="63"/>
    </row>
    <row r="740" spans="1:79" ht="12.7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4"/>
      <c r="AC740" s="64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  <c r="BV740" s="63"/>
      <c r="BW740" s="63"/>
      <c r="BX740" s="63"/>
      <c r="BY740" s="63"/>
      <c r="BZ740" s="63"/>
      <c r="CA740" s="63"/>
    </row>
    <row r="741" spans="1:79" ht="12.7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4"/>
      <c r="AC741" s="64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  <c r="BV741" s="63"/>
      <c r="BW741" s="63"/>
      <c r="BX741" s="63"/>
      <c r="BY741" s="63"/>
      <c r="BZ741" s="63"/>
      <c r="CA741" s="63"/>
    </row>
    <row r="742" spans="1:79" ht="12.7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4"/>
      <c r="AC742" s="64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  <c r="BV742" s="63"/>
      <c r="BW742" s="63"/>
      <c r="BX742" s="63"/>
      <c r="BY742" s="63"/>
      <c r="BZ742" s="63"/>
      <c r="CA742" s="63"/>
    </row>
    <row r="743" spans="1:79" ht="12.7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4"/>
      <c r="AC743" s="64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  <c r="BV743" s="63"/>
      <c r="BW743" s="63"/>
      <c r="BX743" s="63"/>
      <c r="BY743" s="63"/>
      <c r="BZ743" s="63"/>
      <c r="CA743" s="63"/>
    </row>
    <row r="744" spans="1:79" ht="12.7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4"/>
      <c r="AC744" s="64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  <c r="BV744" s="63"/>
      <c r="BW744" s="63"/>
      <c r="BX744" s="63"/>
      <c r="BY744" s="63"/>
      <c r="BZ744" s="63"/>
      <c r="CA744" s="63"/>
    </row>
    <row r="745" spans="1:79" ht="12.7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4"/>
      <c r="AC745" s="64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  <c r="BV745" s="63"/>
      <c r="BW745" s="63"/>
      <c r="BX745" s="63"/>
      <c r="BY745" s="63"/>
      <c r="BZ745" s="63"/>
      <c r="CA745" s="63"/>
    </row>
    <row r="746" spans="1:79" ht="12.7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4"/>
      <c r="AC746" s="64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  <c r="BV746" s="63"/>
      <c r="BW746" s="63"/>
      <c r="BX746" s="63"/>
      <c r="BY746" s="63"/>
      <c r="BZ746" s="63"/>
      <c r="CA746" s="63"/>
    </row>
    <row r="747" spans="1:79" ht="12.7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4"/>
      <c r="AC747" s="64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  <c r="BV747" s="63"/>
      <c r="BW747" s="63"/>
      <c r="BX747" s="63"/>
      <c r="BY747" s="63"/>
      <c r="BZ747" s="63"/>
      <c r="CA747" s="63"/>
    </row>
    <row r="748" spans="1:79" ht="12.7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4"/>
      <c r="AC748" s="64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  <c r="BX748" s="63"/>
      <c r="BY748" s="63"/>
      <c r="BZ748" s="63"/>
      <c r="CA748" s="63"/>
    </row>
    <row r="749" spans="1:79" ht="12.7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4"/>
      <c r="AC749" s="64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  <c r="BX749" s="63"/>
      <c r="BY749" s="63"/>
      <c r="BZ749" s="63"/>
      <c r="CA749" s="63"/>
    </row>
    <row r="750" spans="1:79" ht="12.7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4"/>
      <c r="AC750" s="64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  <c r="BV750" s="63"/>
      <c r="BW750" s="63"/>
      <c r="BX750" s="63"/>
      <c r="BY750" s="63"/>
      <c r="BZ750" s="63"/>
      <c r="CA750" s="63"/>
    </row>
    <row r="751" spans="1:79" ht="12.7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4"/>
      <c r="AC751" s="64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  <c r="BV751" s="63"/>
      <c r="BW751" s="63"/>
      <c r="BX751" s="63"/>
      <c r="BY751" s="63"/>
      <c r="BZ751" s="63"/>
      <c r="CA751" s="63"/>
    </row>
    <row r="752" spans="1:79" ht="12.7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4"/>
      <c r="AC752" s="64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/>
      <c r="BX752" s="63"/>
      <c r="BY752" s="63"/>
      <c r="BZ752" s="63"/>
      <c r="CA752" s="63"/>
    </row>
    <row r="753" spans="1:79" ht="12.7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4"/>
      <c r="AC753" s="64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  <c r="BV753" s="63"/>
      <c r="BW753" s="63"/>
      <c r="BX753" s="63"/>
      <c r="BY753" s="63"/>
      <c r="BZ753" s="63"/>
      <c r="CA753" s="63"/>
    </row>
    <row r="754" spans="1:79" ht="12.7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4"/>
      <c r="AC754" s="64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  <c r="BV754" s="63"/>
      <c r="BW754" s="63"/>
      <c r="BX754" s="63"/>
      <c r="BY754" s="63"/>
      <c r="BZ754" s="63"/>
      <c r="CA754" s="63"/>
    </row>
    <row r="755" spans="1:79" ht="12.7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4"/>
      <c r="AC755" s="64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  <c r="BV755" s="63"/>
      <c r="BW755" s="63"/>
      <c r="BX755" s="63"/>
      <c r="BY755" s="63"/>
      <c r="BZ755" s="63"/>
      <c r="CA755" s="63"/>
    </row>
    <row r="756" spans="1:79" ht="12.7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4"/>
      <c r="AC756" s="64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  <c r="BV756" s="63"/>
      <c r="BW756" s="63"/>
      <c r="BX756" s="63"/>
      <c r="BY756" s="63"/>
      <c r="BZ756" s="63"/>
      <c r="CA756" s="63"/>
    </row>
    <row r="757" spans="1:79" ht="12.7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4"/>
      <c r="AC757" s="64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  <c r="BV757" s="63"/>
      <c r="BW757" s="63"/>
      <c r="BX757" s="63"/>
      <c r="BY757" s="63"/>
      <c r="BZ757" s="63"/>
      <c r="CA757" s="63"/>
    </row>
    <row r="758" spans="1:79" ht="12.7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4"/>
      <c r="AC758" s="64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  <c r="BV758" s="63"/>
      <c r="BW758" s="63"/>
      <c r="BX758" s="63"/>
      <c r="BY758" s="63"/>
      <c r="BZ758" s="63"/>
      <c r="CA758" s="63"/>
    </row>
    <row r="759" spans="1:79" ht="12.7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4"/>
      <c r="AC759" s="64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  <c r="BV759" s="63"/>
      <c r="BW759" s="63"/>
      <c r="BX759" s="63"/>
      <c r="BY759" s="63"/>
      <c r="BZ759" s="63"/>
      <c r="CA759" s="63"/>
    </row>
    <row r="760" spans="1:79" ht="12.7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4"/>
      <c r="AC760" s="64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  <c r="BV760" s="63"/>
      <c r="BW760" s="63"/>
      <c r="BX760" s="63"/>
      <c r="BY760" s="63"/>
      <c r="BZ760" s="63"/>
      <c r="CA760" s="63"/>
    </row>
    <row r="761" spans="1:79" ht="12.7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4"/>
      <c r="AC761" s="64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  <c r="BV761" s="63"/>
      <c r="BW761" s="63"/>
      <c r="BX761" s="63"/>
      <c r="BY761" s="63"/>
      <c r="BZ761" s="63"/>
      <c r="CA761" s="63"/>
    </row>
    <row r="762" spans="1:79" ht="12.7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4"/>
      <c r="AC762" s="64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  <c r="BV762" s="63"/>
      <c r="BW762" s="63"/>
      <c r="BX762" s="63"/>
      <c r="BY762" s="63"/>
      <c r="BZ762" s="63"/>
      <c r="CA762" s="63"/>
    </row>
    <row r="763" spans="1:79" ht="12.7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4"/>
      <c r="AC763" s="64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  <c r="BV763" s="63"/>
      <c r="BW763" s="63"/>
      <c r="BX763" s="63"/>
      <c r="BY763" s="63"/>
      <c r="BZ763" s="63"/>
      <c r="CA763" s="63"/>
    </row>
    <row r="764" spans="1:79" ht="12.7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4"/>
      <c r="AC764" s="64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  <c r="BV764" s="63"/>
      <c r="BW764" s="63"/>
      <c r="BX764" s="63"/>
      <c r="BY764" s="63"/>
      <c r="BZ764" s="63"/>
      <c r="CA764" s="63"/>
    </row>
    <row r="765" spans="1:79" ht="12.7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4"/>
      <c r="AC765" s="64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  <c r="BV765" s="63"/>
      <c r="BW765" s="63"/>
      <c r="BX765" s="63"/>
      <c r="BY765" s="63"/>
      <c r="BZ765" s="63"/>
      <c r="CA765" s="63"/>
    </row>
    <row r="766" spans="1:79" ht="12.7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4"/>
      <c r="AC766" s="64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  <c r="BV766" s="63"/>
      <c r="BW766" s="63"/>
      <c r="BX766" s="63"/>
      <c r="BY766" s="63"/>
      <c r="BZ766" s="63"/>
      <c r="CA766" s="63"/>
    </row>
    <row r="767" spans="1:79" ht="12.7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4"/>
      <c r="AC767" s="64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  <c r="BV767" s="63"/>
      <c r="BW767" s="63"/>
      <c r="BX767" s="63"/>
      <c r="BY767" s="63"/>
      <c r="BZ767" s="63"/>
      <c r="CA767" s="63"/>
    </row>
    <row r="768" spans="1:79" ht="12.7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4"/>
      <c r="AC768" s="64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  <c r="BV768" s="63"/>
      <c r="BW768" s="63"/>
      <c r="BX768" s="63"/>
      <c r="BY768" s="63"/>
      <c r="BZ768" s="63"/>
      <c r="CA768" s="63"/>
    </row>
    <row r="769" spans="1:79" ht="12.7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4"/>
      <c r="AC769" s="64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  <c r="BV769" s="63"/>
      <c r="BW769" s="63"/>
      <c r="BX769" s="63"/>
      <c r="BY769" s="63"/>
      <c r="BZ769" s="63"/>
      <c r="CA769" s="63"/>
    </row>
    <row r="770" spans="1:79" ht="12.7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4"/>
      <c r="AC770" s="64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  <c r="BV770" s="63"/>
      <c r="BW770" s="63"/>
      <c r="BX770" s="63"/>
      <c r="BY770" s="63"/>
      <c r="BZ770" s="63"/>
      <c r="CA770" s="63"/>
    </row>
    <row r="771" spans="1:79" ht="12.7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4"/>
      <c r="AC771" s="64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  <c r="BV771" s="63"/>
      <c r="BW771" s="63"/>
      <c r="BX771" s="63"/>
      <c r="BY771" s="63"/>
      <c r="BZ771" s="63"/>
      <c r="CA771" s="63"/>
    </row>
    <row r="772" spans="1:79" ht="12.7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4"/>
      <c r="AC772" s="64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  <c r="BV772" s="63"/>
      <c r="BW772" s="63"/>
      <c r="BX772" s="63"/>
      <c r="BY772" s="63"/>
      <c r="BZ772" s="63"/>
      <c r="CA772" s="63"/>
    </row>
    <row r="773" spans="1:79" ht="12.7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4"/>
      <c r="AC773" s="64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  <c r="BV773" s="63"/>
      <c r="BW773" s="63"/>
      <c r="BX773" s="63"/>
      <c r="BY773" s="63"/>
      <c r="BZ773" s="63"/>
      <c r="CA773" s="63"/>
    </row>
    <row r="774" spans="1:79" ht="12.7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4"/>
      <c r="AC774" s="64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  <c r="BV774" s="63"/>
      <c r="BW774" s="63"/>
      <c r="BX774" s="63"/>
      <c r="BY774" s="63"/>
      <c r="BZ774" s="63"/>
      <c r="CA774" s="63"/>
    </row>
    <row r="775" spans="1:79" ht="12.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4"/>
      <c r="AC775" s="64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  <c r="BV775" s="63"/>
      <c r="BW775" s="63"/>
      <c r="BX775" s="63"/>
      <c r="BY775" s="63"/>
      <c r="BZ775" s="63"/>
      <c r="CA775" s="63"/>
    </row>
    <row r="776" spans="1:79" ht="12.7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4"/>
      <c r="AC776" s="64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  <c r="BV776" s="63"/>
      <c r="BW776" s="63"/>
      <c r="BX776" s="63"/>
      <c r="BY776" s="63"/>
      <c r="BZ776" s="63"/>
      <c r="CA776" s="63"/>
    </row>
    <row r="777" spans="1:79" ht="12.7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4"/>
      <c r="AC777" s="64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  <c r="BV777" s="63"/>
      <c r="BW777" s="63"/>
      <c r="BX777" s="63"/>
      <c r="BY777" s="63"/>
      <c r="BZ777" s="63"/>
      <c r="CA777" s="63"/>
    </row>
    <row r="778" spans="1:79" ht="12.7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4"/>
      <c r="AC778" s="64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  <c r="BV778" s="63"/>
      <c r="BW778" s="63"/>
      <c r="BX778" s="63"/>
      <c r="BY778" s="63"/>
      <c r="BZ778" s="63"/>
      <c r="CA778" s="63"/>
    </row>
    <row r="779" spans="1:79" ht="12.7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4"/>
      <c r="AC779" s="64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  <c r="BV779" s="63"/>
      <c r="BW779" s="63"/>
      <c r="BX779" s="63"/>
      <c r="BY779" s="63"/>
      <c r="BZ779" s="63"/>
      <c r="CA779" s="63"/>
    </row>
    <row r="780" spans="1:79" ht="12.7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4"/>
      <c r="AC780" s="64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  <c r="BV780" s="63"/>
      <c r="BW780" s="63"/>
      <c r="BX780" s="63"/>
      <c r="BY780" s="63"/>
      <c r="BZ780" s="63"/>
      <c r="CA780" s="63"/>
    </row>
    <row r="781" spans="1:79" ht="12.7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4"/>
      <c r="AC781" s="64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  <c r="BV781" s="63"/>
      <c r="BW781" s="63"/>
      <c r="BX781" s="63"/>
      <c r="BY781" s="63"/>
      <c r="BZ781" s="63"/>
      <c r="CA781" s="63"/>
    </row>
    <row r="782" spans="1:79" ht="12.7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4"/>
      <c r="AC782" s="64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  <c r="BV782" s="63"/>
      <c r="BW782" s="63"/>
      <c r="BX782" s="63"/>
      <c r="BY782" s="63"/>
      <c r="BZ782" s="63"/>
      <c r="CA782" s="63"/>
    </row>
    <row r="783" spans="1:79" ht="12.7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4"/>
      <c r="AC783" s="64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  <c r="BV783" s="63"/>
      <c r="BW783" s="63"/>
      <c r="BX783" s="63"/>
      <c r="BY783" s="63"/>
      <c r="BZ783" s="63"/>
      <c r="CA783" s="63"/>
    </row>
    <row r="784" spans="1:79" ht="12.7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4"/>
      <c r="AC784" s="64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  <c r="BV784" s="63"/>
      <c r="BW784" s="63"/>
      <c r="BX784" s="63"/>
      <c r="BY784" s="63"/>
      <c r="BZ784" s="63"/>
      <c r="CA784" s="63"/>
    </row>
    <row r="785" spans="1:79" ht="12.7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4"/>
      <c r="AC785" s="64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  <c r="BV785" s="63"/>
      <c r="BW785" s="63"/>
      <c r="BX785" s="63"/>
      <c r="BY785" s="63"/>
      <c r="BZ785" s="63"/>
      <c r="CA785" s="63"/>
    </row>
    <row r="786" spans="1:79" ht="12.7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4"/>
      <c r="AC786" s="64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  <c r="BV786" s="63"/>
      <c r="BW786" s="63"/>
      <c r="BX786" s="63"/>
      <c r="BY786" s="63"/>
      <c r="BZ786" s="63"/>
      <c r="CA786" s="63"/>
    </row>
    <row r="787" spans="1:79" ht="12.7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4"/>
      <c r="AC787" s="64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  <c r="BV787" s="63"/>
      <c r="BW787" s="63"/>
      <c r="BX787" s="63"/>
      <c r="BY787" s="63"/>
      <c r="BZ787" s="63"/>
      <c r="CA787" s="63"/>
    </row>
    <row r="788" spans="1:79" ht="12.7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4"/>
      <c r="AC788" s="64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  <c r="BV788" s="63"/>
      <c r="BW788" s="63"/>
      <c r="BX788" s="63"/>
      <c r="BY788" s="63"/>
      <c r="BZ788" s="63"/>
      <c r="CA788" s="63"/>
    </row>
    <row r="789" spans="1:79" ht="12.7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4"/>
      <c r="AC789" s="64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  <c r="BV789" s="63"/>
      <c r="BW789" s="63"/>
      <c r="BX789" s="63"/>
      <c r="BY789" s="63"/>
      <c r="BZ789" s="63"/>
      <c r="CA789" s="63"/>
    </row>
    <row r="790" spans="1:79" ht="12.7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4"/>
      <c r="AC790" s="64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  <c r="BV790" s="63"/>
      <c r="BW790" s="63"/>
      <c r="BX790" s="63"/>
      <c r="BY790" s="63"/>
      <c r="BZ790" s="63"/>
      <c r="CA790" s="63"/>
    </row>
    <row r="791" spans="1:79" ht="12.7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4"/>
      <c r="AC791" s="64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  <c r="BV791" s="63"/>
      <c r="BW791" s="63"/>
      <c r="BX791" s="63"/>
      <c r="BY791" s="63"/>
      <c r="BZ791" s="63"/>
      <c r="CA791" s="63"/>
    </row>
    <row r="792" spans="1:79" ht="12.7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4"/>
      <c r="AC792" s="64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  <c r="BV792" s="63"/>
      <c r="BW792" s="63"/>
      <c r="BX792" s="63"/>
      <c r="BY792" s="63"/>
      <c r="BZ792" s="63"/>
      <c r="CA792" s="63"/>
    </row>
    <row r="793" spans="1:79" ht="12.7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4"/>
      <c r="AC793" s="64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  <c r="BV793" s="63"/>
      <c r="BW793" s="63"/>
      <c r="BX793" s="63"/>
      <c r="BY793" s="63"/>
      <c r="BZ793" s="63"/>
      <c r="CA793" s="63"/>
    </row>
    <row r="794" spans="1:79" ht="12.7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4"/>
      <c r="AC794" s="64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  <c r="BV794" s="63"/>
      <c r="BW794" s="63"/>
      <c r="BX794" s="63"/>
      <c r="BY794" s="63"/>
      <c r="BZ794" s="63"/>
      <c r="CA794" s="63"/>
    </row>
    <row r="795" spans="1:79" ht="12.7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4"/>
      <c r="AC795" s="64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  <c r="BV795" s="63"/>
      <c r="BW795" s="63"/>
      <c r="BX795" s="63"/>
      <c r="BY795" s="63"/>
      <c r="BZ795" s="63"/>
      <c r="CA795" s="63"/>
    </row>
    <row r="796" spans="1:79" ht="12.7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4"/>
      <c r="AC796" s="64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  <c r="BV796" s="63"/>
      <c r="BW796" s="63"/>
      <c r="BX796" s="63"/>
      <c r="BY796" s="63"/>
      <c r="BZ796" s="63"/>
      <c r="CA796" s="63"/>
    </row>
    <row r="797" spans="1:79" ht="12.7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4"/>
      <c r="AC797" s="64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  <c r="BV797" s="63"/>
      <c r="BW797" s="63"/>
      <c r="BX797" s="63"/>
      <c r="BY797" s="63"/>
      <c r="BZ797" s="63"/>
      <c r="CA797" s="63"/>
    </row>
    <row r="798" spans="1:79" ht="12.7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4"/>
      <c r="AC798" s="64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  <c r="BV798" s="63"/>
      <c r="BW798" s="63"/>
      <c r="BX798" s="63"/>
      <c r="BY798" s="63"/>
      <c r="BZ798" s="63"/>
      <c r="CA798" s="63"/>
    </row>
    <row r="799" spans="1:79" ht="12.7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4"/>
      <c r="AC799" s="64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  <c r="BV799" s="63"/>
      <c r="BW799" s="63"/>
      <c r="BX799" s="63"/>
      <c r="BY799" s="63"/>
      <c r="BZ799" s="63"/>
      <c r="CA799" s="63"/>
    </row>
    <row r="800" spans="1:79" ht="12.7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4"/>
      <c r="AC800" s="64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  <c r="BV800" s="63"/>
      <c r="BW800" s="63"/>
      <c r="BX800" s="63"/>
      <c r="BY800" s="63"/>
      <c r="BZ800" s="63"/>
      <c r="CA800" s="63"/>
    </row>
    <row r="801" spans="1:79" ht="12.7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4"/>
      <c r="AC801" s="64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  <c r="BV801" s="63"/>
      <c r="BW801" s="63"/>
      <c r="BX801" s="63"/>
      <c r="BY801" s="63"/>
      <c r="BZ801" s="63"/>
      <c r="CA801" s="63"/>
    </row>
    <row r="802" spans="1:79" ht="12.7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4"/>
      <c r="AC802" s="64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  <c r="BV802" s="63"/>
      <c r="BW802" s="63"/>
      <c r="BX802" s="63"/>
      <c r="BY802" s="63"/>
      <c r="BZ802" s="63"/>
      <c r="CA802" s="63"/>
    </row>
    <row r="803" spans="1:79" ht="12.7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4"/>
      <c r="AC803" s="64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  <c r="BV803" s="63"/>
      <c r="BW803" s="63"/>
      <c r="BX803" s="63"/>
      <c r="BY803" s="63"/>
      <c r="BZ803" s="63"/>
      <c r="CA803" s="63"/>
    </row>
    <row r="804" spans="1:79" ht="12.7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4"/>
      <c r="AC804" s="64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  <c r="BV804" s="63"/>
      <c r="BW804" s="63"/>
      <c r="BX804" s="63"/>
      <c r="BY804" s="63"/>
      <c r="BZ804" s="63"/>
      <c r="CA804" s="63"/>
    </row>
    <row r="805" spans="1:79" ht="12.7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4"/>
      <c r="AC805" s="64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  <c r="BV805" s="63"/>
      <c r="BW805" s="63"/>
      <c r="BX805" s="63"/>
      <c r="BY805" s="63"/>
      <c r="BZ805" s="63"/>
      <c r="CA805" s="63"/>
    </row>
    <row r="806" spans="1:79" ht="12.7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4"/>
      <c r="AC806" s="64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  <c r="BV806" s="63"/>
      <c r="BW806" s="63"/>
      <c r="BX806" s="63"/>
      <c r="BY806" s="63"/>
      <c r="BZ806" s="63"/>
      <c r="CA806" s="63"/>
    </row>
    <row r="807" spans="1:79" ht="12.7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4"/>
      <c r="AC807" s="64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  <c r="BV807" s="63"/>
      <c r="BW807" s="63"/>
      <c r="BX807" s="63"/>
      <c r="BY807" s="63"/>
      <c r="BZ807" s="63"/>
      <c r="CA807" s="63"/>
    </row>
    <row r="808" spans="1:79" ht="12.7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4"/>
      <c r="AC808" s="64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  <c r="BV808" s="63"/>
      <c r="BW808" s="63"/>
      <c r="BX808" s="63"/>
      <c r="BY808" s="63"/>
      <c r="BZ808" s="63"/>
      <c r="CA808" s="63"/>
    </row>
    <row r="809" spans="1:79" ht="12.7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4"/>
      <c r="AC809" s="64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  <c r="BV809" s="63"/>
      <c r="BW809" s="63"/>
      <c r="BX809" s="63"/>
      <c r="BY809" s="63"/>
      <c r="BZ809" s="63"/>
      <c r="CA809" s="63"/>
    </row>
    <row r="810" spans="1:79" ht="12.7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4"/>
      <c r="AC810" s="64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  <c r="BV810" s="63"/>
      <c r="BW810" s="63"/>
      <c r="BX810" s="63"/>
      <c r="BY810" s="63"/>
      <c r="BZ810" s="63"/>
      <c r="CA810" s="63"/>
    </row>
    <row r="811" spans="1:79" ht="12.7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4"/>
      <c r="AC811" s="64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  <c r="BV811" s="63"/>
      <c r="BW811" s="63"/>
      <c r="BX811" s="63"/>
      <c r="BY811" s="63"/>
      <c r="BZ811" s="63"/>
      <c r="CA811" s="63"/>
    </row>
    <row r="812" spans="1:79" ht="12.7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4"/>
      <c r="AC812" s="64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  <c r="BV812" s="63"/>
      <c r="BW812" s="63"/>
      <c r="BX812" s="63"/>
      <c r="BY812" s="63"/>
      <c r="BZ812" s="63"/>
      <c r="CA812" s="63"/>
    </row>
    <row r="813" spans="1:79" ht="12.7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4"/>
      <c r="AC813" s="64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  <c r="BV813" s="63"/>
      <c r="BW813" s="63"/>
      <c r="BX813" s="63"/>
      <c r="BY813" s="63"/>
      <c r="BZ813" s="63"/>
      <c r="CA813" s="63"/>
    </row>
    <row r="814" spans="1:79" ht="12.7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4"/>
      <c r="AC814" s="64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  <c r="BX814" s="63"/>
      <c r="BY814" s="63"/>
      <c r="BZ814" s="63"/>
      <c r="CA814" s="63"/>
    </row>
    <row r="815" spans="1:79" ht="12.7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4"/>
      <c r="AC815" s="64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  <c r="BX815" s="63"/>
      <c r="BY815" s="63"/>
      <c r="BZ815" s="63"/>
      <c r="CA815" s="63"/>
    </row>
    <row r="816" spans="1:79" ht="12.7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4"/>
      <c r="AC816" s="64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  <c r="BX816" s="63"/>
      <c r="BY816" s="63"/>
      <c r="BZ816" s="63"/>
      <c r="CA816" s="63"/>
    </row>
    <row r="817" spans="1:79" ht="12.7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4"/>
      <c r="AC817" s="64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  <c r="BV817" s="63"/>
      <c r="BW817" s="63"/>
      <c r="BX817" s="63"/>
      <c r="BY817" s="63"/>
      <c r="BZ817" s="63"/>
      <c r="CA817" s="63"/>
    </row>
    <row r="818" spans="1:79" ht="12.7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4"/>
      <c r="AC818" s="64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  <c r="BV818" s="63"/>
      <c r="BW818" s="63"/>
      <c r="BX818" s="63"/>
      <c r="BY818" s="63"/>
      <c r="BZ818" s="63"/>
      <c r="CA818" s="63"/>
    </row>
    <row r="819" spans="1:79" ht="12.7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4"/>
      <c r="AC819" s="64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  <c r="BV819" s="63"/>
      <c r="BW819" s="63"/>
      <c r="BX819" s="63"/>
      <c r="BY819" s="63"/>
      <c r="BZ819" s="63"/>
      <c r="CA819" s="63"/>
    </row>
    <row r="820" spans="1:79" ht="12.7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4"/>
      <c r="AC820" s="64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  <c r="BV820" s="63"/>
      <c r="BW820" s="63"/>
      <c r="BX820" s="63"/>
      <c r="BY820" s="63"/>
      <c r="BZ820" s="63"/>
      <c r="CA820" s="63"/>
    </row>
    <row r="821" spans="1:79" ht="12.7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4"/>
      <c r="AC821" s="64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  <c r="BV821" s="63"/>
      <c r="BW821" s="63"/>
      <c r="BX821" s="63"/>
      <c r="BY821" s="63"/>
      <c r="BZ821" s="63"/>
      <c r="CA821" s="63"/>
    </row>
    <row r="822" spans="1:79" ht="12.7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4"/>
      <c r="AC822" s="64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  <c r="BV822" s="63"/>
      <c r="BW822" s="63"/>
      <c r="BX822" s="63"/>
      <c r="BY822" s="63"/>
      <c r="BZ822" s="63"/>
      <c r="CA822" s="63"/>
    </row>
    <row r="823" spans="1:79" ht="12.7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4"/>
      <c r="AC823" s="64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  <c r="BV823" s="63"/>
      <c r="BW823" s="63"/>
      <c r="BX823" s="63"/>
      <c r="BY823" s="63"/>
      <c r="BZ823" s="63"/>
      <c r="CA823" s="63"/>
    </row>
    <row r="824" spans="1:79" ht="12.7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4"/>
      <c r="AC824" s="64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  <c r="BV824" s="63"/>
      <c r="BW824" s="63"/>
      <c r="BX824" s="63"/>
      <c r="BY824" s="63"/>
      <c r="BZ824" s="63"/>
      <c r="CA824" s="63"/>
    </row>
    <row r="825" spans="1:79" ht="12.7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4"/>
      <c r="AC825" s="64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  <c r="BV825" s="63"/>
      <c r="BW825" s="63"/>
      <c r="BX825" s="63"/>
      <c r="BY825" s="63"/>
      <c r="BZ825" s="63"/>
      <c r="CA825" s="63"/>
    </row>
    <row r="826" spans="1:79" ht="12.7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4"/>
      <c r="AC826" s="64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  <c r="BV826" s="63"/>
      <c r="BW826" s="63"/>
      <c r="BX826" s="63"/>
      <c r="BY826" s="63"/>
      <c r="BZ826" s="63"/>
      <c r="CA826" s="63"/>
    </row>
    <row r="827" spans="1:79" ht="12.7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4"/>
      <c r="AC827" s="64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  <c r="BV827" s="63"/>
      <c r="BW827" s="63"/>
      <c r="BX827" s="63"/>
      <c r="BY827" s="63"/>
      <c r="BZ827" s="63"/>
      <c r="CA827" s="63"/>
    </row>
    <row r="828" spans="1:79" ht="12.7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4"/>
      <c r="AC828" s="64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  <c r="BV828" s="63"/>
      <c r="BW828" s="63"/>
      <c r="BX828" s="63"/>
      <c r="BY828" s="63"/>
      <c r="BZ828" s="63"/>
      <c r="CA828" s="63"/>
    </row>
    <row r="829" spans="1:79" ht="12.7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4"/>
      <c r="AC829" s="64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  <c r="BV829" s="63"/>
      <c r="BW829" s="63"/>
      <c r="BX829" s="63"/>
      <c r="BY829" s="63"/>
      <c r="BZ829" s="63"/>
      <c r="CA829" s="63"/>
    </row>
    <row r="830" spans="1:79" ht="12.7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4"/>
      <c r="AC830" s="64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  <c r="BV830" s="63"/>
      <c r="BW830" s="63"/>
      <c r="BX830" s="63"/>
      <c r="BY830" s="63"/>
      <c r="BZ830" s="63"/>
      <c r="CA830" s="63"/>
    </row>
    <row r="831" spans="1:79" ht="12.7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4"/>
      <c r="AC831" s="64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  <c r="BV831" s="63"/>
      <c r="BW831" s="63"/>
      <c r="BX831" s="63"/>
      <c r="BY831" s="63"/>
      <c r="BZ831" s="63"/>
      <c r="CA831" s="63"/>
    </row>
    <row r="832" spans="1:79" ht="12.7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4"/>
      <c r="AC832" s="64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  <c r="BX832" s="63"/>
      <c r="BY832" s="63"/>
      <c r="BZ832" s="63"/>
      <c r="CA832" s="63"/>
    </row>
    <row r="833" spans="1:79" ht="12.7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4"/>
      <c r="AC833" s="64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  <c r="BV833" s="63"/>
      <c r="BW833" s="63"/>
      <c r="BX833" s="63"/>
      <c r="BY833" s="63"/>
      <c r="BZ833" s="63"/>
      <c r="CA833" s="63"/>
    </row>
    <row r="834" spans="1:79" ht="12.7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4"/>
      <c r="AC834" s="64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  <c r="BX834" s="63"/>
      <c r="BY834" s="63"/>
      <c r="BZ834" s="63"/>
      <c r="CA834" s="63"/>
    </row>
    <row r="835" spans="1:79" ht="12.7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4"/>
      <c r="AC835" s="64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  <c r="BX835" s="63"/>
      <c r="BY835" s="63"/>
      <c r="BZ835" s="63"/>
      <c r="CA835" s="63"/>
    </row>
    <row r="836" spans="1:79" ht="12.7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4"/>
      <c r="AC836" s="64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  <c r="BX836" s="63"/>
      <c r="BY836" s="63"/>
      <c r="BZ836" s="63"/>
      <c r="CA836" s="63"/>
    </row>
    <row r="837" spans="1:79" ht="12.7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4"/>
      <c r="AC837" s="64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  <c r="BX837" s="63"/>
      <c r="BY837" s="63"/>
      <c r="BZ837" s="63"/>
      <c r="CA837" s="63"/>
    </row>
    <row r="838" spans="1:79" ht="12.7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4"/>
      <c r="AC838" s="64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  <c r="BX838" s="63"/>
      <c r="BY838" s="63"/>
      <c r="BZ838" s="63"/>
      <c r="CA838" s="63"/>
    </row>
    <row r="839" spans="1:79" ht="12.7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4"/>
      <c r="AC839" s="64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  <c r="BV839" s="63"/>
      <c r="BW839" s="63"/>
      <c r="BX839" s="63"/>
      <c r="BY839" s="63"/>
      <c r="BZ839" s="63"/>
      <c r="CA839" s="63"/>
    </row>
    <row r="840" spans="1:79" ht="12.7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4"/>
      <c r="AC840" s="64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  <c r="BV840" s="63"/>
      <c r="BW840" s="63"/>
      <c r="BX840" s="63"/>
      <c r="BY840" s="63"/>
      <c r="BZ840" s="63"/>
      <c r="CA840" s="63"/>
    </row>
    <row r="841" spans="1:79" ht="12.7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4"/>
      <c r="AC841" s="64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  <c r="BV841" s="63"/>
      <c r="BW841" s="63"/>
      <c r="BX841" s="63"/>
      <c r="BY841" s="63"/>
      <c r="BZ841" s="63"/>
      <c r="CA841" s="63"/>
    </row>
    <row r="842" spans="1:79" ht="12.7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4"/>
      <c r="AC842" s="64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  <c r="BV842" s="63"/>
      <c r="BW842" s="63"/>
      <c r="BX842" s="63"/>
      <c r="BY842" s="63"/>
      <c r="BZ842" s="63"/>
      <c r="CA842" s="63"/>
    </row>
    <row r="843" spans="1:79" ht="12.7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4"/>
      <c r="AC843" s="64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  <c r="BV843" s="63"/>
      <c r="BW843" s="63"/>
      <c r="BX843" s="63"/>
      <c r="BY843" s="63"/>
      <c r="BZ843" s="63"/>
      <c r="CA843" s="63"/>
    </row>
    <row r="844" spans="1:79" ht="12.7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4"/>
      <c r="AC844" s="64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  <c r="BV844" s="63"/>
      <c r="BW844" s="63"/>
      <c r="BX844" s="63"/>
      <c r="BY844" s="63"/>
      <c r="BZ844" s="63"/>
      <c r="CA844" s="63"/>
    </row>
    <row r="845" spans="1:79" ht="12.7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4"/>
      <c r="AC845" s="64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  <c r="BV845" s="63"/>
      <c r="BW845" s="63"/>
      <c r="BX845" s="63"/>
      <c r="BY845" s="63"/>
      <c r="BZ845" s="63"/>
      <c r="CA845" s="63"/>
    </row>
    <row r="846" spans="1:79" ht="12.7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4"/>
      <c r="AC846" s="64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  <c r="BV846" s="63"/>
      <c r="BW846" s="63"/>
      <c r="BX846" s="63"/>
      <c r="BY846" s="63"/>
      <c r="BZ846" s="63"/>
      <c r="CA846" s="63"/>
    </row>
    <row r="847" spans="1:79" ht="12.7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4"/>
      <c r="AC847" s="64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  <c r="BV847" s="63"/>
      <c r="BW847" s="63"/>
      <c r="BX847" s="63"/>
      <c r="BY847" s="63"/>
      <c r="BZ847" s="63"/>
      <c r="CA847" s="63"/>
    </row>
    <row r="848" spans="1:79" ht="12.7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4"/>
      <c r="AC848" s="64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  <c r="BV848" s="63"/>
      <c r="BW848" s="63"/>
      <c r="BX848" s="63"/>
      <c r="BY848" s="63"/>
      <c r="BZ848" s="63"/>
      <c r="CA848" s="63"/>
    </row>
    <row r="849" spans="1:79" ht="12.7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4"/>
      <c r="AC849" s="64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  <c r="BX849" s="63"/>
      <c r="BY849" s="63"/>
      <c r="BZ849" s="63"/>
      <c r="CA849" s="63"/>
    </row>
    <row r="850" spans="1:79" ht="12.7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4"/>
      <c r="AC850" s="64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  <c r="BV850" s="63"/>
      <c r="BW850" s="63"/>
      <c r="BX850" s="63"/>
      <c r="BY850" s="63"/>
      <c r="BZ850" s="63"/>
      <c r="CA850" s="63"/>
    </row>
    <row r="851" spans="1:79" ht="12.7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4"/>
      <c r="AC851" s="64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  <c r="BV851" s="63"/>
      <c r="BW851" s="63"/>
      <c r="BX851" s="63"/>
      <c r="BY851" s="63"/>
      <c r="BZ851" s="63"/>
      <c r="CA851" s="63"/>
    </row>
    <row r="852" spans="1:79" ht="12.7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4"/>
      <c r="AC852" s="64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  <c r="BV852" s="63"/>
      <c r="BW852" s="63"/>
      <c r="BX852" s="63"/>
      <c r="BY852" s="63"/>
      <c r="BZ852" s="63"/>
      <c r="CA852" s="63"/>
    </row>
    <row r="853" spans="1:79" ht="12.7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4"/>
      <c r="AC853" s="64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  <c r="BV853" s="63"/>
      <c r="BW853" s="63"/>
      <c r="BX853" s="63"/>
      <c r="BY853" s="63"/>
      <c r="BZ853" s="63"/>
      <c r="CA853" s="63"/>
    </row>
    <row r="854" spans="1:79" ht="12.7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4"/>
      <c r="AC854" s="64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  <c r="BV854" s="63"/>
      <c r="BW854" s="63"/>
      <c r="BX854" s="63"/>
      <c r="BY854" s="63"/>
      <c r="BZ854" s="63"/>
      <c r="CA854" s="63"/>
    </row>
    <row r="855" spans="1:79" ht="12.7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4"/>
      <c r="AC855" s="64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  <c r="BV855" s="63"/>
      <c r="BW855" s="63"/>
      <c r="BX855" s="63"/>
      <c r="BY855" s="63"/>
      <c r="BZ855" s="63"/>
      <c r="CA855" s="63"/>
    </row>
    <row r="856" spans="1:79" ht="12.7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4"/>
      <c r="AC856" s="64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  <c r="BV856" s="63"/>
      <c r="BW856" s="63"/>
      <c r="BX856" s="63"/>
      <c r="BY856" s="63"/>
      <c r="BZ856" s="63"/>
      <c r="CA856" s="63"/>
    </row>
    <row r="857" spans="1:79" ht="12.7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4"/>
      <c r="AC857" s="64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/>
      <c r="BX857" s="63"/>
      <c r="BY857" s="63"/>
      <c r="BZ857" s="63"/>
      <c r="CA857" s="63"/>
    </row>
    <row r="858" spans="1:79" ht="12.7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4"/>
      <c r="AC858" s="64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  <c r="BX858" s="63"/>
      <c r="BY858" s="63"/>
      <c r="BZ858" s="63"/>
      <c r="CA858" s="63"/>
    </row>
    <row r="859" spans="1:79" ht="12.7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4"/>
      <c r="AC859" s="64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  <c r="BX859" s="63"/>
      <c r="BY859" s="63"/>
      <c r="BZ859" s="63"/>
      <c r="CA859" s="63"/>
    </row>
    <row r="860" spans="1:79" ht="12.7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4"/>
      <c r="AC860" s="64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  <c r="BV860" s="63"/>
      <c r="BW860" s="63"/>
      <c r="BX860" s="63"/>
      <c r="BY860" s="63"/>
      <c r="BZ860" s="63"/>
      <c r="CA860" s="63"/>
    </row>
    <row r="861" spans="1:79" ht="12.7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4"/>
      <c r="AC861" s="64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  <c r="BV861" s="63"/>
      <c r="BW861" s="63"/>
      <c r="BX861" s="63"/>
      <c r="BY861" s="63"/>
      <c r="BZ861" s="63"/>
      <c r="CA861" s="63"/>
    </row>
    <row r="862" spans="1:79" ht="12.7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4"/>
      <c r="AC862" s="64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  <c r="BV862" s="63"/>
      <c r="BW862" s="63"/>
      <c r="BX862" s="63"/>
      <c r="BY862" s="63"/>
      <c r="BZ862" s="63"/>
      <c r="CA862" s="63"/>
    </row>
    <row r="863" spans="1:79" ht="12.7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4"/>
      <c r="AC863" s="64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  <c r="BV863" s="63"/>
      <c r="BW863" s="63"/>
      <c r="BX863" s="63"/>
      <c r="BY863" s="63"/>
      <c r="BZ863" s="63"/>
      <c r="CA863" s="63"/>
    </row>
    <row r="864" spans="1:79" ht="12.7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4"/>
      <c r="AC864" s="64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  <c r="BV864" s="63"/>
      <c r="BW864" s="63"/>
      <c r="BX864" s="63"/>
      <c r="BY864" s="63"/>
      <c r="BZ864" s="63"/>
      <c r="CA864" s="63"/>
    </row>
    <row r="865" spans="1:79" ht="12.7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4"/>
      <c r="AC865" s="64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  <c r="BV865" s="63"/>
      <c r="BW865" s="63"/>
      <c r="BX865" s="63"/>
      <c r="BY865" s="63"/>
      <c r="BZ865" s="63"/>
      <c r="CA865" s="63"/>
    </row>
    <row r="866" spans="1:79" ht="12.7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4"/>
      <c r="AC866" s="64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  <c r="BV866" s="63"/>
      <c r="BW866" s="63"/>
      <c r="BX866" s="63"/>
      <c r="BY866" s="63"/>
      <c r="BZ866" s="63"/>
      <c r="CA866" s="63"/>
    </row>
    <row r="867" spans="1:79" ht="12.7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4"/>
      <c r="AC867" s="64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  <c r="BV867" s="63"/>
      <c r="BW867" s="63"/>
      <c r="BX867" s="63"/>
      <c r="BY867" s="63"/>
      <c r="BZ867" s="63"/>
      <c r="CA867" s="63"/>
    </row>
    <row r="868" spans="1:79" ht="12.7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4"/>
      <c r="AC868" s="64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  <c r="BV868" s="63"/>
      <c r="BW868" s="63"/>
      <c r="BX868" s="63"/>
      <c r="BY868" s="63"/>
      <c r="BZ868" s="63"/>
      <c r="CA868" s="63"/>
    </row>
    <row r="869" spans="1:79" ht="12.7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4"/>
      <c r="AC869" s="64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  <c r="BV869" s="63"/>
      <c r="BW869" s="63"/>
      <c r="BX869" s="63"/>
      <c r="BY869" s="63"/>
      <c r="BZ869" s="63"/>
      <c r="CA869" s="63"/>
    </row>
    <row r="870" spans="1:79" ht="12.7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4"/>
      <c r="AC870" s="64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  <c r="BV870" s="63"/>
      <c r="BW870" s="63"/>
      <c r="BX870" s="63"/>
      <c r="BY870" s="63"/>
      <c r="BZ870" s="63"/>
      <c r="CA870" s="63"/>
    </row>
    <row r="871" spans="1:79" ht="12.7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4"/>
      <c r="AC871" s="64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  <c r="BV871" s="63"/>
      <c r="BW871" s="63"/>
      <c r="BX871" s="63"/>
      <c r="BY871" s="63"/>
      <c r="BZ871" s="63"/>
      <c r="CA871" s="63"/>
    </row>
    <row r="872" spans="1:79" ht="12.7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4"/>
      <c r="AC872" s="64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  <c r="BV872" s="63"/>
      <c r="BW872" s="63"/>
      <c r="BX872" s="63"/>
      <c r="BY872" s="63"/>
      <c r="BZ872" s="63"/>
      <c r="CA872" s="63"/>
    </row>
    <row r="873" spans="1:79" ht="12.7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4"/>
      <c r="AC873" s="64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  <c r="BV873" s="63"/>
      <c r="BW873" s="63"/>
      <c r="BX873" s="63"/>
      <c r="BY873" s="63"/>
      <c r="BZ873" s="63"/>
      <c r="CA873" s="63"/>
    </row>
    <row r="874" spans="1:79" ht="12.7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4"/>
      <c r="AC874" s="64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  <c r="BV874" s="63"/>
      <c r="BW874" s="63"/>
      <c r="BX874" s="63"/>
      <c r="BY874" s="63"/>
      <c r="BZ874" s="63"/>
      <c r="CA874" s="63"/>
    </row>
    <row r="875" spans="1:79" ht="12.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4"/>
      <c r="AC875" s="64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  <c r="BV875" s="63"/>
      <c r="BW875" s="63"/>
      <c r="BX875" s="63"/>
      <c r="BY875" s="63"/>
      <c r="BZ875" s="63"/>
      <c r="CA875" s="63"/>
    </row>
    <row r="876" spans="1:79" ht="12.7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4"/>
      <c r="AC876" s="64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  <c r="BV876" s="63"/>
      <c r="BW876" s="63"/>
      <c r="BX876" s="63"/>
      <c r="BY876" s="63"/>
      <c r="BZ876" s="63"/>
      <c r="CA876" s="63"/>
    </row>
    <row r="877" spans="1:79" ht="12.7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4"/>
      <c r="AC877" s="64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  <c r="BV877" s="63"/>
      <c r="BW877" s="63"/>
      <c r="BX877" s="63"/>
      <c r="BY877" s="63"/>
      <c r="BZ877" s="63"/>
      <c r="CA877" s="63"/>
    </row>
    <row r="878" spans="1:79" ht="12.7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4"/>
      <c r="AC878" s="64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  <c r="BV878" s="63"/>
      <c r="BW878" s="63"/>
      <c r="BX878" s="63"/>
      <c r="BY878" s="63"/>
      <c r="BZ878" s="63"/>
      <c r="CA878" s="63"/>
    </row>
    <row r="879" spans="1:79" ht="12.7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4"/>
      <c r="AC879" s="64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  <c r="BV879" s="63"/>
      <c r="BW879" s="63"/>
      <c r="BX879" s="63"/>
      <c r="BY879" s="63"/>
      <c r="BZ879" s="63"/>
      <c r="CA879" s="63"/>
    </row>
    <row r="880" spans="1:79" ht="12.7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4"/>
      <c r="AC880" s="64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  <c r="BV880" s="63"/>
      <c r="BW880" s="63"/>
      <c r="BX880" s="63"/>
      <c r="BY880" s="63"/>
      <c r="BZ880" s="63"/>
      <c r="CA880" s="63"/>
    </row>
    <row r="881" spans="1:79" ht="12.7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4"/>
      <c r="AC881" s="64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  <c r="BV881" s="63"/>
      <c r="BW881" s="63"/>
      <c r="BX881" s="63"/>
      <c r="BY881" s="63"/>
      <c r="BZ881" s="63"/>
      <c r="CA881" s="63"/>
    </row>
    <row r="882" spans="1:79" ht="12.7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4"/>
      <c r="AC882" s="64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  <c r="BV882" s="63"/>
      <c r="BW882" s="63"/>
      <c r="BX882" s="63"/>
      <c r="BY882" s="63"/>
      <c r="BZ882" s="63"/>
      <c r="CA882" s="63"/>
    </row>
    <row r="883" spans="1:79" ht="12.7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4"/>
      <c r="AC883" s="64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  <c r="BV883" s="63"/>
      <c r="BW883" s="63"/>
      <c r="BX883" s="63"/>
      <c r="BY883" s="63"/>
      <c r="BZ883" s="63"/>
      <c r="CA883" s="63"/>
    </row>
    <row r="884" spans="1:79" ht="12.7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4"/>
      <c r="AC884" s="64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  <c r="BX884" s="63"/>
      <c r="BY884" s="63"/>
      <c r="BZ884" s="63"/>
      <c r="CA884" s="63"/>
    </row>
    <row r="885" spans="1:79" ht="12.7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4"/>
      <c r="AC885" s="64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  <c r="BV885" s="63"/>
      <c r="BW885" s="63"/>
      <c r="BX885" s="63"/>
      <c r="BY885" s="63"/>
      <c r="BZ885" s="63"/>
      <c r="CA885" s="63"/>
    </row>
    <row r="886" spans="1:79" ht="12.7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4"/>
      <c r="AC886" s="64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  <c r="BV886" s="63"/>
      <c r="BW886" s="63"/>
      <c r="BX886" s="63"/>
      <c r="BY886" s="63"/>
      <c r="BZ886" s="63"/>
      <c r="CA886" s="63"/>
    </row>
    <row r="887" spans="1:79" ht="12.7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4"/>
      <c r="AC887" s="64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  <c r="BV887" s="63"/>
      <c r="BW887" s="63"/>
      <c r="BX887" s="63"/>
      <c r="BY887" s="63"/>
      <c r="BZ887" s="63"/>
      <c r="CA887" s="63"/>
    </row>
    <row r="888" spans="1:79" ht="12.7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4"/>
      <c r="AC888" s="64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  <c r="BV888" s="63"/>
      <c r="BW888" s="63"/>
      <c r="BX888" s="63"/>
      <c r="BY888" s="63"/>
      <c r="BZ888" s="63"/>
      <c r="CA888" s="63"/>
    </row>
    <row r="889" spans="1:79" ht="12.7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4"/>
      <c r="AC889" s="64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  <c r="BV889" s="63"/>
      <c r="BW889" s="63"/>
      <c r="BX889" s="63"/>
      <c r="BY889" s="63"/>
      <c r="BZ889" s="63"/>
      <c r="CA889" s="63"/>
    </row>
    <row r="890" spans="1:79" ht="12.7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4"/>
      <c r="AC890" s="64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  <c r="BV890" s="63"/>
      <c r="BW890" s="63"/>
      <c r="BX890" s="63"/>
      <c r="BY890" s="63"/>
      <c r="BZ890" s="63"/>
      <c r="CA890" s="63"/>
    </row>
    <row r="891" spans="1:79" ht="12.7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4"/>
      <c r="AC891" s="64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  <c r="BV891" s="63"/>
      <c r="BW891" s="63"/>
      <c r="BX891" s="63"/>
      <c r="BY891" s="63"/>
      <c r="BZ891" s="63"/>
      <c r="CA891" s="63"/>
    </row>
    <row r="892" spans="1:79" ht="12.7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4"/>
      <c r="AC892" s="64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  <c r="BV892" s="63"/>
      <c r="BW892" s="63"/>
      <c r="BX892" s="63"/>
      <c r="BY892" s="63"/>
      <c r="BZ892" s="63"/>
      <c r="CA892" s="63"/>
    </row>
    <row r="893" spans="1:79" ht="12.7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4"/>
      <c r="AC893" s="64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  <c r="BV893" s="63"/>
      <c r="BW893" s="63"/>
      <c r="BX893" s="63"/>
      <c r="BY893" s="63"/>
      <c r="BZ893" s="63"/>
      <c r="CA893" s="63"/>
    </row>
    <row r="894" spans="1:79" ht="12.7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4"/>
      <c r="AC894" s="64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  <c r="BV894" s="63"/>
      <c r="BW894" s="63"/>
      <c r="BX894" s="63"/>
      <c r="BY894" s="63"/>
      <c r="BZ894" s="63"/>
      <c r="CA894" s="63"/>
    </row>
    <row r="895" spans="1:79" ht="12.7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4"/>
      <c r="AC895" s="64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  <c r="BV895" s="63"/>
      <c r="BW895" s="63"/>
      <c r="BX895" s="63"/>
      <c r="BY895" s="63"/>
      <c r="BZ895" s="63"/>
      <c r="CA895" s="63"/>
    </row>
    <row r="896" spans="1:79" ht="12.7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4"/>
      <c r="AC896" s="64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  <c r="BV896" s="63"/>
      <c r="BW896" s="63"/>
      <c r="BX896" s="63"/>
      <c r="BY896" s="63"/>
      <c r="BZ896" s="63"/>
      <c r="CA896" s="63"/>
    </row>
    <row r="897" spans="1:79" ht="12.7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4"/>
      <c r="AC897" s="64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  <c r="BV897" s="63"/>
      <c r="BW897" s="63"/>
      <c r="BX897" s="63"/>
      <c r="BY897" s="63"/>
      <c r="BZ897" s="63"/>
      <c r="CA897" s="63"/>
    </row>
    <row r="898" spans="1:79" ht="12.7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4"/>
      <c r="AC898" s="64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  <c r="BV898" s="63"/>
      <c r="BW898" s="63"/>
      <c r="BX898" s="63"/>
      <c r="BY898" s="63"/>
      <c r="BZ898" s="63"/>
      <c r="CA898" s="63"/>
    </row>
    <row r="899" spans="1:79" ht="12.7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4"/>
      <c r="AC899" s="64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  <c r="BV899" s="63"/>
      <c r="BW899" s="63"/>
      <c r="BX899" s="63"/>
      <c r="BY899" s="63"/>
      <c r="BZ899" s="63"/>
      <c r="CA899" s="63"/>
    </row>
    <row r="900" spans="1:79" ht="12.7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4"/>
      <c r="AC900" s="64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  <c r="BV900" s="63"/>
      <c r="BW900" s="63"/>
      <c r="BX900" s="63"/>
      <c r="BY900" s="63"/>
      <c r="BZ900" s="63"/>
      <c r="CA900" s="63"/>
    </row>
    <row r="901" spans="1:79" ht="12.7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4"/>
      <c r="AC901" s="64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  <c r="BV901" s="63"/>
      <c r="BW901" s="63"/>
      <c r="BX901" s="63"/>
      <c r="BY901" s="63"/>
      <c r="BZ901" s="63"/>
      <c r="CA901" s="63"/>
    </row>
    <row r="902" spans="1:79" ht="12.7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4"/>
      <c r="AC902" s="64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  <c r="BV902" s="63"/>
      <c r="BW902" s="63"/>
      <c r="BX902" s="63"/>
      <c r="BY902" s="63"/>
      <c r="BZ902" s="63"/>
      <c r="CA902" s="63"/>
    </row>
    <row r="903" spans="1:79" ht="12.7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4"/>
      <c r="AC903" s="64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  <c r="BV903" s="63"/>
      <c r="BW903" s="63"/>
      <c r="BX903" s="63"/>
      <c r="BY903" s="63"/>
      <c r="BZ903" s="63"/>
      <c r="CA903" s="63"/>
    </row>
    <row r="904" spans="1:79" ht="12.7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4"/>
      <c r="AC904" s="64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  <c r="BV904" s="63"/>
      <c r="BW904" s="63"/>
      <c r="BX904" s="63"/>
      <c r="BY904" s="63"/>
      <c r="BZ904" s="63"/>
      <c r="CA904" s="63"/>
    </row>
    <row r="905" spans="1:79" ht="12.7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4"/>
      <c r="AC905" s="64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  <c r="BV905" s="63"/>
      <c r="BW905" s="63"/>
      <c r="BX905" s="63"/>
      <c r="BY905" s="63"/>
      <c r="BZ905" s="63"/>
      <c r="CA905" s="63"/>
    </row>
    <row r="906" spans="1:79" ht="12.7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4"/>
      <c r="AC906" s="64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  <c r="BV906" s="63"/>
      <c r="BW906" s="63"/>
      <c r="BX906" s="63"/>
      <c r="BY906" s="63"/>
      <c r="BZ906" s="63"/>
      <c r="CA906" s="63"/>
    </row>
    <row r="907" spans="1:79" ht="12.7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4"/>
      <c r="AC907" s="64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  <c r="BV907" s="63"/>
      <c r="BW907" s="63"/>
      <c r="BX907" s="63"/>
      <c r="BY907" s="63"/>
      <c r="BZ907" s="63"/>
      <c r="CA907" s="63"/>
    </row>
    <row r="908" spans="1:79" ht="12.7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4"/>
      <c r="AC908" s="64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  <c r="BV908" s="63"/>
      <c r="BW908" s="63"/>
      <c r="BX908" s="63"/>
      <c r="BY908" s="63"/>
      <c r="BZ908" s="63"/>
      <c r="CA908" s="63"/>
    </row>
    <row r="909" spans="1:79" ht="12.7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4"/>
      <c r="AC909" s="64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  <c r="BV909" s="63"/>
      <c r="BW909" s="63"/>
      <c r="BX909" s="63"/>
      <c r="BY909" s="63"/>
      <c r="BZ909" s="63"/>
      <c r="CA909" s="63"/>
    </row>
    <row r="910" spans="1:79" ht="12.7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4"/>
      <c r="AC910" s="64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  <c r="BV910" s="63"/>
      <c r="BW910" s="63"/>
      <c r="BX910" s="63"/>
      <c r="BY910" s="63"/>
      <c r="BZ910" s="63"/>
      <c r="CA910" s="63"/>
    </row>
    <row r="911" spans="1:79" ht="12.7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4"/>
      <c r="AC911" s="64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  <c r="BV911" s="63"/>
      <c r="BW911" s="63"/>
      <c r="BX911" s="63"/>
      <c r="BY911" s="63"/>
      <c r="BZ911" s="63"/>
      <c r="CA911" s="63"/>
    </row>
    <row r="912" spans="1:79" ht="12.7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4"/>
      <c r="AC912" s="64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  <c r="BV912" s="63"/>
      <c r="BW912" s="63"/>
      <c r="BX912" s="63"/>
      <c r="BY912" s="63"/>
      <c r="BZ912" s="63"/>
      <c r="CA912" s="63"/>
    </row>
    <row r="913" spans="1:79" ht="12.7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4"/>
      <c r="AC913" s="64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  <c r="BV913" s="63"/>
      <c r="BW913" s="63"/>
      <c r="BX913" s="63"/>
      <c r="BY913" s="63"/>
      <c r="BZ913" s="63"/>
      <c r="CA913" s="63"/>
    </row>
    <row r="914" spans="1:79" ht="12.7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4"/>
      <c r="AC914" s="64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  <c r="BV914" s="63"/>
      <c r="BW914" s="63"/>
      <c r="BX914" s="63"/>
      <c r="BY914" s="63"/>
      <c r="BZ914" s="63"/>
      <c r="CA914" s="63"/>
    </row>
    <row r="915" spans="1:79" ht="12.7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4"/>
      <c r="AC915" s="64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  <c r="BV915" s="63"/>
      <c r="BW915" s="63"/>
      <c r="BX915" s="63"/>
      <c r="BY915" s="63"/>
      <c r="BZ915" s="63"/>
      <c r="CA915" s="63"/>
    </row>
    <row r="916" spans="1:79" ht="12.7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4"/>
      <c r="AC916" s="64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  <c r="BV916" s="63"/>
      <c r="BW916" s="63"/>
      <c r="BX916" s="63"/>
      <c r="BY916" s="63"/>
      <c r="BZ916" s="63"/>
      <c r="CA916" s="63"/>
    </row>
    <row r="917" spans="1:79" ht="12.7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4"/>
      <c r="AC917" s="64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  <c r="BV917" s="63"/>
      <c r="BW917" s="63"/>
      <c r="BX917" s="63"/>
      <c r="BY917" s="63"/>
      <c r="BZ917" s="63"/>
      <c r="CA917" s="63"/>
    </row>
    <row r="918" spans="1:79" ht="12.7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4"/>
      <c r="AC918" s="64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  <c r="BV918" s="63"/>
      <c r="BW918" s="63"/>
      <c r="BX918" s="63"/>
      <c r="BY918" s="63"/>
      <c r="BZ918" s="63"/>
      <c r="CA918" s="63"/>
    </row>
    <row r="919" spans="1:79" ht="12.7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4"/>
      <c r="AC919" s="64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  <c r="BV919" s="63"/>
      <c r="BW919" s="63"/>
      <c r="BX919" s="63"/>
      <c r="BY919" s="63"/>
      <c r="BZ919" s="63"/>
      <c r="CA919" s="63"/>
    </row>
    <row r="920" spans="1:79" ht="12.7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4"/>
      <c r="AC920" s="64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  <c r="BV920" s="63"/>
      <c r="BW920" s="63"/>
      <c r="BX920" s="63"/>
      <c r="BY920" s="63"/>
      <c r="BZ920" s="63"/>
      <c r="CA920" s="63"/>
    </row>
    <row r="921" spans="1:79" ht="12.7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4"/>
      <c r="AC921" s="64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  <c r="BV921" s="63"/>
      <c r="BW921" s="63"/>
      <c r="BX921" s="63"/>
      <c r="BY921" s="63"/>
      <c r="BZ921" s="63"/>
      <c r="CA921" s="63"/>
    </row>
    <row r="922" spans="1:79" ht="12.7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4"/>
      <c r="AC922" s="64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  <c r="BV922" s="63"/>
      <c r="BW922" s="63"/>
      <c r="BX922" s="63"/>
      <c r="BY922" s="63"/>
      <c r="BZ922" s="63"/>
      <c r="CA922" s="63"/>
    </row>
    <row r="923" spans="1:79" ht="12.7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4"/>
      <c r="AC923" s="64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  <c r="BV923" s="63"/>
      <c r="BW923" s="63"/>
      <c r="BX923" s="63"/>
      <c r="BY923" s="63"/>
      <c r="BZ923" s="63"/>
      <c r="CA923" s="63"/>
    </row>
    <row r="924" spans="1:79" ht="12.7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4"/>
      <c r="AC924" s="64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  <c r="BV924" s="63"/>
      <c r="BW924" s="63"/>
      <c r="BX924" s="63"/>
      <c r="BY924" s="63"/>
      <c r="BZ924" s="63"/>
      <c r="CA924" s="63"/>
    </row>
    <row r="925" spans="1:79" ht="12.7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4"/>
      <c r="AC925" s="64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  <c r="BV925" s="63"/>
      <c r="BW925" s="63"/>
      <c r="BX925" s="63"/>
      <c r="BY925" s="63"/>
      <c r="BZ925" s="63"/>
      <c r="CA925" s="63"/>
    </row>
    <row r="926" spans="1:79" ht="12.7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4"/>
      <c r="AC926" s="64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  <c r="BV926" s="63"/>
      <c r="BW926" s="63"/>
      <c r="BX926" s="63"/>
      <c r="BY926" s="63"/>
      <c r="BZ926" s="63"/>
      <c r="CA926" s="63"/>
    </row>
    <row r="927" spans="1:79" ht="12.7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4"/>
      <c r="AC927" s="64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  <c r="BV927" s="63"/>
      <c r="BW927" s="63"/>
      <c r="BX927" s="63"/>
      <c r="BY927" s="63"/>
      <c r="BZ927" s="63"/>
      <c r="CA927" s="63"/>
    </row>
    <row r="928" spans="1:79" ht="12.7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4"/>
      <c r="AC928" s="64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  <c r="BV928" s="63"/>
      <c r="BW928" s="63"/>
      <c r="BX928" s="63"/>
      <c r="BY928" s="63"/>
      <c r="BZ928" s="63"/>
      <c r="CA928" s="63"/>
    </row>
    <row r="929" spans="1:79" ht="12.7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4"/>
      <c r="AC929" s="64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  <c r="BV929" s="63"/>
      <c r="BW929" s="63"/>
      <c r="BX929" s="63"/>
      <c r="BY929" s="63"/>
      <c r="BZ929" s="63"/>
      <c r="CA929" s="63"/>
    </row>
    <row r="930" spans="1:79" ht="12.7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4"/>
      <c r="AC930" s="64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  <c r="BV930" s="63"/>
      <c r="BW930" s="63"/>
      <c r="BX930" s="63"/>
      <c r="BY930" s="63"/>
      <c r="BZ930" s="63"/>
      <c r="CA930" s="63"/>
    </row>
    <row r="931" spans="1:79" ht="12.7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4"/>
      <c r="AC931" s="64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  <c r="BV931" s="63"/>
      <c r="BW931" s="63"/>
      <c r="BX931" s="63"/>
      <c r="BY931" s="63"/>
      <c r="BZ931" s="63"/>
      <c r="CA931" s="63"/>
    </row>
    <row r="932" spans="1:79" ht="12.7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4"/>
      <c r="AC932" s="64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  <c r="BV932" s="63"/>
      <c r="BW932" s="63"/>
      <c r="BX932" s="63"/>
      <c r="BY932" s="63"/>
      <c r="BZ932" s="63"/>
      <c r="CA932" s="63"/>
    </row>
    <row r="933" spans="1:79" ht="12.7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4"/>
      <c r="AC933" s="64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  <c r="BV933" s="63"/>
      <c r="BW933" s="63"/>
      <c r="BX933" s="63"/>
      <c r="BY933" s="63"/>
      <c r="BZ933" s="63"/>
      <c r="CA933" s="63"/>
    </row>
    <row r="934" spans="1:79" ht="12.7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4"/>
      <c r="AC934" s="64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  <c r="BV934" s="63"/>
      <c r="BW934" s="63"/>
      <c r="BX934" s="63"/>
      <c r="BY934" s="63"/>
      <c r="BZ934" s="63"/>
      <c r="CA934" s="63"/>
    </row>
    <row r="935" spans="1:79" ht="12.7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4"/>
      <c r="AC935" s="64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  <c r="BV935" s="63"/>
      <c r="BW935" s="63"/>
      <c r="BX935" s="63"/>
      <c r="BY935" s="63"/>
      <c r="BZ935" s="63"/>
      <c r="CA935" s="63"/>
    </row>
    <row r="936" spans="1:79" ht="12.7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4"/>
      <c r="AC936" s="64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  <c r="BV936" s="63"/>
      <c r="BW936" s="63"/>
      <c r="BX936" s="63"/>
      <c r="BY936" s="63"/>
      <c r="BZ936" s="63"/>
      <c r="CA936" s="63"/>
    </row>
    <row r="937" spans="1:79" ht="12.7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4"/>
      <c r="AC937" s="64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  <c r="BX937" s="63"/>
      <c r="BY937" s="63"/>
      <c r="BZ937" s="63"/>
      <c r="CA937" s="63"/>
    </row>
    <row r="938" spans="1:79" ht="12.75">
      <c r="AB938" s="99"/>
      <c r="AC938" s="99"/>
    </row>
    <row r="939" spans="1:79" ht="12.75">
      <c r="AB939" s="99"/>
      <c r="AC939" s="99"/>
    </row>
    <row r="940" spans="1:79" ht="12.75">
      <c r="AB940" s="99"/>
      <c r="AC940" s="99"/>
    </row>
    <row r="941" spans="1:79" ht="12.75">
      <c r="AB941" s="99"/>
      <c r="AC941" s="99"/>
    </row>
    <row r="942" spans="1:79" ht="12.75">
      <c r="AB942" s="99"/>
      <c r="AC942" s="99"/>
    </row>
    <row r="943" spans="1:79" ht="12.75">
      <c r="AB943" s="99"/>
      <c r="AC943" s="99"/>
    </row>
    <row r="944" spans="1:79" ht="12.75">
      <c r="AB944" s="99"/>
      <c r="AC944" s="99"/>
    </row>
    <row r="945" spans="28:29" ht="12.75">
      <c r="AB945" s="99"/>
      <c r="AC945" s="99"/>
    </row>
    <row r="946" spans="28:29" ht="12.75">
      <c r="AB946" s="99"/>
      <c r="AC946" s="99"/>
    </row>
    <row r="947" spans="28:29" ht="12.75">
      <c r="AB947" s="99"/>
      <c r="AC947" s="99"/>
    </row>
    <row r="948" spans="28:29" ht="12.75">
      <c r="AB948" s="99"/>
      <c r="AC948" s="99"/>
    </row>
    <row r="949" spans="28:29" ht="12.75">
      <c r="AB949" s="99"/>
      <c r="AC949" s="99"/>
    </row>
    <row r="950" spans="28:29" ht="12.75">
      <c r="AB950" s="99"/>
      <c r="AC950" s="99"/>
    </row>
    <row r="951" spans="28:29" ht="12.75">
      <c r="AB951" s="99"/>
      <c r="AC951" s="99"/>
    </row>
    <row r="952" spans="28:29" ht="12.75">
      <c r="AB952" s="99"/>
      <c r="AC952" s="99"/>
    </row>
    <row r="953" spans="28:29" ht="12.75">
      <c r="AB953" s="99"/>
      <c r="AC953" s="99"/>
    </row>
    <row r="954" spans="28:29" ht="12.75">
      <c r="AB954" s="99"/>
      <c r="AC954" s="99"/>
    </row>
    <row r="955" spans="28:29" ht="12.75">
      <c r="AB955" s="99"/>
      <c r="AC955" s="99"/>
    </row>
    <row r="956" spans="28:29" ht="12.75">
      <c r="AB956" s="99"/>
      <c r="AC956" s="99"/>
    </row>
    <row r="957" spans="28:29" ht="12.75">
      <c r="AB957" s="99"/>
      <c r="AC957" s="99"/>
    </row>
    <row r="958" spans="28:29" ht="12.75">
      <c r="AB958" s="99"/>
      <c r="AC958" s="99"/>
    </row>
    <row r="959" spans="28:29" ht="12.75">
      <c r="AB959" s="99"/>
      <c r="AC959" s="99"/>
    </row>
    <row r="960" spans="28:29" ht="12.75">
      <c r="AB960" s="99"/>
      <c r="AC960" s="99"/>
    </row>
    <row r="961" spans="28:29" ht="12.75">
      <c r="AB961" s="99"/>
      <c r="AC961" s="99"/>
    </row>
    <row r="962" spans="28:29" ht="12.75">
      <c r="AB962" s="99"/>
      <c r="AC962" s="99"/>
    </row>
    <row r="963" spans="28:29" ht="12.75">
      <c r="AB963" s="99"/>
      <c r="AC963" s="99"/>
    </row>
    <row r="964" spans="28:29" ht="12.75">
      <c r="AB964" s="99"/>
      <c r="AC964" s="99"/>
    </row>
    <row r="965" spans="28:29" ht="12.75">
      <c r="AB965" s="99"/>
      <c r="AC965" s="99"/>
    </row>
    <row r="966" spans="28:29" ht="12.75">
      <c r="AB966" s="99"/>
      <c r="AC966" s="99"/>
    </row>
    <row r="967" spans="28:29" ht="12.75">
      <c r="AB967" s="99"/>
      <c r="AC967" s="99"/>
    </row>
    <row r="968" spans="28:29" ht="12.75">
      <c r="AB968" s="99"/>
      <c r="AC968" s="99"/>
    </row>
    <row r="969" spans="28:29" ht="12.75">
      <c r="AB969" s="99"/>
      <c r="AC969" s="99"/>
    </row>
    <row r="970" spans="28:29" ht="12.75">
      <c r="AB970" s="99"/>
      <c r="AC970" s="99"/>
    </row>
    <row r="971" spans="28:29" ht="12.75">
      <c r="AB971" s="99"/>
      <c r="AC971" s="99"/>
    </row>
    <row r="972" spans="28:29" ht="12.75">
      <c r="AB972" s="99"/>
      <c r="AC972" s="99"/>
    </row>
    <row r="973" spans="28:29" ht="12.75">
      <c r="AB973" s="99"/>
      <c r="AC973" s="99"/>
    </row>
    <row r="974" spans="28:29" ht="12.75">
      <c r="AB974" s="99"/>
      <c r="AC974" s="99"/>
    </row>
    <row r="975" spans="28:29" ht="12.75">
      <c r="AB975" s="99"/>
      <c r="AC975" s="99"/>
    </row>
    <row r="976" spans="28:29" ht="12.75">
      <c r="AB976" s="99"/>
      <c r="AC976" s="99"/>
    </row>
    <row r="977" spans="28:29" ht="12.75">
      <c r="AB977" s="99"/>
      <c r="AC977" s="99"/>
    </row>
    <row r="978" spans="28:29" ht="12.75">
      <c r="AB978" s="99"/>
      <c r="AC978" s="99"/>
    </row>
    <row r="979" spans="28:29" ht="12.75">
      <c r="AB979" s="99"/>
      <c r="AC979" s="99"/>
    </row>
    <row r="980" spans="28:29" ht="12.75">
      <c r="AB980" s="99"/>
      <c r="AC980" s="99"/>
    </row>
    <row r="981" spans="28:29" ht="12.75">
      <c r="AB981" s="99"/>
      <c r="AC981" s="99"/>
    </row>
    <row r="982" spans="28:29" ht="12.75">
      <c r="AB982" s="99"/>
      <c r="AC982" s="99"/>
    </row>
    <row r="983" spans="28:29" ht="12.75">
      <c r="AB983" s="99"/>
      <c r="AC983" s="99"/>
    </row>
    <row r="984" spans="28:29" ht="12.75">
      <c r="AB984" s="99"/>
      <c r="AC984" s="99"/>
    </row>
    <row r="985" spans="28:29" ht="12.75">
      <c r="AB985" s="99"/>
      <c r="AC985" s="99"/>
    </row>
    <row r="986" spans="28:29" ht="12.75">
      <c r="AB986" s="99"/>
      <c r="AC986" s="99"/>
    </row>
    <row r="987" spans="28:29" ht="12.75">
      <c r="AB987" s="99"/>
      <c r="AC987" s="99"/>
    </row>
    <row r="988" spans="28:29" ht="12.75">
      <c r="AB988" s="99"/>
      <c r="AC988" s="99"/>
    </row>
    <row r="989" spans="28:29" ht="12.75">
      <c r="AB989" s="99"/>
      <c r="AC989" s="99"/>
    </row>
    <row r="990" spans="28:29" ht="12.75">
      <c r="AB990" s="99"/>
      <c r="AC990" s="99"/>
    </row>
    <row r="991" spans="28:29" ht="12.75">
      <c r="AB991" s="99"/>
      <c r="AC991" s="99"/>
    </row>
    <row r="992" spans="28:29" ht="12.75">
      <c r="AB992" s="99"/>
      <c r="AC992" s="99"/>
    </row>
    <row r="993" spans="28:29" ht="12.75">
      <c r="AB993" s="99"/>
      <c r="AC993" s="99"/>
    </row>
    <row r="994" spans="28:29" ht="12.75">
      <c r="AB994" s="99"/>
      <c r="AC994" s="99"/>
    </row>
    <row r="995" spans="28:29" ht="12.75">
      <c r="AB995" s="99"/>
      <c r="AC995" s="99"/>
    </row>
    <row r="996" spans="28:29" ht="12.75">
      <c r="AB996" s="99"/>
      <c r="AC996" s="99"/>
    </row>
    <row r="997" spans="28:29" ht="12.75">
      <c r="AB997" s="99"/>
      <c r="AC997" s="99"/>
    </row>
    <row r="998" spans="28:29" ht="12.75">
      <c r="AB998" s="99"/>
      <c r="AC998" s="99"/>
    </row>
    <row r="999" spans="28:29" ht="12.75">
      <c r="AB999" s="99"/>
      <c r="AC999" s="99"/>
    </row>
    <row r="1000" spans="28:29" ht="12.75">
      <c r="AB1000" s="99"/>
      <c r="AC1000" s="99"/>
    </row>
  </sheetData>
  <mergeCells count="26">
    <mergeCell ref="AD1:AE2"/>
    <mergeCell ref="AF1:AI3"/>
    <mergeCell ref="AD3:AD4"/>
    <mergeCell ref="AE3:AE4"/>
    <mergeCell ref="Q3:T3"/>
    <mergeCell ref="U3:X3"/>
    <mergeCell ref="Y3:Y4"/>
    <mergeCell ref="Z3:Z4"/>
    <mergeCell ref="AA3:AA4"/>
    <mergeCell ref="AB3:AB4"/>
    <mergeCell ref="AC3:AC4"/>
    <mergeCell ref="A1:B2"/>
    <mergeCell ref="C1:I2"/>
    <mergeCell ref="J1:L2"/>
    <mergeCell ref="M1:AA2"/>
    <mergeCell ref="AB1:AC2"/>
    <mergeCell ref="J3:J4"/>
    <mergeCell ref="K3:K4"/>
    <mergeCell ref="L3:L4"/>
    <mergeCell ref="D3:G3"/>
    <mergeCell ref="M3:P3"/>
    <mergeCell ref="A3:A4"/>
    <mergeCell ref="B3:B4"/>
    <mergeCell ref="C3:C4"/>
    <mergeCell ref="H3:H4"/>
    <mergeCell ref="I3:I4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B1003"/>
  <sheetViews>
    <sheetView workbookViewId="0">
      <selection sqref="A1:B2"/>
    </sheetView>
  </sheetViews>
  <sheetFormatPr defaultColWidth="12.5703125" defaultRowHeight="15.75" customHeight="1"/>
  <cols>
    <col min="1" max="9" width="7.5703125" customWidth="1"/>
    <col min="10" max="10" width="35.42578125" customWidth="1"/>
    <col min="11" max="23" width="7.5703125" customWidth="1"/>
    <col min="24" max="24" width="9.7109375" customWidth="1"/>
    <col min="25" max="25" width="7.5703125" customWidth="1"/>
    <col min="26" max="26" width="12.5703125" customWidth="1"/>
    <col min="27" max="27" width="7.5703125" customWidth="1"/>
    <col min="28" max="28" width="14.5703125" customWidth="1"/>
    <col min="29" max="29" width="9.5703125" customWidth="1"/>
    <col min="30" max="30" width="9.42578125" customWidth="1"/>
    <col min="31" max="80" width="7.5703125" customWidth="1"/>
  </cols>
  <sheetData>
    <row r="1" spans="1:80" ht="15.75" customHeight="1">
      <c r="A1" s="133" t="s">
        <v>13</v>
      </c>
      <c r="B1" s="124"/>
      <c r="C1" s="147" t="s">
        <v>78</v>
      </c>
      <c r="D1" s="123"/>
      <c r="E1" s="123"/>
      <c r="F1" s="123"/>
      <c r="G1" s="123"/>
      <c r="H1" s="123"/>
      <c r="I1" s="123"/>
      <c r="J1" s="124"/>
      <c r="K1" s="133" t="s">
        <v>79</v>
      </c>
      <c r="L1" s="123"/>
      <c r="M1" s="124"/>
      <c r="N1" s="142" t="s">
        <v>18</v>
      </c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4"/>
      <c r="AC1" s="148" t="s">
        <v>80</v>
      </c>
      <c r="AD1" s="124"/>
      <c r="AE1" s="149" t="s">
        <v>81</v>
      </c>
      <c r="AF1" s="124"/>
      <c r="AG1" s="150" t="s">
        <v>82</v>
      </c>
      <c r="AH1" s="123"/>
      <c r="AI1" s="123"/>
      <c r="AJ1" s="124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</row>
    <row r="2" spans="1:80" ht="15.75" customHeight="1">
      <c r="A2" s="125"/>
      <c r="B2" s="127"/>
      <c r="C2" s="125"/>
      <c r="D2" s="126"/>
      <c r="E2" s="126"/>
      <c r="F2" s="126"/>
      <c r="G2" s="126"/>
      <c r="H2" s="126"/>
      <c r="I2" s="126"/>
      <c r="J2" s="127"/>
      <c r="K2" s="125"/>
      <c r="L2" s="126"/>
      <c r="M2" s="127"/>
      <c r="N2" s="125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7"/>
      <c r="AC2" s="125"/>
      <c r="AD2" s="127"/>
      <c r="AE2" s="125"/>
      <c r="AF2" s="127"/>
      <c r="AG2" s="139"/>
      <c r="AH2" s="130"/>
      <c r="AI2" s="130"/>
      <c r="AJ2" s="140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</row>
    <row r="3" spans="1:80" ht="15.75" customHeight="1">
      <c r="A3" s="135" t="s">
        <v>0</v>
      </c>
      <c r="B3" s="135" t="s">
        <v>1</v>
      </c>
      <c r="C3" s="153" t="s">
        <v>19</v>
      </c>
      <c r="D3" s="132"/>
      <c r="E3" s="137" t="s">
        <v>20</v>
      </c>
      <c r="F3" s="131"/>
      <c r="G3" s="131"/>
      <c r="H3" s="132"/>
      <c r="I3" s="154" t="s">
        <v>83</v>
      </c>
      <c r="J3" s="135" t="s">
        <v>84</v>
      </c>
      <c r="K3" s="135" t="s">
        <v>4</v>
      </c>
      <c r="L3" s="135" t="s">
        <v>26</v>
      </c>
      <c r="M3" s="135" t="s">
        <v>21</v>
      </c>
      <c r="N3" s="134" t="s">
        <v>4</v>
      </c>
      <c r="O3" s="131"/>
      <c r="P3" s="131"/>
      <c r="Q3" s="132"/>
      <c r="R3" s="134" t="s">
        <v>85</v>
      </c>
      <c r="S3" s="131"/>
      <c r="T3" s="131"/>
      <c r="U3" s="132"/>
      <c r="V3" s="134" t="s">
        <v>86</v>
      </c>
      <c r="W3" s="131"/>
      <c r="X3" s="131"/>
      <c r="Y3" s="132"/>
      <c r="Z3" s="135" t="s">
        <v>87</v>
      </c>
      <c r="AA3" s="135" t="s">
        <v>2</v>
      </c>
      <c r="AB3" s="144" t="s">
        <v>88</v>
      </c>
      <c r="AC3" s="152" t="s">
        <v>4</v>
      </c>
      <c r="AD3" s="152" t="s">
        <v>26</v>
      </c>
      <c r="AE3" s="151" t="s">
        <v>100</v>
      </c>
      <c r="AF3" s="151" t="s">
        <v>101</v>
      </c>
      <c r="AG3" s="125"/>
      <c r="AH3" s="126"/>
      <c r="AI3" s="126"/>
      <c r="AJ3" s="12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</row>
    <row r="4" spans="1:80" ht="15.75" customHeight="1">
      <c r="A4" s="129"/>
      <c r="B4" s="129"/>
      <c r="C4" s="56" t="s">
        <v>102</v>
      </c>
      <c r="D4" s="57" t="s">
        <v>103</v>
      </c>
      <c r="E4" s="16" t="s">
        <v>89</v>
      </c>
      <c r="F4" s="17" t="s">
        <v>90</v>
      </c>
      <c r="G4" s="3" t="s">
        <v>91</v>
      </c>
      <c r="H4" s="5" t="s">
        <v>30</v>
      </c>
      <c r="I4" s="129"/>
      <c r="J4" s="129"/>
      <c r="K4" s="129"/>
      <c r="L4" s="129"/>
      <c r="M4" s="129"/>
      <c r="N4" s="3" t="s">
        <v>31</v>
      </c>
      <c r="O4" s="3" t="s">
        <v>33</v>
      </c>
      <c r="P4" s="3" t="s">
        <v>92</v>
      </c>
      <c r="Q4" s="3" t="s">
        <v>93</v>
      </c>
      <c r="R4" s="3" t="s">
        <v>94</v>
      </c>
      <c r="S4" s="3" t="s">
        <v>33</v>
      </c>
      <c r="T4" s="3" t="s">
        <v>92</v>
      </c>
      <c r="U4" s="3" t="s">
        <v>30</v>
      </c>
      <c r="V4" s="3" t="s">
        <v>95</v>
      </c>
      <c r="W4" s="3" t="s">
        <v>33</v>
      </c>
      <c r="X4" s="3" t="s">
        <v>96</v>
      </c>
      <c r="Y4" s="3" t="s">
        <v>30</v>
      </c>
      <c r="Z4" s="129"/>
      <c r="AA4" s="129"/>
      <c r="AB4" s="129"/>
      <c r="AC4" s="129"/>
      <c r="AD4" s="129"/>
      <c r="AE4" s="129"/>
      <c r="AF4" s="129"/>
      <c r="AG4" s="3" t="s">
        <v>31</v>
      </c>
      <c r="AH4" s="3" t="s">
        <v>32</v>
      </c>
      <c r="AI4" s="16" t="s">
        <v>5</v>
      </c>
      <c r="AJ4" s="3" t="s">
        <v>76</v>
      </c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</row>
    <row r="5" spans="1:80" ht="15.75" customHeight="1">
      <c r="A5" s="49">
        <v>46082</v>
      </c>
      <c r="B5" s="13" t="s">
        <v>7</v>
      </c>
      <c r="C5" s="58">
        <v>13</v>
      </c>
      <c r="D5" s="58">
        <v>7</v>
      </c>
      <c r="E5" s="33">
        <v>5</v>
      </c>
      <c r="F5" s="34">
        <v>43</v>
      </c>
      <c r="G5" s="21">
        <v>0</v>
      </c>
      <c r="H5" s="35">
        <f t="shared" ref="H5:H35" si="0">E5+F5+G5</f>
        <v>48</v>
      </c>
      <c r="I5" s="60">
        <f t="shared" ref="I5:I35" si="1">C5+D5+H5</f>
        <v>68</v>
      </c>
      <c r="J5" s="10" t="s">
        <v>104</v>
      </c>
      <c r="K5" s="21">
        <v>206.83</v>
      </c>
      <c r="L5" s="21">
        <v>272.63</v>
      </c>
      <c r="M5" s="21">
        <f t="shared" ref="M5:M35" si="2">K5+L5</f>
        <v>479.46000000000004</v>
      </c>
      <c r="N5" s="11">
        <v>0</v>
      </c>
      <c r="O5" s="11">
        <v>24239</v>
      </c>
      <c r="P5" s="11">
        <v>0</v>
      </c>
      <c r="Q5" s="12">
        <f t="shared" ref="Q5:Q35" si="3">N5+O5+P5</f>
        <v>24239</v>
      </c>
      <c r="R5" s="11">
        <v>0</v>
      </c>
      <c r="S5" s="11">
        <v>7550</v>
      </c>
      <c r="T5" s="11">
        <v>0</v>
      </c>
      <c r="U5" s="12">
        <f t="shared" ref="U5:U35" si="4">R5+S5+T5</f>
        <v>7550</v>
      </c>
      <c r="V5" s="11">
        <v>0</v>
      </c>
      <c r="W5" s="11">
        <v>0</v>
      </c>
      <c r="X5" s="11">
        <v>0</v>
      </c>
      <c r="Y5" s="12">
        <f t="shared" ref="Y5:Y12" si="5">V5+W5+X5</f>
        <v>0</v>
      </c>
      <c r="Z5" s="12">
        <f t="shared" ref="Z5:Z35" si="6">U5+Y5</f>
        <v>7550</v>
      </c>
      <c r="AA5" s="11">
        <v>0</v>
      </c>
      <c r="AB5" s="36">
        <f t="shared" ref="AB5:AB35" si="7">Q5+R5+V5+X5</f>
        <v>24239</v>
      </c>
      <c r="AC5" s="52">
        <f t="shared" ref="AC5:AC35" si="8">Q5/K5</f>
        <v>117.1928637044916</v>
      </c>
      <c r="AD5" s="52">
        <f t="shared" ref="AD5:AD35" si="9">Z5/L5</f>
        <v>27.693210578439643</v>
      </c>
      <c r="AE5" s="53">
        <f t="shared" ref="AE5:AF5" si="10">AC5*8</f>
        <v>937.5429096359328</v>
      </c>
      <c r="AF5" s="53">
        <f t="shared" si="10"/>
        <v>221.54568462751715</v>
      </c>
      <c r="AG5" s="9"/>
      <c r="AH5" s="9"/>
      <c r="AI5" s="37">
        <f t="shared" ref="AI5:AI35" si="11">AG5+AH5</f>
        <v>0</v>
      </c>
      <c r="AJ5" s="38">
        <f t="shared" ref="AJ5:AJ35" si="12">AI5/AB5</f>
        <v>0</v>
      </c>
      <c r="AK5" s="54"/>
      <c r="AL5" s="48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</row>
    <row r="6" spans="1:80" ht="15.75" customHeight="1">
      <c r="A6" s="49">
        <v>46083</v>
      </c>
      <c r="B6" s="13" t="s">
        <v>10</v>
      </c>
      <c r="C6" s="58">
        <v>15</v>
      </c>
      <c r="D6" s="58">
        <v>6</v>
      </c>
      <c r="E6" s="33">
        <v>5</v>
      </c>
      <c r="F6" s="34">
        <v>38</v>
      </c>
      <c r="G6" s="21">
        <v>0</v>
      </c>
      <c r="H6" s="35">
        <f t="shared" si="0"/>
        <v>43</v>
      </c>
      <c r="I6" s="60">
        <f t="shared" si="1"/>
        <v>64</v>
      </c>
      <c r="J6" s="10" t="s">
        <v>107</v>
      </c>
      <c r="K6" s="21">
        <v>219.23</v>
      </c>
      <c r="L6" s="21">
        <v>364.33</v>
      </c>
      <c r="M6" s="21">
        <f t="shared" si="2"/>
        <v>583.55999999999995</v>
      </c>
      <c r="N6" s="11">
        <v>0</v>
      </c>
      <c r="O6" s="11">
        <v>33527</v>
      </c>
      <c r="P6" s="11">
        <v>2</v>
      </c>
      <c r="Q6" s="12">
        <f t="shared" si="3"/>
        <v>33529</v>
      </c>
      <c r="R6" s="11">
        <v>1631</v>
      </c>
      <c r="S6" s="11">
        <v>11803</v>
      </c>
      <c r="T6" s="11">
        <v>74</v>
      </c>
      <c r="U6" s="12">
        <f t="shared" si="4"/>
        <v>13508</v>
      </c>
      <c r="V6" s="11">
        <v>0</v>
      </c>
      <c r="W6" s="11">
        <v>0</v>
      </c>
      <c r="X6" s="11">
        <v>0</v>
      </c>
      <c r="Y6" s="12">
        <f t="shared" si="5"/>
        <v>0</v>
      </c>
      <c r="Z6" s="12">
        <f t="shared" si="6"/>
        <v>13508</v>
      </c>
      <c r="AA6" s="11">
        <v>0</v>
      </c>
      <c r="AB6" s="36">
        <f t="shared" si="7"/>
        <v>35160</v>
      </c>
      <c r="AC6" s="52">
        <f t="shared" si="8"/>
        <v>152.93983487661362</v>
      </c>
      <c r="AD6" s="52">
        <f t="shared" si="9"/>
        <v>37.07627700161941</v>
      </c>
      <c r="AE6" s="53">
        <f t="shared" ref="AE6:AF6" si="13">AC6*8</f>
        <v>1223.5186790129089</v>
      </c>
      <c r="AF6" s="53">
        <f t="shared" si="13"/>
        <v>296.61021601295528</v>
      </c>
      <c r="AG6" s="9"/>
      <c r="AH6" s="9"/>
      <c r="AI6" s="37">
        <f t="shared" si="11"/>
        <v>0</v>
      </c>
      <c r="AJ6" s="38">
        <f t="shared" si="12"/>
        <v>0</v>
      </c>
      <c r="AK6" s="54"/>
      <c r="AL6" s="48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</row>
    <row r="7" spans="1:80" ht="15.75" customHeight="1">
      <c r="A7" s="55">
        <v>46084</v>
      </c>
      <c r="B7" s="8" t="s">
        <v>9</v>
      </c>
      <c r="C7" s="58">
        <v>15</v>
      </c>
      <c r="D7" s="58">
        <v>5</v>
      </c>
      <c r="E7" s="33">
        <v>5</v>
      </c>
      <c r="F7" s="34">
        <v>42</v>
      </c>
      <c r="G7" s="21">
        <v>0</v>
      </c>
      <c r="H7" s="35">
        <f t="shared" si="0"/>
        <v>47</v>
      </c>
      <c r="I7" s="60">
        <f t="shared" si="1"/>
        <v>67</v>
      </c>
      <c r="J7" s="10" t="s">
        <v>109</v>
      </c>
      <c r="K7" s="21">
        <v>285.35000000000002</v>
      </c>
      <c r="L7" s="21">
        <v>341.97</v>
      </c>
      <c r="M7" s="21">
        <f t="shared" si="2"/>
        <v>627.32000000000005</v>
      </c>
      <c r="N7" s="11">
        <v>0</v>
      </c>
      <c r="O7" s="11">
        <v>25427</v>
      </c>
      <c r="P7" s="11">
        <v>112</v>
      </c>
      <c r="Q7" s="12">
        <f t="shared" si="3"/>
        <v>25539</v>
      </c>
      <c r="R7" s="11">
        <v>1453</v>
      </c>
      <c r="S7" s="11">
        <v>6251</v>
      </c>
      <c r="T7" s="11">
        <v>148</v>
      </c>
      <c r="U7" s="12">
        <f t="shared" si="4"/>
        <v>7852</v>
      </c>
      <c r="V7" s="11">
        <v>1</v>
      </c>
      <c r="W7" s="11">
        <v>0</v>
      </c>
      <c r="X7" s="11">
        <v>0</v>
      </c>
      <c r="Y7" s="12">
        <f t="shared" si="5"/>
        <v>1</v>
      </c>
      <c r="Z7" s="12">
        <f t="shared" si="6"/>
        <v>7853</v>
      </c>
      <c r="AA7" s="11">
        <v>7</v>
      </c>
      <c r="AB7" s="36">
        <f t="shared" si="7"/>
        <v>26993</v>
      </c>
      <c r="AC7" s="52">
        <f t="shared" si="8"/>
        <v>89.500613281934463</v>
      </c>
      <c r="AD7" s="52">
        <f t="shared" si="9"/>
        <v>22.964002690294468</v>
      </c>
      <c r="AE7" s="53">
        <f t="shared" ref="AE7:AF7" si="14">AC7*8</f>
        <v>716.0049062554757</v>
      </c>
      <c r="AF7" s="53">
        <f t="shared" si="14"/>
        <v>183.71202152235574</v>
      </c>
      <c r="AG7" s="9"/>
      <c r="AH7" s="9"/>
      <c r="AI7" s="37">
        <f t="shared" si="11"/>
        <v>0</v>
      </c>
      <c r="AJ7" s="38">
        <f t="shared" si="12"/>
        <v>0</v>
      </c>
      <c r="AK7" s="54"/>
      <c r="AL7" s="48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</row>
    <row r="8" spans="1:80" ht="15.75" customHeight="1">
      <c r="A8" s="55">
        <v>46085</v>
      </c>
      <c r="B8" s="8" t="s">
        <v>12</v>
      </c>
      <c r="C8" s="58">
        <v>15</v>
      </c>
      <c r="D8" s="58">
        <v>5</v>
      </c>
      <c r="E8" s="33">
        <v>5</v>
      </c>
      <c r="F8" s="34">
        <v>57</v>
      </c>
      <c r="G8" s="21">
        <v>0</v>
      </c>
      <c r="H8" s="35">
        <f t="shared" si="0"/>
        <v>62</v>
      </c>
      <c r="I8" s="60">
        <f t="shared" si="1"/>
        <v>82</v>
      </c>
      <c r="J8" s="10" t="s">
        <v>111</v>
      </c>
      <c r="K8" s="21">
        <v>373.33</v>
      </c>
      <c r="L8" s="21">
        <v>442.26670000000001</v>
      </c>
      <c r="M8" s="21">
        <f t="shared" si="2"/>
        <v>815.59670000000006</v>
      </c>
      <c r="N8" s="11">
        <v>0</v>
      </c>
      <c r="O8" s="25">
        <v>32743</v>
      </c>
      <c r="P8" s="25">
        <v>12</v>
      </c>
      <c r="Q8" s="12">
        <f t="shared" si="3"/>
        <v>32755</v>
      </c>
      <c r="R8" s="11">
        <v>689</v>
      </c>
      <c r="S8" s="11">
        <v>10212</v>
      </c>
      <c r="T8" s="11">
        <v>42</v>
      </c>
      <c r="U8" s="12">
        <f t="shared" si="4"/>
        <v>10943</v>
      </c>
      <c r="V8" s="11">
        <v>0</v>
      </c>
      <c r="W8" s="11">
        <v>0</v>
      </c>
      <c r="X8" s="11">
        <v>0</v>
      </c>
      <c r="Y8" s="12">
        <f t="shared" si="5"/>
        <v>0</v>
      </c>
      <c r="Z8" s="12">
        <f t="shared" si="6"/>
        <v>10943</v>
      </c>
      <c r="AA8" s="11">
        <v>1</v>
      </c>
      <c r="AB8" s="36">
        <f t="shared" si="7"/>
        <v>33444</v>
      </c>
      <c r="AC8" s="52">
        <f t="shared" si="8"/>
        <v>87.737390512415288</v>
      </c>
      <c r="AD8" s="52">
        <f t="shared" si="9"/>
        <v>24.742988789343624</v>
      </c>
      <c r="AE8" s="53">
        <f t="shared" ref="AE8:AF8" si="15">AC8*8</f>
        <v>701.89912409932231</v>
      </c>
      <c r="AF8" s="53">
        <f t="shared" si="15"/>
        <v>197.94391031474899</v>
      </c>
      <c r="AG8" s="9"/>
      <c r="AH8" s="9"/>
      <c r="AI8" s="37">
        <f t="shared" si="11"/>
        <v>0</v>
      </c>
      <c r="AJ8" s="38">
        <f t="shared" si="12"/>
        <v>0</v>
      </c>
      <c r="AK8" s="54"/>
      <c r="AL8" s="48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</row>
    <row r="9" spans="1:80" ht="15.75" customHeight="1">
      <c r="A9" s="55">
        <v>46086</v>
      </c>
      <c r="B9" s="8" t="s">
        <v>6</v>
      </c>
      <c r="C9" s="58">
        <v>15</v>
      </c>
      <c r="D9" s="58">
        <v>12</v>
      </c>
      <c r="E9" s="33">
        <v>5</v>
      </c>
      <c r="F9" s="34">
        <v>48</v>
      </c>
      <c r="G9" s="21">
        <v>0</v>
      </c>
      <c r="H9" s="35">
        <f t="shared" si="0"/>
        <v>53</v>
      </c>
      <c r="I9" s="60">
        <f t="shared" si="1"/>
        <v>80</v>
      </c>
      <c r="J9" s="10" t="s">
        <v>112</v>
      </c>
      <c r="K9" s="21">
        <v>469.65</v>
      </c>
      <c r="L9" s="21">
        <v>304.25</v>
      </c>
      <c r="M9" s="21">
        <f t="shared" si="2"/>
        <v>773.9</v>
      </c>
      <c r="N9" s="11">
        <v>0</v>
      </c>
      <c r="O9" s="25">
        <v>44986</v>
      </c>
      <c r="P9" s="25">
        <v>12</v>
      </c>
      <c r="Q9" s="12">
        <f t="shared" si="3"/>
        <v>44998</v>
      </c>
      <c r="R9" s="11">
        <v>644</v>
      </c>
      <c r="S9" s="11">
        <v>7060</v>
      </c>
      <c r="T9" s="11">
        <v>29</v>
      </c>
      <c r="U9" s="12">
        <f t="shared" si="4"/>
        <v>7733</v>
      </c>
      <c r="V9" s="11">
        <v>0</v>
      </c>
      <c r="W9" s="11">
        <v>0</v>
      </c>
      <c r="X9" s="11">
        <v>0</v>
      </c>
      <c r="Y9" s="12">
        <f t="shared" si="5"/>
        <v>0</v>
      </c>
      <c r="Z9" s="12">
        <f t="shared" si="6"/>
        <v>7733</v>
      </c>
      <c r="AA9" s="11">
        <v>3</v>
      </c>
      <c r="AB9" s="36">
        <f t="shared" si="7"/>
        <v>45642</v>
      </c>
      <c r="AC9" s="52">
        <f t="shared" si="8"/>
        <v>95.811774725859692</v>
      </c>
      <c r="AD9" s="52">
        <f t="shared" si="9"/>
        <v>25.416598192276087</v>
      </c>
      <c r="AE9" s="53">
        <f t="shared" ref="AE9:AF9" si="16">AC9*8</f>
        <v>766.49419780687754</v>
      </c>
      <c r="AF9" s="53">
        <f t="shared" si="16"/>
        <v>203.3327855382087</v>
      </c>
      <c r="AG9" s="9"/>
      <c r="AH9" s="8"/>
      <c r="AI9" s="37">
        <f t="shared" si="11"/>
        <v>0</v>
      </c>
      <c r="AJ9" s="38">
        <f t="shared" si="12"/>
        <v>0</v>
      </c>
      <c r="AK9" s="54"/>
      <c r="AL9" s="48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</row>
    <row r="10" spans="1:80" ht="15.75" customHeight="1">
      <c r="A10" s="55">
        <v>46087</v>
      </c>
      <c r="B10" s="8" t="s">
        <v>11</v>
      </c>
      <c r="C10" s="58">
        <v>15</v>
      </c>
      <c r="D10" s="58">
        <v>5</v>
      </c>
      <c r="E10" s="33">
        <v>6</v>
      </c>
      <c r="F10" s="34">
        <v>53</v>
      </c>
      <c r="G10" s="21">
        <v>0</v>
      </c>
      <c r="H10" s="35">
        <f t="shared" si="0"/>
        <v>59</v>
      </c>
      <c r="I10" s="60">
        <f t="shared" si="1"/>
        <v>79</v>
      </c>
      <c r="J10" s="10" t="s">
        <v>113</v>
      </c>
      <c r="K10" s="21">
        <v>410.56</v>
      </c>
      <c r="L10" s="21">
        <v>419.78</v>
      </c>
      <c r="M10" s="21">
        <f t="shared" si="2"/>
        <v>830.33999999999992</v>
      </c>
      <c r="N10" s="11">
        <v>0</v>
      </c>
      <c r="O10" s="25">
        <v>33985</v>
      </c>
      <c r="P10" s="25">
        <v>304</v>
      </c>
      <c r="Q10" s="12">
        <f t="shared" si="3"/>
        <v>34289</v>
      </c>
      <c r="R10" s="11">
        <v>850</v>
      </c>
      <c r="S10" s="11">
        <v>7113</v>
      </c>
      <c r="T10" s="11">
        <v>19</v>
      </c>
      <c r="U10" s="12">
        <f t="shared" si="4"/>
        <v>7982</v>
      </c>
      <c r="V10" s="11">
        <v>0</v>
      </c>
      <c r="W10" s="11">
        <v>0</v>
      </c>
      <c r="X10" s="11">
        <v>0</v>
      </c>
      <c r="Y10" s="12">
        <f t="shared" si="5"/>
        <v>0</v>
      </c>
      <c r="Z10" s="12">
        <f t="shared" si="6"/>
        <v>7982</v>
      </c>
      <c r="AA10" s="11">
        <v>5</v>
      </c>
      <c r="AB10" s="36">
        <f t="shared" si="7"/>
        <v>35139</v>
      </c>
      <c r="AC10" s="52">
        <f t="shared" si="8"/>
        <v>83.51763445050662</v>
      </c>
      <c r="AD10" s="52">
        <f t="shared" si="9"/>
        <v>19.014721997236649</v>
      </c>
      <c r="AE10" s="53">
        <f t="shared" ref="AE10:AF10" si="17">AC10*8</f>
        <v>668.14107560405296</v>
      </c>
      <c r="AF10" s="53">
        <f t="shared" si="17"/>
        <v>152.11777597789319</v>
      </c>
      <c r="AG10" s="8"/>
      <c r="AH10" s="9"/>
      <c r="AI10" s="37">
        <f t="shared" si="11"/>
        <v>0</v>
      </c>
      <c r="AJ10" s="38">
        <f t="shared" si="12"/>
        <v>0</v>
      </c>
      <c r="AK10" s="54"/>
      <c r="AL10" s="48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</row>
    <row r="11" spans="1:80" ht="15.75" customHeight="1">
      <c r="A11" s="49">
        <v>46088</v>
      </c>
      <c r="B11" s="13" t="s">
        <v>8</v>
      </c>
      <c r="C11" s="58">
        <v>14</v>
      </c>
      <c r="D11" s="58">
        <v>10</v>
      </c>
      <c r="E11" s="33">
        <v>6</v>
      </c>
      <c r="F11" s="34">
        <v>64</v>
      </c>
      <c r="G11" s="21">
        <v>0</v>
      </c>
      <c r="H11" s="35">
        <f t="shared" si="0"/>
        <v>70</v>
      </c>
      <c r="I11" s="60">
        <f t="shared" si="1"/>
        <v>94</v>
      </c>
      <c r="J11" s="10" t="s">
        <v>114</v>
      </c>
      <c r="K11" s="21">
        <v>300.25</v>
      </c>
      <c r="L11" s="21">
        <v>449.31670000000003</v>
      </c>
      <c r="M11" s="21">
        <f t="shared" si="2"/>
        <v>749.56670000000008</v>
      </c>
      <c r="N11" s="11">
        <v>0</v>
      </c>
      <c r="O11" s="25">
        <v>25213</v>
      </c>
      <c r="P11" s="25">
        <v>3</v>
      </c>
      <c r="Q11" s="12">
        <f t="shared" si="3"/>
        <v>25216</v>
      </c>
      <c r="R11" s="11">
        <v>0</v>
      </c>
      <c r="S11" s="11">
        <v>11439</v>
      </c>
      <c r="T11" s="11">
        <v>0</v>
      </c>
      <c r="U11" s="12">
        <f t="shared" si="4"/>
        <v>11439</v>
      </c>
      <c r="V11" s="11">
        <v>0</v>
      </c>
      <c r="W11" s="11">
        <v>0</v>
      </c>
      <c r="X11" s="11">
        <v>0</v>
      </c>
      <c r="Y11" s="12">
        <f t="shared" si="5"/>
        <v>0</v>
      </c>
      <c r="Z11" s="12">
        <f t="shared" si="6"/>
        <v>11439</v>
      </c>
      <c r="AA11" s="11">
        <v>0</v>
      </c>
      <c r="AB11" s="36">
        <f t="shared" si="7"/>
        <v>25216</v>
      </c>
      <c r="AC11" s="52">
        <f t="shared" si="8"/>
        <v>83.983347210657783</v>
      </c>
      <c r="AD11" s="52">
        <f t="shared" si="9"/>
        <v>25.458657557130635</v>
      </c>
      <c r="AE11" s="53">
        <f t="shared" ref="AE11:AF11" si="18">AC11*8</f>
        <v>671.86677768526226</v>
      </c>
      <c r="AF11" s="53">
        <f t="shared" si="18"/>
        <v>203.66926045704508</v>
      </c>
      <c r="AG11" s="8"/>
      <c r="AH11" s="8"/>
      <c r="AI11" s="37">
        <f t="shared" si="11"/>
        <v>0</v>
      </c>
      <c r="AJ11" s="38">
        <f t="shared" si="12"/>
        <v>0</v>
      </c>
      <c r="AK11" s="54"/>
      <c r="AL11" s="48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</row>
    <row r="12" spans="1:80" ht="15.75" customHeight="1">
      <c r="A12" s="49">
        <v>46089</v>
      </c>
      <c r="B12" s="13" t="s">
        <v>7</v>
      </c>
      <c r="C12" s="58">
        <v>14</v>
      </c>
      <c r="D12" s="58">
        <v>6</v>
      </c>
      <c r="E12" s="33">
        <v>6</v>
      </c>
      <c r="F12" s="34">
        <v>30</v>
      </c>
      <c r="G12" s="21">
        <v>0</v>
      </c>
      <c r="H12" s="35">
        <f t="shared" si="0"/>
        <v>36</v>
      </c>
      <c r="I12" s="60">
        <f t="shared" si="1"/>
        <v>56</v>
      </c>
      <c r="J12" s="10" t="s">
        <v>115</v>
      </c>
      <c r="K12" s="21">
        <v>174.86670000000001</v>
      </c>
      <c r="L12" s="21">
        <v>269.61669999999998</v>
      </c>
      <c r="M12" s="21">
        <f t="shared" si="2"/>
        <v>444.48339999999996</v>
      </c>
      <c r="N12" s="11">
        <v>0</v>
      </c>
      <c r="O12" s="11">
        <v>17672</v>
      </c>
      <c r="P12" s="11">
        <v>0</v>
      </c>
      <c r="Q12" s="12">
        <f t="shared" si="3"/>
        <v>17672</v>
      </c>
      <c r="R12" s="11">
        <v>1</v>
      </c>
      <c r="S12" s="11">
        <v>7819</v>
      </c>
      <c r="T12" s="11">
        <v>159</v>
      </c>
      <c r="U12" s="12">
        <f t="shared" si="4"/>
        <v>7979</v>
      </c>
      <c r="V12" s="11">
        <v>0</v>
      </c>
      <c r="W12" s="11">
        <v>0</v>
      </c>
      <c r="X12" s="11">
        <v>0</v>
      </c>
      <c r="Y12" s="12">
        <f t="shared" si="5"/>
        <v>0</v>
      </c>
      <c r="Z12" s="12">
        <f t="shared" si="6"/>
        <v>7979</v>
      </c>
      <c r="AA12" s="11">
        <v>0</v>
      </c>
      <c r="AB12" s="36">
        <f t="shared" si="7"/>
        <v>17673</v>
      </c>
      <c r="AC12" s="52">
        <f t="shared" si="8"/>
        <v>101.05983586354634</v>
      </c>
      <c r="AD12" s="52">
        <f t="shared" si="9"/>
        <v>29.593864178294595</v>
      </c>
      <c r="AE12" s="53">
        <f t="shared" ref="AE12:AF12" si="19">AC12*8</f>
        <v>808.47868690837072</v>
      </c>
      <c r="AF12" s="53">
        <f t="shared" si="19"/>
        <v>236.75091342635676</v>
      </c>
      <c r="AG12" s="8"/>
      <c r="AH12" s="8"/>
      <c r="AI12" s="37">
        <f t="shared" si="11"/>
        <v>0</v>
      </c>
      <c r="AJ12" s="38">
        <f t="shared" si="12"/>
        <v>0</v>
      </c>
      <c r="AK12" s="54"/>
      <c r="AL12" s="48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</row>
    <row r="13" spans="1:80" ht="15.75" customHeight="1">
      <c r="A13" s="55">
        <v>46090</v>
      </c>
      <c r="B13" s="8" t="s">
        <v>10</v>
      </c>
      <c r="C13" s="58">
        <v>15.5</v>
      </c>
      <c r="D13" s="58">
        <v>3</v>
      </c>
      <c r="E13" s="33">
        <v>6</v>
      </c>
      <c r="F13" s="34">
        <v>56</v>
      </c>
      <c r="G13" s="21">
        <v>0</v>
      </c>
      <c r="H13" s="35">
        <f t="shared" si="0"/>
        <v>62</v>
      </c>
      <c r="I13" s="60">
        <f t="shared" si="1"/>
        <v>80.5</v>
      </c>
      <c r="J13" s="10" t="s">
        <v>119</v>
      </c>
      <c r="K13" s="21">
        <v>307.41669999999999</v>
      </c>
      <c r="L13" s="21">
        <v>374.86669999999998</v>
      </c>
      <c r="M13" s="21">
        <f t="shared" si="2"/>
        <v>682.28340000000003</v>
      </c>
      <c r="N13" s="11">
        <v>0</v>
      </c>
      <c r="O13" s="11">
        <v>33459</v>
      </c>
      <c r="P13" s="11">
        <v>82</v>
      </c>
      <c r="Q13" s="12">
        <f t="shared" si="3"/>
        <v>33541</v>
      </c>
      <c r="R13" s="11">
        <v>2020</v>
      </c>
      <c r="S13" s="11">
        <v>5608</v>
      </c>
      <c r="T13" s="11">
        <v>119</v>
      </c>
      <c r="U13" s="12">
        <f t="shared" si="4"/>
        <v>7747</v>
      </c>
      <c r="V13" s="11">
        <v>0</v>
      </c>
      <c r="W13" s="11">
        <v>0</v>
      </c>
      <c r="X13" s="11">
        <v>0</v>
      </c>
      <c r="Y13" s="12">
        <v>0</v>
      </c>
      <c r="Z13" s="12">
        <f t="shared" si="6"/>
        <v>7747</v>
      </c>
      <c r="AA13" s="11">
        <v>6</v>
      </c>
      <c r="AB13" s="36">
        <f t="shared" si="7"/>
        <v>35561</v>
      </c>
      <c r="AC13" s="52">
        <f t="shared" si="8"/>
        <v>109.10597895299767</v>
      </c>
      <c r="AD13" s="52">
        <f t="shared" si="9"/>
        <v>20.666012745330541</v>
      </c>
      <c r="AE13" s="53">
        <f t="shared" ref="AE13:AF13" si="20">AC13*8</f>
        <v>872.84783162398139</v>
      </c>
      <c r="AF13" s="53">
        <f t="shared" si="20"/>
        <v>165.32810196264433</v>
      </c>
      <c r="AG13" s="8"/>
      <c r="AH13" s="8"/>
      <c r="AI13" s="37">
        <f t="shared" si="11"/>
        <v>0</v>
      </c>
      <c r="AJ13" s="38">
        <f t="shared" si="12"/>
        <v>0</v>
      </c>
      <c r="AK13" s="54"/>
      <c r="AL13" s="48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</row>
    <row r="14" spans="1:80" ht="15.75" customHeight="1">
      <c r="A14" s="55">
        <v>46091</v>
      </c>
      <c r="B14" s="8" t="s">
        <v>9</v>
      </c>
      <c r="C14" s="58">
        <v>16</v>
      </c>
      <c r="D14" s="58">
        <v>3</v>
      </c>
      <c r="E14" s="33">
        <v>6</v>
      </c>
      <c r="F14" s="34">
        <v>56</v>
      </c>
      <c r="G14" s="21">
        <v>0</v>
      </c>
      <c r="H14" s="35">
        <f t="shared" si="0"/>
        <v>62</v>
      </c>
      <c r="I14" s="60">
        <f t="shared" si="1"/>
        <v>81</v>
      </c>
      <c r="J14" s="10" t="s">
        <v>120</v>
      </c>
      <c r="K14" s="21">
        <v>288.76670000000001</v>
      </c>
      <c r="L14" s="21">
        <v>324.38330000000002</v>
      </c>
      <c r="M14" s="21">
        <f t="shared" si="2"/>
        <v>613.15000000000009</v>
      </c>
      <c r="N14" s="11">
        <v>0</v>
      </c>
      <c r="O14" s="11">
        <v>33096</v>
      </c>
      <c r="P14" s="11">
        <v>7</v>
      </c>
      <c r="Q14" s="12">
        <f t="shared" si="3"/>
        <v>33103</v>
      </c>
      <c r="R14" s="11">
        <v>825</v>
      </c>
      <c r="S14" s="11">
        <v>5798</v>
      </c>
      <c r="T14" s="11">
        <v>256</v>
      </c>
      <c r="U14" s="12">
        <f t="shared" si="4"/>
        <v>6879</v>
      </c>
      <c r="V14" s="11">
        <v>0</v>
      </c>
      <c r="W14" s="11">
        <v>0</v>
      </c>
      <c r="X14" s="11">
        <v>0</v>
      </c>
      <c r="Y14" s="12">
        <f t="shared" ref="Y14:Y35" si="21">V14+W14+X14</f>
        <v>0</v>
      </c>
      <c r="Z14" s="12">
        <f t="shared" si="6"/>
        <v>6879</v>
      </c>
      <c r="AA14" s="11">
        <v>4</v>
      </c>
      <c r="AB14" s="36">
        <f t="shared" si="7"/>
        <v>33928</v>
      </c>
      <c r="AC14" s="52">
        <f t="shared" si="8"/>
        <v>114.63579422419551</v>
      </c>
      <c r="AD14" s="52">
        <f t="shared" si="9"/>
        <v>21.206393794008505</v>
      </c>
      <c r="AE14" s="53">
        <f t="shared" ref="AE14:AF14" si="22">AC14*8</f>
        <v>917.08635379356406</v>
      </c>
      <c r="AF14" s="53">
        <f t="shared" si="22"/>
        <v>169.65115035206804</v>
      </c>
      <c r="AG14" s="8"/>
      <c r="AH14" s="9"/>
      <c r="AI14" s="37">
        <f t="shared" si="11"/>
        <v>0</v>
      </c>
      <c r="AJ14" s="38">
        <f t="shared" si="12"/>
        <v>0</v>
      </c>
      <c r="AK14" s="54"/>
      <c r="AL14" s="48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</row>
    <row r="15" spans="1:80" ht="15.75" customHeight="1">
      <c r="A15" s="55">
        <v>46092</v>
      </c>
      <c r="B15" s="8" t="s">
        <v>12</v>
      </c>
      <c r="C15" s="58">
        <v>15</v>
      </c>
      <c r="D15" s="58">
        <v>5</v>
      </c>
      <c r="E15" s="33">
        <v>6</v>
      </c>
      <c r="F15" s="34">
        <v>45</v>
      </c>
      <c r="G15" s="21">
        <v>0</v>
      </c>
      <c r="H15" s="35">
        <f t="shared" si="0"/>
        <v>51</v>
      </c>
      <c r="I15" s="60">
        <f t="shared" si="1"/>
        <v>71</v>
      </c>
      <c r="J15" s="10" t="s">
        <v>122</v>
      </c>
      <c r="K15" s="21">
        <v>271.81670000000003</v>
      </c>
      <c r="L15" s="21">
        <v>347.88330000000002</v>
      </c>
      <c r="M15" s="21">
        <f t="shared" si="2"/>
        <v>619.70000000000005</v>
      </c>
      <c r="N15" s="11">
        <v>0</v>
      </c>
      <c r="O15" s="11">
        <v>31943</v>
      </c>
      <c r="P15" s="11">
        <v>133</v>
      </c>
      <c r="Q15" s="12">
        <f t="shared" si="3"/>
        <v>32076</v>
      </c>
      <c r="R15" s="11">
        <v>987</v>
      </c>
      <c r="S15" s="11">
        <v>8486</v>
      </c>
      <c r="T15" s="11">
        <v>291</v>
      </c>
      <c r="U15" s="12">
        <f t="shared" si="4"/>
        <v>9764</v>
      </c>
      <c r="V15" s="11">
        <v>0</v>
      </c>
      <c r="W15" s="11">
        <v>0</v>
      </c>
      <c r="X15" s="11">
        <v>0</v>
      </c>
      <c r="Y15" s="12">
        <f t="shared" si="21"/>
        <v>0</v>
      </c>
      <c r="Z15" s="12">
        <f t="shared" si="6"/>
        <v>9764</v>
      </c>
      <c r="AA15" s="11">
        <v>6</v>
      </c>
      <c r="AB15" s="36">
        <f t="shared" si="7"/>
        <v>33063</v>
      </c>
      <c r="AC15" s="52">
        <f t="shared" si="8"/>
        <v>118.00599448083946</v>
      </c>
      <c r="AD15" s="52">
        <f t="shared" si="9"/>
        <v>28.066883348525209</v>
      </c>
      <c r="AE15" s="53">
        <f t="shared" ref="AE15:AF15" si="23">AC15*8</f>
        <v>944.04795584671569</v>
      </c>
      <c r="AF15" s="53">
        <f t="shared" si="23"/>
        <v>224.53506678820168</v>
      </c>
      <c r="AG15" s="8"/>
      <c r="AH15" s="9"/>
      <c r="AI15" s="37">
        <f t="shared" si="11"/>
        <v>0</v>
      </c>
      <c r="AJ15" s="38">
        <f t="shared" si="12"/>
        <v>0</v>
      </c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</row>
    <row r="16" spans="1:80" ht="15.75" customHeight="1">
      <c r="A16" s="55">
        <v>46093</v>
      </c>
      <c r="B16" s="8" t="s">
        <v>6</v>
      </c>
      <c r="C16" s="58">
        <v>16</v>
      </c>
      <c r="D16" s="58">
        <v>6</v>
      </c>
      <c r="E16" s="33">
        <v>6</v>
      </c>
      <c r="F16" s="34">
        <v>49</v>
      </c>
      <c r="G16" s="21">
        <v>0</v>
      </c>
      <c r="H16" s="35">
        <f t="shared" si="0"/>
        <v>55</v>
      </c>
      <c r="I16" s="60">
        <f t="shared" si="1"/>
        <v>77</v>
      </c>
      <c r="J16" s="10" t="s">
        <v>123</v>
      </c>
      <c r="K16" s="21">
        <v>322.43329999999997</v>
      </c>
      <c r="L16" s="21">
        <v>387.75</v>
      </c>
      <c r="M16" s="21">
        <f t="shared" si="2"/>
        <v>710.18329999999992</v>
      </c>
      <c r="N16" s="11">
        <v>0</v>
      </c>
      <c r="O16" s="11">
        <v>34740</v>
      </c>
      <c r="P16" s="11">
        <v>114</v>
      </c>
      <c r="Q16" s="12">
        <f t="shared" si="3"/>
        <v>34854</v>
      </c>
      <c r="R16" s="11">
        <v>860</v>
      </c>
      <c r="S16" s="11">
        <v>10318</v>
      </c>
      <c r="T16" s="11">
        <v>121</v>
      </c>
      <c r="U16" s="12">
        <f t="shared" si="4"/>
        <v>11299</v>
      </c>
      <c r="V16" s="11">
        <v>0</v>
      </c>
      <c r="W16" s="11">
        <v>0</v>
      </c>
      <c r="X16" s="11">
        <v>0</v>
      </c>
      <c r="Y16" s="12">
        <f t="shared" si="21"/>
        <v>0</v>
      </c>
      <c r="Z16" s="12">
        <f t="shared" si="6"/>
        <v>11299</v>
      </c>
      <c r="AA16" s="11">
        <v>4</v>
      </c>
      <c r="AB16" s="36">
        <f t="shared" si="7"/>
        <v>35714</v>
      </c>
      <c r="AC16" s="52">
        <f t="shared" si="8"/>
        <v>108.09677536408306</v>
      </c>
      <c r="AD16" s="52">
        <f t="shared" si="9"/>
        <v>29.139909735654417</v>
      </c>
      <c r="AE16" s="53">
        <f t="shared" ref="AE16:AF16" si="24">AC16*8</f>
        <v>864.77420291266446</v>
      </c>
      <c r="AF16" s="53">
        <f t="shared" si="24"/>
        <v>233.11927788523533</v>
      </c>
      <c r="AG16" s="8"/>
      <c r="AH16" s="8"/>
      <c r="AI16" s="37">
        <f t="shared" si="11"/>
        <v>0</v>
      </c>
      <c r="AJ16" s="38">
        <f t="shared" si="12"/>
        <v>0</v>
      </c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</row>
    <row r="17" spans="1:80" ht="15.75" customHeight="1">
      <c r="A17" s="55">
        <v>46094</v>
      </c>
      <c r="B17" s="8" t="s">
        <v>11</v>
      </c>
      <c r="C17" s="58">
        <v>16</v>
      </c>
      <c r="D17" s="58">
        <v>1</v>
      </c>
      <c r="E17" s="33">
        <v>6</v>
      </c>
      <c r="F17" s="34">
        <v>45</v>
      </c>
      <c r="G17" s="21">
        <v>0</v>
      </c>
      <c r="H17" s="35">
        <f t="shared" si="0"/>
        <v>51</v>
      </c>
      <c r="I17" s="60">
        <f t="shared" si="1"/>
        <v>68</v>
      </c>
      <c r="J17" s="10" t="s">
        <v>124</v>
      </c>
      <c r="K17" s="21">
        <v>379.25</v>
      </c>
      <c r="L17" s="21">
        <v>236.9</v>
      </c>
      <c r="M17" s="21">
        <f t="shared" si="2"/>
        <v>616.15</v>
      </c>
      <c r="N17" s="11">
        <v>0</v>
      </c>
      <c r="O17" s="11">
        <v>36384</v>
      </c>
      <c r="P17" s="11">
        <v>84</v>
      </c>
      <c r="Q17" s="12">
        <f t="shared" si="3"/>
        <v>36468</v>
      </c>
      <c r="R17" s="11">
        <v>810</v>
      </c>
      <c r="S17" s="11">
        <v>3768</v>
      </c>
      <c r="T17" s="11">
        <v>84</v>
      </c>
      <c r="U17" s="12">
        <f t="shared" si="4"/>
        <v>4662</v>
      </c>
      <c r="V17" s="11">
        <v>0</v>
      </c>
      <c r="W17" s="11">
        <v>0</v>
      </c>
      <c r="X17" s="11">
        <v>0</v>
      </c>
      <c r="Y17" s="12">
        <f t="shared" si="21"/>
        <v>0</v>
      </c>
      <c r="Z17" s="12">
        <f t="shared" si="6"/>
        <v>4662</v>
      </c>
      <c r="AA17" s="11">
        <v>4</v>
      </c>
      <c r="AB17" s="36">
        <f t="shared" si="7"/>
        <v>37278</v>
      </c>
      <c r="AC17" s="52">
        <f t="shared" si="8"/>
        <v>96.158206987475282</v>
      </c>
      <c r="AD17" s="52">
        <f t="shared" si="9"/>
        <v>19.679189531447868</v>
      </c>
      <c r="AE17" s="53">
        <f t="shared" ref="AE17:AF17" si="25">AC17*8</f>
        <v>769.26565589980225</v>
      </c>
      <c r="AF17" s="53">
        <f t="shared" si="25"/>
        <v>157.43351625158294</v>
      </c>
      <c r="AG17" s="8"/>
      <c r="AH17" s="8"/>
      <c r="AI17" s="37">
        <f t="shared" si="11"/>
        <v>0</v>
      </c>
      <c r="AJ17" s="38">
        <f t="shared" si="12"/>
        <v>0</v>
      </c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</row>
    <row r="18" spans="1:80" ht="15.75" customHeight="1">
      <c r="A18" s="66">
        <v>46095</v>
      </c>
      <c r="B18" s="67" t="s">
        <v>8</v>
      </c>
      <c r="C18" s="68">
        <v>16</v>
      </c>
      <c r="D18" s="68">
        <v>5</v>
      </c>
      <c r="E18" s="68">
        <v>4</v>
      </c>
      <c r="F18" s="68">
        <v>0</v>
      </c>
      <c r="G18" s="68">
        <v>0</v>
      </c>
      <c r="H18" s="68">
        <f t="shared" si="0"/>
        <v>4</v>
      </c>
      <c r="I18" s="69">
        <f t="shared" si="1"/>
        <v>25</v>
      </c>
      <c r="J18" s="70" t="s">
        <v>125</v>
      </c>
      <c r="K18" s="68">
        <v>160.5</v>
      </c>
      <c r="L18" s="68">
        <v>2</v>
      </c>
      <c r="M18" s="68">
        <f t="shared" si="2"/>
        <v>162.5</v>
      </c>
      <c r="N18" s="71">
        <v>0</v>
      </c>
      <c r="O18" s="71">
        <v>11970</v>
      </c>
      <c r="P18" s="71">
        <v>0</v>
      </c>
      <c r="Q18" s="71">
        <f t="shared" si="3"/>
        <v>11970</v>
      </c>
      <c r="R18" s="71">
        <v>0</v>
      </c>
      <c r="S18" s="71">
        <v>97</v>
      </c>
      <c r="T18" s="71">
        <v>0</v>
      </c>
      <c r="U18" s="71">
        <f t="shared" si="4"/>
        <v>97</v>
      </c>
      <c r="V18" s="71">
        <v>0</v>
      </c>
      <c r="W18" s="71">
        <v>0</v>
      </c>
      <c r="X18" s="71">
        <v>0</v>
      </c>
      <c r="Y18" s="71">
        <f t="shared" si="21"/>
        <v>0</v>
      </c>
      <c r="Z18" s="71">
        <f t="shared" si="6"/>
        <v>97</v>
      </c>
      <c r="AA18" s="71">
        <v>0</v>
      </c>
      <c r="AB18" s="71">
        <f t="shared" si="7"/>
        <v>11970</v>
      </c>
      <c r="AC18" s="72">
        <f t="shared" si="8"/>
        <v>74.579439252336442</v>
      </c>
      <c r="AD18" s="72">
        <f t="shared" si="9"/>
        <v>48.5</v>
      </c>
      <c r="AE18" s="69">
        <f t="shared" ref="AE18:AF18" si="26">AC18*8</f>
        <v>596.63551401869154</v>
      </c>
      <c r="AF18" s="69">
        <f t="shared" si="26"/>
        <v>388</v>
      </c>
      <c r="AG18" s="67"/>
      <c r="AH18" s="67"/>
      <c r="AI18" s="75">
        <f t="shared" si="11"/>
        <v>0</v>
      </c>
      <c r="AJ18" s="76">
        <f t="shared" si="12"/>
        <v>0</v>
      </c>
      <c r="AK18" s="77"/>
      <c r="AL18" s="77"/>
      <c r="AM18" s="78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</row>
    <row r="19" spans="1:80" ht="15.75" customHeight="1">
      <c r="A19" s="80">
        <v>46096</v>
      </c>
      <c r="B19" s="81" t="s">
        <v>7</v>
      </c>
      <c r="C19" s="82">
        <v>1</v>
      </c>
      <c r="D19" s="82">
        <v>0</v>
      </c>
      <c r="E19" s="83">
        <v>0</v>
      </c>
      <c r="F19" s="83">
        <v>0</v>
      </c>
      <c r="G19" s="83">
        <v>0</v>
      </c>
      <c r="H19" s="68">
        <f t="shared" si="0"/>
        <v>0</v>
      </c>
      <c r="I19" s="84">
        <f t="shared" si="1"/>
        <v>1</v>
      </c>
      <c r="J19" s="85"/>
      <c r="K19" s="83">
        <v>0.5</v>
      </c>
      <c r="L19" s="83">
        <v>2.3833000000000002</v>
      </c>
      <c r="M19" s="83">
        <f t="shared" si="2"/>
        <v>2.8833000000000002</v>
      </c>
      <c r="N19" s="86">
        <v>0</v>
      </c>
      <c r="O19" s="86">
        <v>83</v>
      </c>
      <c r="P19" s="86">
        <v>0</v>
      </c>
      <c r="Q19" s="86">
        <f t="shared" si="3"/>
        <v>83</v>
      </c>
      <c r="R19" s="86">
        <v>0</v>
      </c>
      <c r="S19" s="86">
        <v>83</v>
      </c>
      <c r="T19" s="86">
        <v>0</v>
      </c>
      <c r="U19" s="86">
        <f t="shared" si="4"/>
        <v>83</v>
      </c>
      <c r="V19" s="86">
        <v>0</v>
      </c>
      <c r="W19" s="86">
        <v>0</v>
      </c>
      <c r="X19" s="86">
        <v>0</v>
      </c>
      <c r="Y19" s="86">
        <f t="shared" si="21"/>
        <v>0</v>
      </c>
      <c r="Z19" s="86">
        <f t="shared" si="6"/>
        <v>83</v>
      </c>
      <c r="AA19" s="86">
        <v>0</v>
      </c>
      <c r="AB19" s="87">
        <f t="shared" si="7"/>
        <v>83</v>
      </c>
      <c r="AC19" s="88">
        <f t="shared" si="8"/>
        <v>166</v>
      </c>
      <c r="AD19" s="88">
        <f t="shared" si="9"/>
        <v>34.825661897369194</v>
      </c>
      <c r="AE19" s="89">
        <f t="shared" ref="AE19:AF19" si="27">AC19*8</f>
        <v>1328</v>
      </c>
      <c r="AF19" s="89">
        <f t="shared" si="27"/>
        <v>278.60529517895355</v>
      </c>
      <c r="AG19" s="81"/>
      <c r="AH19" s="81"/>
      <c r="AI19" s="90">
        <f t="shared" si="11"/>
        <v>0</v>
      </c>
      <c r="AJ19" s="91">
        <f t="shared" si="12"/>
        <v>0</v>
      </c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2"/>
      <c r="BO19" s="92"/>
      <c r="BP19" s="92"/>
      <c r="BQ19" s="92"/>
      <c r="BR19" s="92"/>
      <c r="BS19" s="92"/>
      <c r="BT19" s="92"/>
      <c r="BU19" s="92"/>
      <c r="BV19" s="92"/>
      <c r="BW19" s="92"/>
      <c r="BX19" s="92"/>
      <c r="BY19" s="92"/>
      <c r="BZ19" s="92"/>
      <c r="CA19" s="92"/>
      <c r="CB19" s="92"/>
    </row>
    <row r="20" spans="1:80" ht="15.75" customHeight="1">
      <c r="A20" s="55">
        <v>46097</v>
      </c>
      <c r="B20" s="8" t="s">
        <v>10</v>
      </c>
      <c r="C20" s="58">
        <v>16</v>
      </c>
      <c r="D20" s="58">
        <v>0</v>
      </c>
      <c r="E20" s="33">
        <v>6</v>
      </c>
      <c r="F20" s="34">
        <v>15</v>
      </c>
      <c r="G20" s="21">
        <v>0</v>
      </c>
      <c r="H20" s="35">
        <f t="shared" si="0"/>
        <v>21</v>
      </c>
      <c r="I20" s="60">
        <f t="shared" si="1"/>
        <v>37</v>
      </c>
      <c r="J20" s="10"/>
      <c r="K20" s="21">
        <v>109.71666999999999</v>
      </c>
      <c r="L20" s="21">
        <v>158.76669999999999</v>
      </c>
      <c r="M20" s="21">
        <f t="shared" si="2"/>
        <v>268.48336999999998</v>
      </c>
      <c r="N20" s="11">
        <v>0</v>
      </c>
      <c r="O20" s="11">
        <v>5200</v>
      </c>
      <c r="P20" s="11">
        <v>309</v>
      </c>
      <c r="Q20" s="12">
        <f t="shared" si="3"/>
        <v>5509</v>
      </c>
      <c r="R20" s="11">
        <v>2506</v>
      </c>
      <c r="S20" s="11">
        <v>2145</v>
      </c>
      <c r="T20" s="11">
        <v>427</v>
      </c>
      <c r="U20" s="12">
        <f t="shared" si="4"/>
        <v>5078</v>
      </c>
      <c r="V20" s="11">
        <v>0</v>
      </c>
      <c r="W20" s="11">
        <v>0</v>
      </c>
      <c r="X20" s="11">
        <v>0</v>
      </c>
      <c r="Y20" s="12">
        <f t="shared" si="21"/>
        <v>0</v>
      </c>
      <c r="Z20" s="12">
        <f t="shared" si="6"/>
        <v>5078</v>
      </c>
      <c r="AA20" s="11">
        <v>2</v>
      </c>
      <c r="AB20" s="36">
        <f t="shared" si="7"/>
        <v>8015</v>
      </c>
      <c r="AC20" s="52">
        <f t="shared" si="8"/>
        <v>50.211148406162899</v>
      </c>
      <c r="AD20" s="52">
        <f t="shared" si="9"/>
        <v>31.984036954852627</v>
      </c>
      <c r="AE20" s="53">
        <f t="shared" ref="AE20:AF20" si="28">AC20*8</f>
        <v>401.68918724930319</v>
      </c>
      <c r="AF20" s="53">
        <f t="shared" si="28"/>
        <v>255.87229563882102</v>
      </c>
      <c r="AG20" s="8"/>
      <c r="AH20" s="8"/>
      <c r="AI20" s="37">
        <f t="shared" si="11"/>
        <v>0</v>
      </c>
      <c r="AJ20" s="38">
        <f t="shared" si="12"/>
        <v>0</v>
      </c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</row>
    <row r="21" spans="1:80" ht="15.75" customHeight="1">
      <c r="A21" s="55">
        <v>46098</v>
      </c>
      <c r="B21" s="8" t="s">
        <v>9</v>
      </c>
      <c r="C21" s="58">
        <v>16</v>
      </c>
      <c r="D21" s="58">
        <v>0</v>
      </c>
      <c r="E21" s="33">
        <v>5.5</v>
      </c>
      <c r="F21" s="34">
        <v>10</v>
      </c>
      <c r="G21" s="21">
        <v>0</v>
      </c>
      <c r="H21" s="35">
        <f t="shared" si="0"/>
        <v>15.5</v>
      </c>
      <c r="I21" s="60">
        <f t="shared" si="1"/>
        <v>31.5</v>
      </c>
      <c r="J21" s="10"/>
      <c r="K21" s="21">
        <v>63.616669999999999</v>
      </c>
      <c r="L21" s="21">
        <v>155.83330000000001</v>
      </c>
      <c r="M21" s="21">
        <f t="shared" si="2"/>
        <v>219.44997000000001</v>
      </c>
      <c r="N21" s="11">
        <v>0</v>
      </c>
      <c r="O21" s="11">
        <v>6478</v>
      </c>
      <c r="P21" s="11">
        <v>255</v>
      </c>
      <c r="Q21" s="12">
        <f t="shared" si="3"/>
        <v>6733</v>
      </c>
      <c r="R21" s="11">
        <v>910</v>
      </c>
      <c r="S21" s="11">
        <v>1528</v>
      </c>
      <c r="T21" s="11">
        <v>400</v>
      </c>
      <c r="U21" s="12">
        <f t="shared" si="4"/>
        <v>2838</v>
      </c>
      <c r="V21" s="11">
        <v>0</v>
      </c>
      <c r="W21" s="11">
        <v>0</v>
      </c>
      <c r="X21" s="11">
        <v>0</v>
      </c>
      <c r="Y21" s="12">
        <f t="shared" si="21"/>
        <v>0</v>
      </c>
      <c r="Z21" s="12">
        <f t="shared" si="6"/>
        <v>2838</v>
      </c>
      <c r="AA21" s="11">
        <v>4</v>
      </c>
      <c r="AB21" s="36">
        <f t="shared" si="7"/>
        <v>7643</v>
      </c>
      <c r="AC21" s="52">
        <f t="shared" si="8"/>
        <v>105.83703925401943</v>
      </c>
      <c r="AD21" s="52">
        <f t="shared" si="9"/>
        <v>18.211768601447829</v>
      </c>
      <c r="AE21" s="53">
        <f t="shared" ref="AE21:AF21" si="29">AC21*8</f>
        <v>846.69631403215544</v>
      </c>
      <c r="AF21" s="53">
        <f t="shared" si="29"/>
        <v>145.69414881158264</v>
      </c>
      <c r="AG21" s="8"/>
      <c r="AH21" s="8"/>
      <c r="AI21" s="37">
        <f t="shared" si="11"/>
        <v>0</v>
      </c>
      <c r="AJ21" s="38">
        <f t="shared" si="12"/>
        <v>0</v>
      </c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</row>
    <row r="22" spans="1:80" ht="15.75" customHeight="1">
      <c r="A22" s="55">
        <v>46099</v>
      </c>
      <c r="B22" s="8" t="s">
        <v>12</v>
      </c>
      <c r="C22" s="58">
        <v>15.5</v>
      </c>
      <c r="D22" s="58">
        <v>0</v>
      </c>
      <c r="E22" s="33">
        <v>6</v>
      </c>
      <c r="F22" s="34">
        <v>10</v>
      </c>
      <c r="G22" s="21">
        <v>0</v>
      </c>
      <c r="H22" s="35">
        <f t="shared" si="0"/>
        <v>16</v>
      </c>
      <c r="I22" s="60">
        <f t="shared" si="1"/>
        <v>31.5</v>
      </c>
      <c r="J22" s="10"/>
      <c r="K22" s="21">
        <v>64.366699999999994</v>
      </c>
      <c r="L22" s="21">
        <v>152.44999999999999</v>
      </c>
      <c r="M22" s="21">
        <f t="shared" si="2"/>
        <v>216.81669999999997</v>
      </c>
      <c r="N22" s="11">
        <v>0</v>
      </c>
      <c r="O22" s="11">
        <v>4072</v>
      </c>
      <c r="P22" s="11">
        <v>41</v>
      </c>
      <c r="Q22" s="12">
        <f t="shared" si="3"/>
        <v>4113</v>
      </c>
      <c r="R22" s="11">
        <v>890</v>
      </c>
      <c r="S22" s="11">
        <v>1040</v>
      </c>
      <c r="T22" s="11">
        <v>24</v>
      </c>
      <c r="U22" s="12">
        <f t="shared" si="4"/>
        <v>1954</v>
      </c>
      <c r="V22" s="11">
        <v>0</v>
      </c>
      <c r="W22" s="11">
        <v>0</v>
      </c>
      <c r="X22" s="11">
        <v>0</v>
      </c>
      <c r="Y22" s="12">
        <f t="shared" si="21"/>
        <v>0</v>
      </c>
      <c r="Z22" s="12">
        <f t="shared" si="6"/>
        <v>1954</v>
      </c>
      <c r="AA22" s="11">
        <v>4</v>
      </c>
      <c r="AB22" s="36">
        <f t="shared" si="7"/>
        <v>5003</v>
      </c>
      <c r="AC22" s="52">
        <f t="shared" si="8"/>
        <v>63.899500828844737</v>
      </c>
      <c r="AD22" s="52">
        <f t="shared" si="9"/>
        <v>12.817317153164973</v>
      </c>
      <c r="AE22" s="53">
        <f t="shared" ref="AE22:AF22" si="30">AC22*8</f>
        <v>511.19600663075789</v>
      </c>
      <c r="AF22" s="53">
        <f t="shared" si="30"/>
        <v>102.53853722531979</v>
      </c>
      <c r="AG22" s="8"/>
      <c r="AH22" s="8"/>
      <c r="AI22" s="37">
        <f t="shared" si="11"/>
        <v>0</v>
      </c>
      <c r="AJ22" s="38">
        <f t="shared" si="12"/>
        <v>0</v>
      </c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</row>
    <row r="23" spans="1:80" ht="15.75" customHeight="1">
      <c r="A23" s="55">
        <v>46100</v>
      </c>
      <c r="B23" s="8" t="s">
        <v>6</v>
      </c>
      <c r="C23" s="58">
        <v>16</v>
      </c>
      <c r="D23" s="58">
        <v>0</v>
      </c>
      <c r="E23" s="33">
        <v>5</v>
      </c>
      <c r="F23" s="34">
        <v>7</v>
      </c>
      <c r="G23" s="21">
        <v>0</v>
      </c>
      <c r="H23" s="35">
        <f t="shared" si="0"/>
        <v>12</v>
      </c>
      <c r="I23" s="60">
        <f t="shared" si="1"/>
        <v>28</v>
      </c>
      <c r="J23" s="10"/>
      <c r="K23" s="21">
        <v>67.83</v>
      </c>
      <c r="L23" s="21">
        <v>133.38</v>
      </c>
      <c r="M23" s="21">
        <f t="shared" si="2"/>
        <v>201.20999999999998</v>
      </c>
      <c r="N23" s="11">
        <v>0</v>
      </c>
      <c r="O23" s="11">
        <v>3473</v>
      </c>
      <c r="P23" s="11">
        <v>373</v>
      </c>
      <c r="Q23" s="12">
        <f t="shared" si="3"/>
        <v>3846</v>
      </c>
      <c r="R23" s="11">
        <v>912</v>
      </c>
      <c r="S23" s="11">
        <v>685</v>
      </c>
      <c r="T23" s="11">
        <v>382</v>
      </c>
      <c r="U23" s="12">
        <f t="shared" si="4"/>
        <v>1979</v>
      </c>
      <c r="V23" s="11">
        <v>0</v>
      </c>
      <c r="W23" s="11">
        <v>0</v>
      </c>
      <c r="X23" s="11">
        <v>0</v>
      </c>
      <c r="Y23" s="12">
        <f t="shared" si="21"/>
        <v>0</v>
      </c>
      <c r="Z23" s="12">
        <f t="shared" si="6"/>
        <v>1979</v>
      </c>
      <c r="AA23" s="11">
        <v>2</v>
      </c>
      <c r="AB23" s="36">
        <f t="shared" si="7"/>
        <v>4758</v>
      </c>
      <c r="AC23" s="52">
        <f t="shared" si="8"/>
        <v>56.700574966828839</v>
      </c>
      <c r="AD23" s="52">
        <f t="shared" si="9"/>
        <v>14.837306942570102</v>
      </c>
      <c r="AE23" s="53">
        <f t="shared" ref="AE23:AF23" si="31">AC23*8</f>
        <v>453.60459973463071</v>
      </c>
      <c r="AF23" s="53">
        <f t="shared" si="31"/>
        <v>118.69845554056081</v>
      </c>
      <c r="AG23" s="8"/>
      <c r="AH23" s="8"/>
      <c r="AI23" s="37">
        <f t="shared" si="11"/>
        <v>0</v>
      </c>
      <c r="AJ23" s="38">
        <f t="shared" si="12"/>
        <v>0</v>
      </c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</row>
    <row r="24" spans="1:80" ht="15.75" customHeight="1">
      <c r="A24" s="55">
        <v>46101</v>
      </c>
      <c r="B24" s="8" t="s">
        <v>11</v>
      </c>
      <c r="C24" s="58">
        <v>14.5</v>
      </c>
      <c r="D24" s="58">
        <v>0</v>
      </c>
      <c r="E24" s="33">
        <v>6</v>
      </c>
      <c r="F24" s="34">
        <v>6</v>
      </c>
      <c r="G24" s="21">
        <v>0</v>
      </c>
      <c r="H24" s="35">
        <f t="shared" si="0"/>
        <v>12</v>
      </c>
      <c r="I24" s="60">
        <f t="shared" si="1"/>
        <v>26.5</v>
      </c>
      <c r="J24" s="10"/>
      <c r="K24" s="21">
        <v>66.4666</v>
      </c>
      <c r="L24" s="21">
        <v>162.4</v>
      </c>
      <c r="M24" s="21">
        <f t="shared" si="2"/>
        <v>228.86660000000001</v>
      </c>
      <c r="N24" s="11">
        <v>0</v>
      </c>
      <c r="O24" s="11">
        <v>2825</v>
      </c>
      <c r="P24" s="11">
        <v>467</v>
      </c>
      <c r="Q24" s="12">
        <f t="shared" si="3"/>
        <v>3292</v>
      </c>
      <c r="R24" s="11">
        <v>845</v>
      </c>
      <c r="S24" s="11">
        <v>925</v>
      </c>
      <c r="T24" s="11">
        <v>563</v>
      </c>
      <c r="U24" s="12">
        <f t="shared" si="4"/>
        <v>2333</v>
      </c>
      <c r="V24" s="11">
        <v>0</v>
      </c>
      <c r="W24" s="11">
        <v>0</v>
      </c>
      <c r="X24" s="11">
        <v>0</v>
      </c>
      <c r="Y24" s="12">
        <f t="shared" si="21"/>
        <v>0</v>
      </c>
      <c r="Z24" s="12">
        <f t="shared" si="6"/>
        <v>2333</v>
      </c>
      <c r="AA24" s="11">
        <v>5</v>
      </c>
      <c r="AB24" s="36">
        <f t="shared" si="7"/>
        <v>4137</v>
      </c>
      <c r="AC24" s="52">
        <f t="shared" si="8"/>
        <v>49.528635434940256</v>
      </c>
      <c r="AD24" s="52">
        <f t="shared" si="9"/>
        <v>14.365763546798028</v>
      </c>
      <c r="AE24" s="53">
        <f t="shared" ref="AE24:AF24" si="32">AC24*8</f>
        <v>396.22908347952205</v>
      </c>
      <c r="AF24" s="53">
        <f t="shared" si="32"/>
        <v>114.92610837438423</v>
      </c>
      <c r="AG24" s="8"/>
      <c r="AH24" s="8"/>
      <c r="AI24" s="37">
        <f t="shared" si="11"/>
        <v>0</v>
      </c>
      <c r="AJ24" s="38">
        <f t="shared" si="12"/>
        <v>0</v>
      </c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</row>
    <row r="25" spans="1:80" ht="15.75" customHeight="1">
      <c r="A25" s="80">
        <v>46102</v>
      </c>
      <c r="B25" s="81" t="s">
        <v>8</v>
      </c>
      <c r="C25" s="82">
        <v>1</v>
      </c>
      <c r="D25" s="82">
        <v>0</v>
      </c>
      <c r="E25" s="83">
        <v>0</v>
      </c>
      <c r="F25" s="83">
        <v>0</v>
      </c>
      <c r="G25" s="83">
        <v>0</v>
      </c>
      <c r="H25" s="68">
        <f t="shared" si="0"/>
        <v>0</v>
      </c>
      <c r="I25" s="84">
        <f t="shared" si="1"/>
        <v>1</v>
      </c>
      <c r="J25" s="85"/>
      <c r="K25" s="83">
        <v>1.1079000000000001</v>
      </c>
      <c r="L25" s="83">
        <v>1.4587399999999999</v>
      </c>
      <c r="M25" s="83">
        <f t="shared" si="2"/>
        <v>2.56664</v>
      </c>
      <c r="N25" s="86">
        <v>0</v>
      </c>
      <c r="O25" s="86">
        <v>42</v>
      </c>
      <c r="P25" s="86">
        <v>0</v>
      </c>
      <c r="Q25" s="86">
        <f t="shared" si="3"/>
        <v>42</v>
      </c>
      <c r="R25" s="86">
        <v>0</v>
      </c>
      <c r="S25" s="86">
        <v>43</v>
      </c>
      <c r="T25" s="86">
        <v>0</v>
      </c>
      <c r="U25" s="86">
        <f t="shared" si="4"/>
        <v>43</v>
      </c>
      <c r="V25" s="86">
        <v>0</v>
      </c>
      <c r="W25" s="86">
        <v>0</v>
      </c>
      <c r="X25" s="86">
        <v>0</v>
      </c>
      <c r="Y25" s="86">
        <f t="shared" si="21"/>
        <v>0</v>
      </c>
      <c r="Z25" s="86">
        <f t="shared" si="6"/>
        <v>43</v>
      </c>
      <c r="AA25" s="86">
        <v>0</v>
      </c>
      <c r="AB25" s="87">
        <f t="shared" si="7"/>
        <v>42</v>
      </c>
      <c r="AC25" s="88">
        <f t="shared" si="8"/>
        <v>37.909558624424584</v>
      </c>
      <c r="AD25" s="88">
        <f t="shared" si="9"/>
        <v>29.477494275881927</v>
      </c>
      <c r="AE25" s="89">
        <f t="shared" ref="AE25:AF25" si="33">AC25*8</f>
        <v>303.27646899539667</v>
      </c>
      <c r="AF25" s="89">
        <f t="shared" si="33"/>
        <v>235.81995420705542</v>
      </c>
      <c r="AG25" s="81"/>
      <c r="AH25" s="81"/>
      <c r="AI25" s="90">
        <f t="shared" si="11"/>
        <v>0</v>
      </c>
      <c r="AJ25" s="91">
        <f t="shared" si="12"/>
        <v>0</v>
      </c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</row>
    <row r="26" spans="1:80" ht="15.75" customHeight="1">
      <c r="A26" s="80">
        <v>46103</v>
      </c>
      <c r="B26" s="81" t="s">
        <v>7</v>
      </c>
      <c r="C26" s="82">
        <v>1</v>
      </c>
      <c r="D26" s="82">
        <v>0</v>
      </c>
      <c r="E26" s="83">
        <v>0</v>
      </c>
      <c r="F26" s="83">
        <v>0</v>
      </c>
      <c r="G26" s="83">
        <v>0</v>
      </c>
      <c r="H26" s="68">
        <f t="shared" si="0"/>
        <v>0</v>
      </c>
      <c r="I26" s="84">
        <f t="shared" si="1"/>
        <v>1</v>
      </c>
      <c r="J26" s="85"/>
      <c r="K26" s="83">
        <v>1.3725000000000001</v>
      </c>
      <c r="L26" s="83">
        <v>1.8823000000000001</v>
      </c>
      <c r="M26" s="83">
        <f t="shared" si="2"/>
        <v>3.2548000000000004</v>
      </c>
      <c r="N26" s="86">
        <v>0</v>
      </c>
      <c r="O26" s="86">
        <v>48</v>
      </c>
      <c r="P26" s="86">
        <v>0</v>
      </c>
      <c r="Q26" s="86">
        <f t="shared" si="3"/>
        <v>48</v>
      </c>
      <c r="R26" s="86">
        <v>0</v>
      </c>
      <c r="S26" s="86">
        <v>48</v>
      </c>
      <c r="T26" s="86">
        <v>0</v>
      </c>
      <c r="U26" s="86">
        <f t="shared" si="4"/>
        <v>48</v>
      </c>
      <c r="V26" s="86">
        <v>0</v>
      </c>
      <c r="W26" s="86">
        <v>0</v>
      </c>
      <c r="X26" s="86">
        <v>0</v>
      </c>
      <c r="Y26" s="86">
        <f t="shared" si="21"/>
        <v>0</v>
      </c>
      <c r="Z26" s="86">
        <f t="shared" si="6"/>
        <v>48</v>
      </c>
      <c r="AA26" s="86">
        <v>0</v>
      </c>
      <c r="AB26" s="87">
        <f t="shared" si="7"/>
        <v>48</v>
      </c>
      <c r="AC26" s="88">
        <f t="shared" si="8"/>
        <v>34.972677595628411</v>
      </c>
      <c r="AD26" s="88">
        <f t="shared" si="9"/>
        <v>25.500717207671464</v>
      </c>
      <c r="AE26" s="89">
        <f t="shared" ref="AE26:AF26" si="34">AC26*8</f>
        <v>279.78142076502729</v>
      </c>
      <c r="AF26" s="89">
        <f t="shared" si="34"/>
        <v>204.00573766137171</v>
      </c>
      <c r="AG26" s="81"/>
      <c r="AH26" s="81"/>
      <c r="AI26" s="90">
        <f t="shared" si="11"/>
        <v>0</v>
      </c>
      <c r="AJ26" s="91">
        <f t="shared" si="12"/>
        <v>0</v>
      </c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2"/>
      <c r="BT26" s="92"/>
      <c r="BU26" s="92"/>
      <c r="BV26" s="92"/>
      <c r="BW26" s="92"/>
      <c r="BX26" s="92"/>
      <c r="BY26" s="92"/>
      <c r="BZ26" s="92"/>
      <c r="CA26" s="92"/>
      <c r="CB26" s="92"/>
    </row>
    <row r="27" spans="1:80" ht="15.75" customHeight="1">
      <c r="A27" s="55">
        <v>46104</v>
      </c>
      <c r="B27" s="8" t="s">
        <v>10</v>
      </c>
      <c r="C27" s="58">
        <v>15</v>
      </c>
      <c r="D27" s="58">
        <v>0</v>
      </c>
      <c r="E27" s="33">
        <v>6</v>
      </c>
      <c r="F27" s="34">
        <v>14</v>
      </c>
      <c r="G27" s="21">
        <v>0</v>
      </c>
      <c r="H27" s="35">
        <f t="shared" si="0"/>
        <v>20</v>
      </c>
      <c r="I27" s="60">
        <f t="shared" si="1"/>
        <v>35</v>
      </c>
      <c r="J27" s="10"/>
      <c r="K27" s="21">
        <v>88.91</v>
      </c>
      <c r="L27" s="21">
        <v>151.13</v>
      </c>
      <c r="M27" s="21">
        <f t="shared" si="2"/>
        <v>240.04</v>
      </c>
      <c r="N27" s="11">
        <v>0</v>
      </c>
      <c r="O27" s="11">
        <v>3878</v>
      </c>
      <c r="P27" s="11">
        <v>67</v>
      </c>
      <c r="Q27" s="12">
        <f t="shared" si="3"/>
        <v>3945</v>
      </c>
      <c r="R27" s="11">
        <v>2468</v>
      </c>
      <c r="S27" s="11">
        <v>1521</v>
      </c>
      <c r="T27" s="11">
        <v>136</v>
      </c>
      <c r="U27" s="12">
        <f t="shared" si="4"/>
        <v>4125</v>
      </c>
      <c r="V27" s="11">
        <v>0</v>
      </c>
      <c r="W27" s="11">
        <v>0</v>
      </c>
      <c r="X27" s="11">
        <v>0</v>
      </c>
      <c r="Y27" s="12">
        <f t="shared" si="21"/>
        <v>0</v>
      </c>
      <c r="Z27" s="12">
        <f t="shared" si="6"/>
        <v>4125</v>
      </c>
      <c r="AA27" s="11">
        <v>7</v>
      </c>
      <c r="AB27" s="36">
        <f t="shared" si="7"/>
        <v>6413</v>
      </c>
      <c r="AC27" s="52">
        <f t="shared" si="8"/>
        <v>44.370711955910473</v>
      </c>
      <c r="AD27" s="52">
        <f t="shared" si="9"/>
        <v>27.294382319857078</v>
      </c>
      <c r="AE27" s="53">
        <f t="shared" ref="AE27:AF27" si="35">AC27*8</f>
        <v>354.96569564728378</v>
      </c>
      <c r="AF27" s="53">
        <f t="shared" si="35"/>
        <v>218.35505855885663</v>
      </c>
      <c r="AG27" s="8"/>
      <c r="AH27" s="8"/>
      <c r="AI27" s="37">
        <f t="shared" si="11"/>
        <v>0</v>
      </c>
      <c r="AJ27" s="38">
        <f t="shared" si="12"/>
        <v>0</v>
      </c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</row>
    <row r="28" spans="1:80" ht="15.75" customHeight="1">
      <c r="A28" s="55">
        <v>46105</v>
      </c>
      <c r="B28" s="8" t="s">
        <v>9</v>
      </c>
      <c r="C28" s="58">
        <v>15</v>
      </c>
      <c r="D28" s="58">
        <v>0</v>
      </c>
      <c r="E28" s="33">
        <v>6</v>
      </c>
      <c r="F28" s="34">
        <v>13</v>
      </c>
      <c r="G28" s="21">
        <v>0</v>
      </c>
      <c r="H28" s="35">
        <f t="shared" si="0"/>
        <v>19</v>
      </c>
      <c r="I28" s="60">
        <f t="shared" si="1"/>
        <v>34</v>
      </c>
      <c r="J28" s="10"/>
      <c r="K28" s="21">
        <v>90.383330000000001</v>
      </c>
      <c r="L28" s="21">
        <v>188.2167</v>
      </c>
      <c r="M28" s="21">
        <f t="shared" si="2"/>
        <v>278.60003</v>
      </c>
      <c r="N28" s="11">
        <v>0</v>
      </c>
      <c r="O28" s="11">
        <v>4531</v>
      </c>
      <c r="P28" s="11">
        <v>11</v>
      </c>
      <c r="Q28" s="12">
        <f t="shared" si="3"/>
        <v>4542</v>
      </c>
      <c r="R28" s="11">
        <v>1772</v>
      </c>
      <c r="S28" s="11">
        <v>1073</v>
      </c>
      <c r="T28" s="11">
        <v>175</v>
      </c>
      <c r="U28" s="12">
        <f t="shared" si="4"/>
        <v>3020</v>
      </c>
      <c r="V28" s="11">
        <v>0</v>
      </c>
      <c r="W28" s="11">
        <v>0</v>
      </c>
      <c r="X28" s="11">
        <v>0</v>
      </c>
      <c r="Y28" s="12">
        <f t="shared" si="21"/>
        <v>0</v>
      </c>
      <c r="Z28" s="12">
        <f t="shared" si="6"/>
        <v>3020</v>
      </c>
      <c r="AA28" s="11">
        <v>4</v>
      </c>
      <c r="AB28" s="36">
        <f t="shared" si="7"/>
        <v>6314</v>
      </c>
      <c r="AC28" s="52">
        <f t="shared" si="8"/>
        <v>50.252629550161515</v>
      </c>
      <c r="AD28" s="52">
        <f t="shared" si="9"/>
        <v>16.045334978245819</v>
      </c>
      <c r="AE28" s="53">
        <f t="shared" ref="AE28:AF28" si="36">AC28*8</f>
        <v>402.02103640129212</v>
      </c>
      <c r="AF28" s="53">
        <f t="shared" si="36"/>
        <v>128.36267982596655</v>
      </c>
      <c r="AG28" s="8"/>
      <c r="AH28" s="8"/>
      <c r="AI28" s="37">
        <f t="shared" si="11"/>
        <v>0</v>
      </c>
      <c r="AJ28" s="38">
        <f t="shared" si="12"/>
        <v>0</v>
      </c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</row>
    <row r="29" spans="1:80" ht="15.75" customHeight="1">
      <c r="A29" s="55">
        <v>46106</v>
      </c>
      <c r="B29" s="8" t="s">
        <v>12</v>
      </c>
      <c r="C29" s="58">
        <v>15</v>
      </c>
      <c r="D29" s="58">
        <v>0</v>
      </c>
      <c r="E29" s="33">
        <v>5</v>
      </c>
      <c r="F29" s="34">
        <v>14</v>
      </c>
      <c r="G29" s="21">
        <v>0</v>
      </c>
      <c r="H29" s="35">
        <f t="shared" si="0"/>
        <v>19</v>
      </c>
      <c r="I29" s="60">
        <f t="shared" si="1"/>
        <v>34</v>
      </c>
      <c r="J29" s="10"/>
      <c r="K29" s="21">
        <v>84.25</v>
      </c>
      <c r="L29" s="21">
        <v>196.06</v>
      </c>
      <c r="M29" s="21">
        <f t="shared" si="2"/>
        <v>280.31</v>
      </c>
      <c r="N29" s="11">
        <v>0</v>
      </c>
      <c r="O29" s="11">
        <v>4456</v>
      </c>
      <c r="P29" s="11">
        <v>62</v>
      </c>
      <c r="Q29" s="12">
        <f t="shared" si="3"/>
        <v>4518</v>
      </c>
      <c r="R29" s="11">
        <v>2271</v>
      </c>
      <c r="S29" s="11">
        <v>787</v>
      </c>
      <c r="T29" s="11">
        <v>142</v>
      </c>
      <c r="U29" s="12">
        <f t="shared" si="4"/>
        <v>3200</v>
      </c>
      <c r="V29" s="11">
        <v>0</v>
      </c>
      <c r="W29" s="11">
        <v>0</v>
      </c>
      <c r="X29" s="11">
        <v>0</v>
      </c>
      <c r="Y29" s="12">
        <f t="shared" si="21"/>
        <v>0</v>
      </c>
      <c r="Z29" s="12">
        <f t="shared" si="6"/>
        <v>3200</v>
      </c>
      <c r="AA29" s="11">
        <v>12</v>
      </c>
      <c r="AB29" s="36">
        <f t="shared" si="7"/>
        <v>6789</v>
      </c>
      <c r="AC29" s="52">
        <f t="shared" si="8"/>
        <v>53.626112759643917</v>
      </c>
      <c r="AD29" s="52">
        <f t="shared" si="9"/>
        <v>16.321534224217075</v>
      </c>
      <c r="AE29" s="53">
        <f t="shared" ref="AE29:AF29" si="37">AC29*8</f>
        <v>429.00890207715133</v>
      </c>
      <c r="AF29" s="53">
        <f t="shared" si="37"/>
        <v>130.5722737937366</v>
      </c>
      <c r="AG29" s="8"/>
      <c r="AH29" s="8"/>
      <c r="AI29" s="37">
        <f t="shared" si="11"/>
        <v>0</v>
      </c>
      <c r="AJ29" s="38">
        <f t="shared" si="12"/>
        <v>0</v>
      </c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</row>
    <row r="30" spans="1:80" ht="15.75" customHeight="1">
      <c r="A30" s="55">
        <v>46107</v>
      </c>
      <c r="B30" s="8" t="s">
        <v>6</v>
      </c>
      <c r="C30" s="58">
        <v>13</v>
      </c>
      <c r="D30" s="58">
        <v>0</v>
      </c>
      <c r="E30" s="33">
        <v>6</v>
      </c>
      <c r="F30" s="34">
        <v>14</v>
      </c>
      <c r="G30" s="21">
        <v>0</v>
      </c>
      <c r="H30" s="35">
        <f t="shared" si="0"/>
        <v>20</v>
      </c>
      <c r="I30" s="60">
        <f t="shared" si="1"/>
        <v>33</v>
      </c>
      <c r="J30" s="10"/>
      <c r="K30" s="21">
        <v>83.016670000000005</v>
      </c>
      <c r="L30" s="21">
        <v>183.5333</v>
      </c>
      <c r="M30" s="21">
        <f t="shared" si="2"/>
        <v>266.54997000000003</v>
      </c>
      <c r="N30" s="11">
        <v>0</v>
      </c>
      <c r="O30" s="11">
        <v>3386</v>
      </c>
      <c r="P30" s="11">
        <v>15</v>
      </c>
      <c r="Q30" s="12">
        <f t="shared" si="3"/>
        <v>3401</v>
      </c>
      <c r="R30" s="11">
        <v>2514</v>
      </c>
      <c r="S30" s="11">
        <v>638</v>
      </c>
      <c r="T30" s="11">
        <v>74</v>
      </c>
      <c r="U30" s="12">
        <f t="shared" si="4"/>
        <v>3226</v>
      </c>
      <c r="V30" s="11">
        <v>0</v>
      </c>
      <c r="W30" s="11">
        <v>0</v>
      </c>
      <c r="X30" s="11">
        <v>0</v>
      </c>
      <c r="Y30" s="12">
        <f t="shared" si="21"/>
        <v>0</v>
      </c>
      <c r="Z30" s="12">
        <f t="shared" si="6"/>
        <v>3226</v>
      </c>
      <c r="AA30" s="11">
        <v>5</v>
      </c>
      <c r="AB30" s="36">
        <f t="shared" si="7"/>
        <v>5915</v>
      </c>
      <c r="AC30" s="52">
        <f t="shared" si="8"/>
        <v>40.967675528300518</v>
      </c>
      <c r="AD30" s="52">
        <f t="shared" si="9"/>
        <v>17.57719171398324</v>
      </c>
      <c r="AE30" s="53">
        <f t="shared" ref="AE30:AF30" si="38">AC30*8</f>
        <v>327.74140422640414</v>
      </c>
      <c r="AF30" s="53">
        <f t="shared" si="38"/>
        <v>140.61753371186592</v>
      </c>
      <c r="AG30" s="8"/>
      <c r="AH30" s="8"/>
      <c r="AI30" s="37">
        <f t="shared" si="11"/>
        <v>0</v>
      </c>
      <c r="AJ30" s="38">
        <f t="shared" si="12"/>
        <v>0</v>
      </c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</row>
    <row r="31" spans="1:80" ht="15.75" customHeight="1">
      <c r="A31" s="55">
        <v>46108</v>
      </c>
      <c r="B31" s="8" t="s">
        <v>11</v>
      </c>
      <c r="C31" s="58">
        <v>13</v>
      </c>
      <c r="D31" s="58">
        <v>0</v>
      </c>
      <c r="E31" s="33">
        <v>6</v>
      </c>
      <c r="F31" s="34">
        <v>18</v>
      </c>
      <c r="G31" s="21">
        <v>0</v>
      </c>
      <c r="H31" s="35">
        <f t="shared" si="0"/>
        <v>24</v>
      </c>
      <c r="I31" s="60">
        <f t="shared" si="1"/>
        <v>37</v>
      </c>
      <c r="J31" s="10"/>
      <c r="K31" s="21">
        <v>88.599100000000007</v>
      </c>
      <c r="L31" s="21">
        <v>121.88420000000001</v>
      </c>
      <c r="M31" s="21">
        <f t="shared" si="2"/>
        <v>210.48330000000001</v>
      </c>
      <c r="N31" s="11">
        <v>0</v>
      </c>
      <c r="O31" s="11">
        <v>3128</v>
      </c>
      <c r="P31" s="11">
        <v>45</v>
      </c>
      <c r="Q31" s="12">
        <f t="shared" si="3"/>
        <v>3173</v>
      </c>
      <c r="R31" s="11">
        <v>1921</v>
      </c>
      <c r="S31" s="11">
        <v>847</v>
      </c>
      <c r="T31" s="11">
        <v>44</v>
      </c>
      <c r="U31" s="12">
        <f t="shared" si="4"/>
        <v>2812</v>
      </c>
      <c r="V31" s="11">
        <v>0</v>
      </c>
      <c r="W31" s="11">
        <v>0</v>
      </c>
      <c r="X31" s="11">
        <v>0</v>
      </c>
      <c r="Y31" s="12">
        <f t="shared" si="21"/>
        <v>0</v>
      </c>
      <c r="Z31" s="12">
        <f t="shared" si="6"/>
        <v>2812</v>
      </c>
      <c r="AA31" s="11">
        <v>6</v>
      </c>
      <c r="AB31" s="36">
        <f t="shared" si="7"/>
        <v>5094</v>
      </c>
      <c r="AC31" s="52">
        <f t="shared" si="8"/>
        <v>35.813004872509985</v>
      </c>
      <c r="AD31" s="52">
        <f t="shared" si="9"/>
        <v>23.071078942143444</v>
      </c>
      <c r="AE31" s="53">
        <f t="shared" ref="AE31:AF31" si="39">AC31*8</f>
        <v>286.50403898007988</v>
      </c>
      <c r="AF31" s="53">
        <f t="shared" si="39"/>
        <v>184.56863153714755</v>
      </c>
      <c r="AG31" s="8"/>
      <c r="AH31" s="8"/>
      <c r="AI31" s="37">
        <f t="shared" si="11"/>
        <v>0</v>
      </c>
      <c r="AJ31" s="38">
        <f t="shared" si="12"/>
        <v>0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</row>
    <row r="32" spans="1:80" ht="15.75" customHeight="1">
      <c r="A32" s="80">
        <v>46109</v>
      </c>
      <c r="B32" s="81" t="s">
        <v>8</v>
      </c>
      <c r="C32" s="82">
        <v>1</v>
      </c>
      <c r="D32" s="82">
        <v>0</v>
      </c>
      <c r="E32" s="83">
        <v>0</v>
      </c>
      <c r="F32" s="83">
        <v>0</v>
      </c>
      <c r="G32" s="83">
        <v>0</v>
      </c>
      <c r="H32" s="68">
        <f t="shared" si="0"/>
        <v>0</v>
      </c>
      <c r="I32" s="84">
        <f t="shared" si="1"/>
        <v>1</v>
      </c>
      <c r="J32" s="85"/>
      <c r="K32" s="83">
        <v>1.2358</v>
      </c>
      <c r="L32" s="83">
        <v>1.6875</v>
      </c>
      <c r="M32" s="83">
        <f t="shared" si="2"/>
        <v>2.9233000000000002</v>
      </c>
      <c r="N32" s="86">
        <v>0</v>
      </c>
      <c r="O32" s="86">
        <v>51</v>
      </c>
      <c r="P32" s="86">
        <v>0</v>
      </c>
      <c r="Q32" s="86">
        <f t="shared" si="3"/>
        <v>51</v>
      </c>
      <c r="R32" s="86">
        <v>1</v>
      </c>
      <c r="S32" s="86">
        <v>51</v>
      </c>
      <c r="T32" s="86">
        <v>0</v>
      </c>
      <c r="U32" s="86">
        <f t="shared" si="4"/>
        <v>52</v>
      </c>
      <c r="V32" s="86">
        <v>0</v>
      </c>
      <c r="W32" s="86">
        <v>0</v>
      </c>
      <c r="X32" s="86">
        <v>0</v>
      </c>
      <c r="Y32" s="86">
        <f t="shared" si="21"/>
        <v>0</v>
      </c>
      <c r="Z32" s="86">
        <f t="shared" si="6"/>
        <v>52</v>
      </c>
      <c r="AA32" s="86">
        <v>0</v>
      </c>
      <c r="AB32" s="87">
        <f t="shared" si="7"/>
        <v>52</v>
      </c>
      <c r="AC32" s="88">
        <f t="shared" si="8"/>
        <v>41.268813723903541</v>
      </c>
      <c r="AD32" s="88">
        <f t="shared" si="9"/>
        <v>30.814814814814813</v>
      </c>
      <c r="AE32" s="89">
        <f t="shared" ref="AE32:AF32" si="40">AC32*8</f>
        <v>330.15050979122833</v>
      </c>
      <c r="AF32" s="89">
        <f t="shared" si="40"/>
        <v>246.5185185185185</v>
      </c>
      <c r="AG32" s="81"/>
      <c r="AH32" s="81"/>
      <c r="AI32" s="90">
        <f t="shared" si="11"/>
        <v>0</v>
      </c>
      <c r="AJ32" s="91">
        <f t="shared" si="12"/>
        <v>0</v>
      </c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</row>
    <row r="33" spans="1:80" ht="15.75" customHeight="1">
      <c r="A33" s="80">
        <v>46110</v>
      </c>
      <c r="B33" s="81" t="s">
        <v>7</v>
      </c>
      <c r="C33" s="82">
        <v>1</v>
      </c>
      <c r="D33" s="82">
        <v>0</v>
      </c>
      <c r="E33" s="83">
        <v>0</v>
      </c>
      <c r="F33" s="83">
        <v>0</v>
      </c>
      <c r="G33" s="83">
        <v>0</v>
      </c>
      <c r="H33" s="68">
        <f t="shared" si="0"/>
        <v>0</v>
      </c>
      <c r="I33" s="84">
        <f t="shared" si="1"/>
        <v>1</v>
      </c>
      <c r="J33" s="85"/>
      <c r="K33" s="83">
        <v>0.95247999999999999</v>
      </c>
      <c r="L33" s="83">
        <v>1.36588</v>
      </c>
      <c r="M33" s="83">
        <f t="shared" si="2"/>
        <v>2.3183600000000002</v>
      </c>
      <c r="N33" s="86">
        <v>0</v>
      </c>
      <c r="O33" s="86">
        <v>38</v>
      </c>
      <c r="P33" s="86">
        <v>0</v>
      </c>
      <c r="Q33" s="86">
        <f t="shared" si="3"/>
        <v>38</v>
      </c>
      <c r="R33" s="86">
        <v>0</v>
      </c>
      <c r="S33" s="86">
        <v>38</v>
      </c>
      <c r="T33" s="86">
        <v>0</v>
      </c>
      <c r="U33" s="86">
        <f t="shared" si="4"/>
        <v>38</v>
      </c>
      <c r="V33" s="86">
        <v>0</v>
      </c>
      <c r="W33" s="86">
        <v>0</v>
      </c>
      <c r="X33" s="86">
        <v>0</v>
      </c>
      <c r="Y33" s="86">
        <f t="shared" si="21"/>
        <v>0</v>
      </c>
      <c r="Z33" s="86">
        <f t="shared" si="6"/>
        <v>38</v>
      </c>
      <c r="AA33" s="86">
        <v>0</v>
      </c>
      <c r="AB33" s="87">
        <f t="shared" si="7"/>
        <v>38</v>
      </c>
      <c r="AC33" s="88">
        <f t="shared" si="8"/>
        <v>39.895850831513521</v>
      </c>
      <c r="AD33" s="88">
        <f t="shared" si="9"/>
        <v>27.820892025653791</v>
      </c>
      <c r="AE33" s="89">
        <f t="shared" ref="AE33:AF33" si="41">AC33*8</f>
        <v>319.16680665210816</v>
      </c>
      <c r="AF33" s="89">
        <f t="shared" si="41"/>
        <v>222.56713620523033</v>
      </c>
      <c r="AG33" s="81"/>
      <c r="AH33" s="81"/>
      <c r="AI33" s="90">
        <f t="shared" si="11"/>
        <v>0</v>
      </c>
      <c r="AJ33" s="91">
        <f t="shared" si="12"/>
        <v>0</v>
      </c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4"/>
    </row>
    <row r="34" spans="1:80" ht="15.75" customHeight="1">
      <c r="A34" s="55">
        <v>46111</v>
      </c>
      <c r="B34" s="8" t="s">
        <v>10</v>
      </c>
      <c r="C34" s="58">
        <v>15.5</v>
      </c>
      <c r="D34" s="58">
        <v>0</v>
      </c>
      <c r="E34" s="33">
        <v>6</v>
      </c>
      <c r="F34" s="34">
        <v>22</v>
      </c>
      <c r="G34" s="21">
        <v>0</v>
      </c>
      <c r="H34" s="35">
        <f t="shared" si="0"/>
        <v>28</v>
      </c>
      <c r="I34" s="60">
        <f t="shared" si="1"/>
        <v>43.5</v>
      </c>
      <c r="J34" s="10"/>
      <c r="K34" s="21">
        <v>85.816670000000002</v>
      </c>
      <c r="L34" s="21">
        <v>397.23329999999999</v>
      </c>
      <c r="M34" s="21">
        <f t="shared" si="2"/>
        <v>483.04996999999997</v>
      </c>
      <c r="N34" s="11">
        <v>0</v>
      </c>
      <c r="O34" s="11">
        <v>4362</v>
      </c>
      <c r="P34" s="11">
        <v>68</v>
      </c>
      <c r="Q34" s="12">
        <f t="shared" si="3"/>
        <v>4430</v>
      </c>
      <c r="R34" s="11">
        <v>5550</v>
      </c>
      <c r="S34" s="11">
        <v>418</v>
      </c>
      <c r="T34" s="11">
        <v>147</v>
      </c>
      <c r="U34" s="12">
        <f t="shared" si="4"/>
        <v>6115</v>
      </c>
      <c r="V34" s="11">
        <v>0</v>
      </c>
      <c r="W34" s="11">
        <v>0</v>
      </c>
      <c r="X34" s="11">
        <v>0</v>
      </c>
      <c r="Y34" s="12">
        <f t="shared" si="21"/>
        <v>0</v>
      </c>
      <c r="Z34" s="12">
        <f t="shared" si="6"/>
        <v>6115</v>
      </c>
      <c r="AA34" s="11">
        <v>3</v>
      </c>
      <c r="AB34" s="36">
        <f t="shared" si="7"/>
        <v>9980</v>
      </c>
      <c r="AC34" s="52">
        <f t="shared" si="8"/>
        <v>51.621672106363484</v>
      </c>
      <c r="AD34" s="52">
        <f t="shared" si="9"/>
        <v>15.393976285472542</v>
      </c>
      <c r="AE34" s="53">
        <f t="shared" ref="AE34:AF34" si="42">AC34*8</f>
        <v>412.97337685090787</v>
      </c>
      <c r="AF34" s="53">
        <f t="shared" si="42"/>
        <v>123.15181028378034</v>
      </c>
      <c r="AG34" s="8"/>
      <c r="AH34" s="8"/>
      <c r="AI34" s="37">
        <f t="shared" si="11"/>
        <v>0</v>
      </c>
      <c r="AJ34" s="38">
        <f t="shared" si="12"/>
        <v>0</v>
      </c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</row>
    <row r="35" spans="1:80" ht="15.75" customHeight="1">
      <c r="A35" s="55">
        <v>46112</v>
      </c>
      <c r="B35" s="8" t="s">
        <v>9</v>
      </c>
      <c r="C35" s="58">
        <v>16</v>
      </c>
      <c r="D35" s="58">
        <v>0</v>
      </c>
      <c r="E35" s="33">
        <v>6</v>
      </c>
      <c r="F35" s="34">
        <v>23</v>
      </c>
      <c r="G35" s="21">
        <v>0</v>
      </c>
      <c r="H35" s="35">
        <f t="shared" si="0"/>
        <v>29</v>
      </c>
      <c r="I35" s="60">
        <f t="shared" si="1"/>
        <v>45</v>
      </c>
      <c r="J35" s="10"/>
      <c r="K35" s="21">
        <v>43.6</v>
      </c>
      <c r="L35" s="21">
        <v>276.18</v>
      </c>
      <c r="M35" s="21">
        <f t="shared" si="2"/>
        <v>319.78000000000003</v>
      </c>
      <c r="N35" s="11">
        <v>0</v>
      </c>
      <c r="O35" s="11">
        <v>4368</v>
      </c>
      <c r="P35" s="11">
        <v>22</v>
      </c>
      <c r="Q35" s="12">
        <f t="shared" si="3"/>
        <v>4390</v>
      </c>
      <c r="R35" s="11">
        <v>2173</v>
      </c>
      <c r="S35" s="11">
        <v>1764</v>
      </c>
      <c r="T35" s="11">
        <v>17</v>
      </c>
      <c r="U35" s="12">
        <f t="shared" si="4"/>
        <v>3954</v>
      </c>
      <c r="V35" s="11">
        <v>0</v>
      </c>
      <c r="W35" s="11">
        <v>0</v>
      </c>
      <c r="X35" s="11">
        <v>0</v>
      </c>
      <c r="Y35" s="12">
        <f t="shared" si="21"/>
        <v>0</v>
      </c>
      <c r="Z35" s="12">
        <f t="shared" si="6"/>
        <v>3954</v>
      </c>
      <c r="AA35" s="11">
        <v>7</v>
      </c>
      <c r="AB35" s="36">
        <f t="shared" si="7"/>
        <v>6563</v>
      </c>
      <c r="AC35" s="52">
        <f t="shared" si="8"/>
        <v>100.6880733944954</v>
      </c>
      <c r="AD35" s="52">
        <f t="shared" si="9"/>
        <v>14.316749945687596</v>
      </c>
      <c r="AE35" s="53">
        <f t="shared" ref="AE35:AF35" si="43">AC35*8</f>
        <v>805.50458715596324</v>
      </c>
      <c r="AF35" s="53">
        <f t="shared" si="43"/>
        <v>114.53399956550076</v>
      </c>
      <c r="AG35" s="8"/>
      <c r="AH35" s="8"/>
      <c r="AI35" s="37">
        <f t="shared" si="11"/>
        <v>0</v>
      </c>
      <c r="AJ35" s="38">
        <f t="shared" si="12"/>
        <v>0</v>
      </c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</row>
    <row r="36" spans="1:80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4"/>
      <c r="AD36" s="64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</row>
    <row r="37" spans="1:80" ht="15">
      <c r="A37" s="28" t="s">
        <v>62</v>
      </c>
      <c r="B37" s="28" t="s">
        <v>110</v>
      </c>
      <c r="CA37" s="62"/>
    </row>
    <row r="38" spans="1:80" ht="12.75">
      <c r="A38" s="2" t="s">
        <v>50</v>
      </c>
      <c r="B38" s="29" t="s">
        <v>51</v>
      </c>
      <c r="CA38" s="62"/>
    </row>
    <row r="39" spans="1:80" ht="12.75">
      <c r="A39" s="30" t="s">
        <v>52</v>
      </c>
      <c r="B39" s="1" t="s">
        <v>55</v>
      </c>
      <c r="CA39" s="62"/>
    </row>
    <row r="40" spans="1:80" ht="12.75">
      <c r="A40" s="30" t="s">
        <v>54</v>
      </c>
      <c r="B40" s="1" t="s">
        <v>57</v>
      </c>
      <c r="CA40" s="62"/>
    </row>
    <row r="41" spans="1:80" ht="12.75">
      <c r="A41" s="30" t="s">
        <v>56</v>
      </c>
      <c r="CA41" s="62"/>
    </row>
    <row r="42" spans="1:80" ht="12.75">
      <c r="A42" s="30" t="s">
        <v>58</v>
      </c>
      <c r="CA42" s="62"/>
    </row>
    <row r="43" spans="1:80" ht="12.75">
      <c r="A43" s="30" t="s">
        <v>59</v>
      </c>
      <c r="CA43" s="62"/>
    </row>
    <row r="44" spans="1:80" ht="12.75">
      <c r="A44" s="30" t="s">
        <v>60</v>
      </c>
      <c r="CA44" s="62"/>
    </row>
    <row r="45" spans="1:80" ht="12.75">
      <c r="A45" s="30" t="s">
        <v>61</v>
      </c>
      <c r="CA45" s="62"/>
    </row>
    <row r="46" spans="1:80" ht="12.75">
      <c r="A46" s="30" t="s">
        <v>77</v>
      </c>
      <c r="CA46" s="62"/>
    </row>
    <row r="47" spans="1:80" ht="15">
      <c r="A47" s="28" t="s">
        <v>62</v>
      </c>
      <c r="B47" s="28" t="s">
        <v>133</v>
      </c>
      <c r="CA47" s="62"/>
    </row>
    <row r="48" spans="1:80" ht="12.75">
      <c r="A48" s="2" t="s">
        <v>3</v>
      </c>
      <c r="B48" s="29" t="s">
        <v>51</v>
      </c>
      <c r="CA48" s="62"/>
    </row>
    <row r="49" spans="1:80" ht="12.75">
      <c r="A49" s="30" t="s">
        <v>64</v>
      </c>
      <c r="B49" s="1" t="s">
        <v>65</v>
      </c>
      <c r="CA49" s="62"/>
    </row>
    <row r="50" spans="1:80" ht="12.75">
      <c r="A50" s="30" t="s">
        <v>66</v>
      </c>
      <c r="B50" s="1" t="s">
        <v>67</v>
      </c>
      <c r="CA50" s="62"/>
    </row>
    <row r="51" spans="1:80" ht="12.75">
      <c r="A51" s="30" t="s">
        <v>69</v>
      </c>
      <c r="B51" s="1" t="s">
        <v>72</v>
      </c>
      <c r="CA51" s="62"/>
    </row>
    <row r="52" spans="1:80" ht="12.75">
      <c r="A52" s="30" t="s">
        <v>71</v>
      </c>
      <c r="B52" s="1" t="s">
        <v>70</v>
      </c>
      <c r="CA52" s="62"/>
    </row>
    <row r="53" spans="1:80" ht="12.75">
      <c r="A53" s="30" t="s">
        <v>73</v>
      </c>
      <c r="B53" s="1"/>
      <c r="CA53" s="62"/>
    </row>
    <row r="54" spans="1:80" ht="12.75">
      <c r="A54" s="1" t="s">
        <v>105</v>
      </c>
      <c r="CA54" s="62"/>
    </row>
    <row r="55" spans="1:80" ht="12.75">
      <c r="A55" s="1" t="s">
        <v>106</v>
      </c>
      <c r="CA55" s="62"/>
    </row>
    <row r="56" spans="1:80" ht="12.75">
      <c r="A56" s="96" t="s">
        <v>134</v>
      </c>
      <c r="CA56" s="62"/>
    </row>
    <row r="57" spans="1:80" ht="12.75">
      <c r="A57" s="31"/>
      <c r="CA57" s="62"/>
    </row>
    <row r="58" spans="1:80" ht="12.7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4"/>
      <c r="AD58" s="64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</row>
    <row r="59" spans="1:80" ht="12.7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4"/>
      <c r="AD59" s="64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</row>
    <row r="60" spans="1:80" ht="12.7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4"/>
      <c r="AD60" s="64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</row>
    <row r="61" spans="1:80" ht="12.7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4"/>
      <c r="AD61" s="64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</row>
    <row r="62" spans="1:80" ht="12.7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4"/>
      <c r="AD62" s="64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</row>
    <row r="63" spans="1:80" ht="12.7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4"/>
      <c r="AD63" s="64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</row>
    <row r="64" spans="1:80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4"/>
      <c r="AD64" s="64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</row>
    <row r="65" spans="1:80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4"/>
      <c r="AD65" s="64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</row>
    <row r="66" spans="1:80" ht="12.7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4"/>
      <c r="AD66" s="64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</row>
    <row r="67" spans="1:80" ht="12.7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4"/>
      <c r="AD67" s="64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</row>
    <row r="68" spans="1:80" ht="12.7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4"/>
      <c r="AD68" s="64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</row>
    <row r="69" spans="1:80" ht="12.7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4"/>
      <c r="AD69" s="64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</row>
    <row r="70" spans="1:80" ht="12.7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4"/>
      <c r="AD70" s="64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</row>
    <row r="71" spans="1:80" ht="12.7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4"/>
      <c r="AD71" s="64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</row>
    <row r="72" spans="1:80" ht="12.7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4"/>
      <c r="AD72" s="64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</row>
    <row r="73" spans="1:80" ht="12.7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4"/>
      <c r="AD73" s="64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</row>
    <row r="74" spans="1:80" ht="12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4"/>
      <c r="AD74" s="64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</row>
    <row r="75" spans="1:80" ht="12.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4"/>
      <c r="AD75" s="64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</row>
    <row r="76" spans="1:80" ht="12.7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4"/>
      <c r="AD76" s="64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</row>
    <row r="77" spans="1:80" ht="12.7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4"/>
      <c r="AD77" s="64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</row>
    <row r="78" spans="1:80" ht="12.7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4"/>
      <c r="AD78" s="64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</row>
    <row r="79" spans="1:80" ht="12.7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4"/>
      <c r="AD79" s="64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</row>
    <row r="80" spans="1:80" ht="12.7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4"/>
      <c r="AD80" s="64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</row>
    <row r="81" spans="1:80" ht="12.7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4"/>
      <c r="AD81" s="64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</row>
    <row r="82" spans="1:80" ht="12.7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4"/>
      <c r="AD82" s="64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</row>
    <row r="83" spans="1:80" ht="12.7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4"/>
      <c r="AD83" s="64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</row>
    <row r="84" spans="1:80" ht="12.7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4"/>
      <c r="AD84" s="64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</row>
    <row r="85" spans="1:80" ht="12.7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4"/>
      <c r="AD85" s="64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</row>
    <row r="86" spans="1:80" ht="12.7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4"/>
      <c r="AD86" s="64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</row>
    <row r="87" spans="1:80" ht="12.7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4"/>
      <c r="AD87" s="64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</row>
    <row r="88" spans="1:80" ht="12.7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4"/>
      <c r="AD88" s="64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</row>
    <row r="89" spans="1:80" ht="12.7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4"/>
      <c r="AD89" s="64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</row>
    <row r="90" spans="1:80" ht="12.7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4"/>
      <c r="AD90" s="64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</row>
    <row r="91" spans="1:80" ht="12.7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4"/>
      <c r="AD91" s="64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</row>
    <row r="92" spans="1:80" ht="12.7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4"/>
      <c r="AD92" s="64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</row>
    <row r="93" spans="1:80" ht="12.7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4"/>
      <c r="AD93" s="64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</row>
    <row r="94" spans="1:80" ht="12.7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4"/>
      <c r="AD94" s="64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</row>
    <row r="95" spans="1:80" ht="12.7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4"/>
      <c r="AD95" s="64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</row>
    <row r="96" spans="1:80" ht="12.7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4"/>
      <c r="AD96" s="64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  <c r="CB96" s="63"/>
    </row>
    <row r="97" spans="1:80" ht="12.7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4"/>
      <c r="AD97" s="64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</row>
    <row r="98" spans="1:80" ht="12.7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4"/>
      <c r="AD98" s="64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</row>
    <row r="99" spans="1:80" ht="12.7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4"/>
      <c r="AD99" s="64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</row>
    <row r="100" spans="1:80" ht="12.7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4"/>
      <c r="AD100" s="64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</row>
    <row r="101" spans="1:80" ht="12.7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4"/>
      <c r="AD101" s="64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</row>
    <row r="102" spans="1:80" ht="12.7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4"/>
      <c r="AD102" s="64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</row>
    <row r="103" spans="1:80" ht="12.7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4"/>
      <c r="AD103" s="64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</row>
    <row r="104" spans="1:80" ht="12.7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4"/>
      <c r="AD104" s="64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</row>
    <row r="105" spans="1:80" ht="12.7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4"/>
      <c r="AD105" s="64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</row>
    <row r="106" spans="1:80" ht="12.7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4"/>
      <c r="AD106" s="64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</row>
    <row r="107" spans="1:80" ht="12.7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4"/>
      <c r="AD107" s="64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</row>
    <row r="108" spans="1:80" ht="12.7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4"/>
      <c r="AD108" s="64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</row>
    <row r="109" spans="1:80" ht="12.7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4"/>
      <c r="AD109" s="64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</row>
    <row r="110" spans="1:80" ht="12.7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4"/>
      <c r="AD110" s="64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</row>
    <row r="111" spans="1:80" ht="12.7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4"/>
      <c r="AD111" s="64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</row>
    <row r="112" spans="1:80" ht="12.7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4"/>
      <c r="AD112" s="64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</row>
    <row r="113" spans="1:80" ht="12.7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4"/>
      <c r="AD113" s="64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</row>
    <row r="114" spans="1:80" ht="12.7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4"/>
      <c r="AD114" s="64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</row>
    <row r="115" spans="1:80" ht="12.7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4"/>
      <c r="AD115" s="64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  <c r="CB115" s="63"/>
    </row>
    <row r="116" spans="1:80" ht="12.7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4"/>
      <c r="AD116" s="64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</row>
    <row r="117" spans="1:80" ht="12.7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4"/>
      <c r="AD117" s="64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</row>
    <row r="118" spans="1:80" ht="12.7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4"/>
      <c r="AD118" s="64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</row>
    <row r="119" spans="1:80" ht="12.7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4"/>
      <c r="AD119" s="64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</row>
    <row r="120" spans="1:80" ht="12.7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4"/>
      <c r="AD120" s="64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  <c r="CB120" s="63"/>
    </row>
    <row r="121" spans="1:80" ht="12.7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4"/>
      <c r="AD121" s="64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</row>
    <row r="122" spans="1:80" ht="12.7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4"/>
      <c r="AD122" s="64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</row>
    <row r="123" spans="1:80" ht="12.7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4"/>
      <c r="AD123" s="64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</row>
    <row r="124" spans="1:80" ht="12.7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4"/>
      <c r="AD124" s="64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</row>
    <row r="125" spans="1:80" ht="12.7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4"/>
      <c r="AD125" s="64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  <c r="CB125" s="63"/>
    </row>
    <row r="126" spans="1:80" ht="12.7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4"/>
      <c r="AD126" s="64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</row>
    <row r="127" spans="1:80" ht="12.7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4"/>
      <c r="AD127" s="64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</row>
    <row r="128" spans="1:80" ht="12.7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4"/>
      <c r="AD128" s="64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</row>
    <row r="129" spans="1:80" ht="12.7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4"/>
      <c r="AD129" s="64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</row>
    <row r="130" spans="1:80" ht="12.7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4"/>
      <c r="AD130" s="64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  <c r="CB130" s="63"/>
    </row>
    <row r="131" spans="1:80" ht="12.7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4"/>
      <c r="AD131" s="64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</row>
    <row r="132" spans="1:80" ht="12.7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4"/>
      <c r="AD132" s="64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</row>
    <row r="133" spans="1:80" ht="12.7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4"/>
      <c r="AD133" s="64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</row>
    <row r="134" spans="1:80" ht="12.7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4"/>
      <c r="AD134" s="64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</row>
    <row r="135" spans="1:80" ht="12.7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4"/>
      <c r="AD135" s="64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  <c r="CB135" s="63"/>
    </row>
    <row r="136" spans="1:80" ht="12.7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4"/>
      <c r="AD136" s="64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</row>
    <row r="137" spans="1:80" ht="12.7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4"/>
      <c r="AD137" s="64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</row>
    <row r="138" spans="1:80" ht="12.7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4"/>
      <c r="AD138" s="64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</row>
    <row r="139" spans="1:80" ht="12.7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4"/>
      <c r="AD139" s="64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</row>
    <row r="140" spans="1:80" ht="12.7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4"/>
      <c r="AD140" s="64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</row>
    <row r="141" spans="1:80" ht="12.7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4"/>
      <c r="AD141" s="64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</row>
    <row r="142" spans="1:80" ht="12.7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4"/>
      <c r="AD142" s="64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</row>
    <row r="143" spans="1:80" ht="12.7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4"/>
      <c r="AD143" s="64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</row>
    <row r="144" spans="1:80" ht="12.7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4"/>
      <c r="AD144" s="64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</row>
    <row r="145" spans="1:80" ht="12.7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4"/>
      <c r="AD145" s="64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</row>
    <row r="146" spans="1:80" ht="12.7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4"/>
      <c r="AD146" s="64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</row>
    <row r="147" spans="1:80" ht="12.7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4"/>
      <c r="AD147" s="64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</row>
    <row r="148" spans="1:80" ht="12.7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4"/>
      <c r="AD148" s="64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</row>
    <row r="149" spans="1:80" ht="12.7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4"/>
      <c r="AD149" s="64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</row>
    <row r="150" spans="1:80" ht="12.7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4"/>
      <c r="AD150" s="64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</row>
    <row r="151" spans="1:80" ht="12.7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4"/>
      <c r="AD151" s="64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</row>
    <row r="152" spans="1:80" ht="12.7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4"/>
      <c r="AD152" s="64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</row>
    <row r="153" spans="1:80" ht="12.7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4"/>
      <c r="AD153" s="64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</row>
    <row r="154" spans="1:80" ht="12.7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4"/>
      <c r="AD154" s="64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</row>
    <row r="155" spans="1:80" ht="12.7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4"/>
      <c r="AD155" s="64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</row>
    <row r="156" spans="1:80" ht="12.7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4"/>
      <c r="AD156" s="64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</row>
    <row r="157" spans="1:80" ht="12.7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4"/>
      <c r="AD157" s="64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  <c r="CB157" s="63"/>
    </row>
    <row r="158" spans="1:80" ht="12.7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4"/>
      <c r="AD158" s="64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  <c r="CB158" s="63"/>
    </row>
    <row r="159" spans="1:80" ht="12.7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4"/>
      <c r="AD159" s="64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</row>
    <row r="160" spans="1:80" ht="12.7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4"/>
      <c r="AD160" s="64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</row>
    <row r="161" spans="1:80" ht="12.7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4"/>
      <c r="AD161" s="64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</row>
    <row r="162" spans="1:80" ht="12.7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4"/>
      <c r="AD162" s="64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</row>
    <row r="163" spans="1:80" ht="12.7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4"/>
      <c r="AD163" s="64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</row>
    <row r="164" spans="1:80" ht="12.7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4"/>
      <c r="AD164" s="64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</row>
    <row r="165" spans="1:80" ht="12.7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4"/>
      <c r="AD165" s="64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</row>
    <row r="166" spans="1:80" ht="12.7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4"/>
      <c r="AD166" s="64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</row>
    <row r="167" spans="1:80" ht="12.7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4"/>
      <c r="AD167" s="64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</row>
    <row r="168" spans="1:80" ht="12.7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4"/>
      <c r="AD168" s="64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</row>
    <row r="169" spans="1:80" ht="12.7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4"/>
      <c r="AD169" s="64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</row>
    <row r="170" spans="1:80" ht="12.7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4"/>
      <c r="AD170" s="64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</row>
    <row r="171" spans="1:80" ht="12.7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4"/>
      <c r="AD171" s="64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</row>
    <row r="172" spans="1:80" ht="12.7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4"/>
      <c r="AD172" s="64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</row>
    <row r="173" spans="1:80" ht="12.7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4"/>
      <c r="AD173" s="64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</row>
    <row r="174" spans="1:80" ht="12.7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4"/>
      <c r="AD174" s="64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  <c r="CB174" s="63"/>
    </row>
    <row r="175" spans="1:80" ht="12.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4"/>
      <c r="AD175" s="64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</row>
    <row r="176" spans="1:80" ht="12.7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4"/>
      <c r="AD176" s="64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</row>
    <row r="177" spans="1:80" ht="12.7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4"/>
      <c r="AD177" s="64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</row>
    <row r="178" spans="1:80" ht="12.7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4"/>
      <c r="AD178" s="64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</row>
    <row r="179" spans="1:80" ht="12.7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4"/>
      <c r="AD179" s="64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</row>
    <row r="180" spans="1:80" ht="12.7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4"/>
      <c r="AD180" s="64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</row>
    <row r="181" spans="1:80" ht="12.7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4"/>
      <c r="AD181" s="64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</row>
    <row r="182" spans="1:80" ht="12.7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4"/>
      <c r="AD182" s="64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</row>
    <row r="183" spans="1:80" ht="12.7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4"/>
      <c r="AD183" s="64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</row>
    <row r="184" spans="1:80" ht="12.7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4"/>
      <c r="AD184" s="64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</row>
    <row r="185" spans="1:80" ht="12.7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4"/>
      <c r="AD185" s="64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</row>
    <row r="186" spans="1:80" ht="12.7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4"/>
      <c r="AD186" s="64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</row>
    <row r="187" spans="1:80" ht="12.7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4"/>
      <c r="AD187" s="64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</row>
    <row r="188" spans="1:80" ht="12.7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4"/>
      <c r="AD188" s="64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</row>
    <row r="189" spans="1:80" ht="12.7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4"/>
      <c r="AD189" s="64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</row>
    <row r="190" spans="1:80" ht="12.7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4"/>
      <c r="AD190" s="64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</row>
    <row r="191" spans="1:80" ht="12.7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4"/>
      <c r="AD191" s="64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</row>
    <row r="192" spans="1:80" ht="12.7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4"/>
      <c r="AD192" s="64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</row>
    <row r="193" spans="1:80" ht="12.7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4"/>
      <c r="AD193" s="64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</row>
    <row r="194" spans="1:80" ht="12.7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4"/>
      <c r="AD194" s="64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</row>
    <row r="195" spans="1:80" ht="12.7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4"/>
      <c r="AD195" s="64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</row>
    <row r="196" spans="1:80" ht="12.7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4"/>
      <c r="AD196" s="64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</row>
    <row r="197" spans="1:80" ht="12.7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4"/>
      <c r="AD197" s="64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</row>
    <row r="198" spans="1:80" ht="12.7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4"/>
      <c r="AD198" s="64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</row>
    <row r="199" spans="1:80" ht="12.7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4"/>
      <c r="AD199" s="64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</row>
    <row r="200" spans="1:80" ht="12.7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4"/>
      <c r="AD200" s="64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</row>
    <row r="201" spans="1:80" ht="12.7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4"/>
      <c r="AD201" s="64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</row>
    <row r="202" spans="1:80" ht="12.7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4"/>
      <c r="AD202" s="64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</row>
    <row r="203" spans="1:80" ht="12.7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4"/>
      <c r="AD203" s="64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  <c r="CB203" s="63"/>
    </row>
    <row r="204" spans="1:80" ht="12.7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4"/>
      <c r="AD204" s="64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</row>
    <row r="205" spans="1:80" ht="12.7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4"/>
      <c r="AD205" s="64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</row>
    <row r="206" spans="1:80" ht="12.7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4"/>
      <c r="AD206" s="64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</row>
    <row r="207" spans="1:80" ht="12.7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4"/>
      <c r="AD207" s="64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</row>
    <row r="208" spans="1:80" ht="12.7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4"/>
      <c r="AD208" s="64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</row>
    <row r="209" spans="1:80" ht="12.7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4"/>
      <c r="AD209" s="64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</row>
    <row r="210" spans="1:80" ht="12.7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4"/>
      <c r="AD210" s="64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</row>
    <row r="211" spans="1:80" ht="12.7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4"/>
      <c r="AD211" s="64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</row>
    <row r="212" spans="1:80" ht="12.7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4"/>
      <c r="AD212" s="64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</row>
    <row r="213" spans="1:80" ht="12.7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4"/>
      <c r="AD213" s="64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3"/>
    </row>
    <row r="214" spans="1:80" ht="12.7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4"/>
      <c r="AD214" s="64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</row>
    <row r="215" spans="1:80" ht="12.7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4"/>
      <c r="AD215" s="64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</row>
    <row r="216" spans="1:80" ht="12.7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4"/>
      <c r="AD216" s="64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</row>
    <row r="217" spans="1:80" ht="12.7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4"/>
      <c r="AD217" s="64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  <c r="CB217" s="63"/>
    </row>
    <row r="218" spans="1:80" ht="12.7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4"/>
      <c r="AD218" s="64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  <c r="CB218" s="63"/>
    </row>
    <row r="219" spans="1:80" ht="12.7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4"/>
      <c r="AD219" s="64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  <c r="CB219" s="63"/>
    </row>
    <row r="220" spans="1:80" ht="12.7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4"/>
      <c r="AD220" s="64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  <c r="CB220" s="63"/>
    </row>
    <row r="221" spans="1:80" ht="12.7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4"/>
      <c r="AD221" s="64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</row>
    <row r="222" spans="1:80" ht="12.7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4"/>
      <c r="AD222" s="64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</row>
    <row r="223" spans="1:80" ht="12.7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4"/>
      <c r="AD223" s="64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</row>
    <row r="224" spans="1:80" ht="12.7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4"/>
      <c r="AD224" s="64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</row>
    <row r="225" spans="1:80" ht="12.7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4"/>
      <c r="AD225" s="64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</row>
    <row r="226" spans="1:80" ht="12.7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4"/>
      <c r="AD226" s="64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</row>
    <row r="227" spans="1:80" ht="12.7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4"/>
      <c r="AD227" s="64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  <c r="CB227" s="63"/>
    </row>
    <row r="228" spans="1:80" ht="12.7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4"/>
      <c r="AD228" s="64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</row>
    <row r="229" spans="1:80" ht="12.7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4"/>
      <c r="AD229" s="64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</row>
    <row r="230" spans="1:80" ht="12.7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4"/>
      <c r="AD230" s="64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</row>
    <row r="231" spans="1:80" ht="12.7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4"/>
      <c r="AD231" s="64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</row>
    <row r="232" spans="1:80" ht="12.7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4"/>
      <c r="AD232" s="64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</row>
    <row r="233" spans="1:80" ht="12.7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4"/>
      <c r="AD233" s="64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  <c r="CB233" s="63"/>
    </row>
    <row r="234" spans="1:80" ht="12.7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4"/>
      <c r="AD234" s="64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  <c r="CB234" s="63"/>
    </row>
    <row r="235" spans="1:80" ht="12.7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4"/>
      <c r="AD235" s="64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  <c r="CB235" s="63"/>
    </row>
    <row r="236" spans="1:80" ht="12.7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4"/>
      <c r="AD236" s="64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  <c r="CB236" s="63"/>
    </row>
    <row r="237" spans="1:80" ht="12.7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4"/>
      <c r="AD237" s="64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</row>
    <row r="238" spans="1:80" ht="12.7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4"/>
      <c r="AD238" s="64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  <c r="CB238" s="63"/>
    </row>
    <row r="239" spans="1:80" ht="12.7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4"/>
      <c r="AD239" s="64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  <c r="CB239" s="63"/>
    </row>
    <row r="240" spans="1:80" ht="12.7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4"/>
      <c r="AD240" s="64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  <c r="CB240" s="63"/>
    </row>
    <row r="241" spans="1:80" ht="12.7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4"/>
      <c r="AD241" s="64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</row>
    <row r="242" spans="1:80" ht="12.7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4"/>
      <c r="AD242" s="64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</row>
    <row r="243" spans="1:80" ht="12.7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4"/>
      <c r="AD243" s="64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</row>
    <row r="244" spans="1:80" ht="12.7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4"/>
      <c r="AD244" s="64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</row>
    <row r="245" spans="1:80" ht="12.7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4"/>
      <c r="AD245" s="64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  <c r="CB245" s="63"/>
    </row>
    <row r="246" spans="1:80" ht="12.7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4"/>
      <c r="AD246" s="64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</row>
    <row r="247" spans="1:80" ht="12.7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4"/>
      <c r="AD247" s="64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</row>
    <row r="248" spans="1:80" ht="12.7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4"/>
      <c r="AD248" s="64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</row>
    <row r="249" spans="1:80" ht="12.7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4"/>
      <c r="AD249" s="64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</row>
    <row r="250" spans="1:80" ht="12.7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4"/>
      <c r="AD250" s="64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</row>
    <row r="251" spans="1:80" ht="12.7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4"/>
      <c r="AD251" s="64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</row>
    <row r="252" spans="1:80" ht="12.7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4"/>
      <c r="AD252" s="64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</row>
    <row r="253" spans="1:80" ht="12.7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4"/>
      <c r="AD253" s="64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</row>
    <row r="254" spans="1:80" ht="12.7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4"/>
      <c r="AD254" s="64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</row>
    <row r="255" spans="1:80" ht="12.7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4"/>
      <c r="AD255" s="64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</row>
    <row r="256" spans="1:80" ht="12.7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4"/>
      <c r="AD256" s="64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63"/>
      <c r="BZ256" s="63"/>
      <c r="CA256" s="63"/>
      <c r="CB256" s="63"/>
    </row>
    <row r="257" spans="1:80" ht="12.7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4"/>
      <c r="AD257" s="64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  <c r="CB257" s="63"/>
    </row>
    <row r="258" spans="1:80" ht="12.7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4"/>
      <c r="AD258" s="64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63"/>
      <c r="BZ258" s="63"/>
      <c r="CA258" s="63"/>
      <c r="CB258" s="63"/>
    </row>
    <row r="259" spans="1:80" ht="12.7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4"/>
      <c r="AD259" s="64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63"/>
      <c r="BZ259" s="63"/>
      <c r="CA259" s="63"/>
      <c r="CB259" s="63"/>
    </row>
    <row r="260" spans="1:80" ht="12.7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4"/>
      <c r="AD260" s="64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  <c r="BX260" s="63"/>
      <c r="BY260" s="63"/>
      <c r="BZ260" s="63"/>
      <c r="CA260" s="63"/>
      <c r="CB260" s="63"/>
    </row>
    <row r="261" spans="1:80" ht="12.7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4"/>
      <c r="AD261" s="64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</row>
    <row r="262" spans="1:80" ht="12.7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4"/>
      <c r="AD262" s="64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  <c r="CB262" s="63"/>
    </row>
    <row r="263" spans="1:80" ht="12.7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4"/>
      <c r="AD263" s="64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  <c r="CB263" s="63"/>
    </row>
    <row r="264" spans="1:80" ht="12.7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4"/>
      <c r="AD264" s="64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63"/>
      <c r="BZ264" s="63"/>
      <c r="CA264" s="63"/>
      <c r="CB264" s="63"/>
    </row>
    <row r="265" spans="1:80" ht="12.7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4"/>
      <c r="AD265" s="64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63"/>
      <c r="BZ265" s="63"/>
      <c r="CA265" s="63"/>
      <c r="CB265" s="63"/>
    </row>
    <row r="266" spans="1:80" ht="12.7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4"/>
      <c r="AD266" s="64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63"/>
      <c r="BZ266" s="63"/>
      <c r="CA266" s="63"/>
      <c r="CB266" s="63"/>
    </row>
    <row r="267" spans="1:80" ht="12.7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4"/>
      <c r="AD267" s="64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63"/>
      <c r="BZ267" s="63"/>
      <c r="CA267" s="63"/>
      <c r="CB267" s="63"/>
    </row>
    <row r="268" spans="1:80" ht="12.7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4"/>
      <c r="AD268" s="64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63"/>
      <c r="BZ268" s="63"/>
      <c r="CA268" s="63"/>
      <c r="CB268" s="63"/>
    </row>
    <row r="269" spans="1:80" ht="12.7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4"/>
      <c r="AD269" s="64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</row>
    <row r="270" spans="1:80" ht="12.7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4"/>
      <c r="AD270" s="64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</row>
    <row r="271" spans="1:80" ht="12.7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4"/>
      <c r="AD271" s="64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  <c r="CB271" s="63"/>
    </row>
    <row r="272" spans="1:80" ht="12.7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4"/>
      <c r="AD272" s="64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  <c r="CB272" s="63"/>
    </row>
    <row r="273" spans="1:80" ht="12.7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4"/>
      <c r="AD273" s="64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  <c r="CB273" s="63"/>
    </row>
    <row r="274" spans="1:80" ht="12.7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4"/>
      <c r="AD274" s="64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  <c r="CB274" s="63"/>
    </row>
    <row r="275" spans="1:80" ht="12.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4"/>
      <c r="AD275" s="64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  <c r="CB275" s="63"/>
    </row>
    <row r="276" spans="1:80" ht="12.7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4"/>
      <c r="AD276" s="64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  <c r="CB276" s="63"/>
    </row>
    <row r="277" spans="1:80" ht="12.7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4"/>
      <c r="AD277" s="64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  <c r="CB277" s="63"/>
    </row>
    <row r="278" spans="1:80" ht="12.7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4"/>
      <c r="AD278" s="64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  <c r="CB278" s="63"/>
    </row>
    <row r="279" spans="1:80" ht="12.7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4"/>
      <c r="AD279" s="64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  <c r="BX279" s="63"/>
      <c r="BY279" s="63"/>
      <c r="BZ279" s="63"/>
      <c r="CA279" s="63"/>
      <c r="CB279" s="63"/>
    </row>
    <row r="280" spans="1:80" ht="12.7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4"/>
      <c r="AD280" s="64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  <c r="BX280" s="63"/>
      <c r="BY280" s="63"/>
      <c r="BZ280" s="63"/>
      <c r="CA280" s="63"/>
      <c r="CB280" s="63"/>
    </row>
    <row r="281" spans="1:80" ht="12.7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4"/>
      <c r="AD281" s="64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63"/>
      <c r="BZ281" s="63"/>
      <c r="CA281" s="63"/>
      <c r="CB281" s="63"/>
    </row>
    <row r="282" spans="1:80" ht="12.7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4"/>
      <c r="AD282" s="64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  <c r="CB282" s="63"/>
    </row>
    <row r="283" spans="1:80" ht="12.7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4"/>
      <c r="AD283" s="64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  <c r="BX283" s="63"/>
      <c r="BY283" s="63"/>
      <c r="BZ283" s="63"/>
      <c r="CA283" s="63"/>
      <c r="CB283" s="63"/>
    </row>
    <row r="284" spans="1:80" ht="12.7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4"/>
      <c r="AD284" s="64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  <c r="BX284" s="63"/>
      <c r="BY284" s="63"/>
      <c r="BZ284" s="63"/>
      <c r="CA284" s="63"/>
      <c r="CB284" s="63"/>
    </row>
    <row r="285" spans="1:80" ht="12.7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4"/>
      <c r="AD285" s="64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63"/>
      <c r="BZ285" s="63"/>
      <c r="CA285" s="63"/>
      <c r="CB285" s="63"/>
    </row>
    <row r="286" spans="1:80" ht="12.7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4"/>
      <c r="AD286" s="64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  <c r="BX286" s="63"/>
      <c r="BY286" s="63"/>
      <c r="BZ286" s="63"/>
      <c r="CA286" s="63"/>
      <c r="CB286" s="63"/>
    </row>
    <row r="287" spans="1:80" ht="12.7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4"/>
      <c r="AD287" s="64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  <c r="BX287" s="63"/>
      <c r="BY287" s="63"/>
      <c r="BZ287" s="63"/>
      <c r="CA287" s="63"/>
      <c r="CB287" s="63"/>
    </row>
    <row r="288" spans="1:80" ht="12.7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4"/>
      <c r="AD288" s="64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  <c r="BX288" s="63"/>
      <c r="BY288" s="63"/>
      <c r="BZ288" s="63"/>
      <c r="CA288" s="63"/>
      <c r="CB288" s="63"/>
    </row>
    <row r="289" spans="1:80" ht="12.7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4"/>
      <c r="AD289" s="64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  <c r="BX289" s="63"/>
      <c r="BY289" s="63"/>
      <c r="BZ289" s="63"/>
      <c r="CA289" s="63"/>
      <c r="CB289" s="63"/>
    </row>
    <row r="290" spans="1:80" ht="12.7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4"/>
      <c r="AD290" s="64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63"/>
      <c r="BZ290" s="63"/>
      <c r="CA290" s="63"/>
      <c r="CB290" s="63"/>
    </row>
    <row r="291" spans="1:80" ht="12.7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4"/>
      <c r="AD291" s="64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63"/>
      <c r="BZ291" s="63"/>
      <c r="CA291" s="63"/>
      <c r="CB291" s="63"/>
    </row>
    <row r="292" spans="1:80" ht="12.7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4"/>
      <c r="AD292" s="64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  <c r="CB292" s="63"/>
    </row>
    <row r="293" spans="1:80" ht="12.7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4"/>
      <c r="AD293" s="64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63"/>
      <c r="BZ293" s="63"/>
      <c r="CA293" s="63"/>
      <c r="CB293" s="63"/>
    </row>
    <row r="294" spans="1:80" ht="12.7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4"/>
      <c r="AD294" s="64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</row>
    <row r="295" spans="1:80" ht="12.7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4"/>
      <c r="AD295" s="64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63"/>
      <c r="BZ295" s="63"/>
      <c r="CA295" s="63"/>
      <c r="CB295" s="63"/>
    </row>
    <row r="296" spans="1:80" ht="12.7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4"/>
      <c r="AD296" s="64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63"/>
      <c r="BZ296" s="63"/>
      <c r="CA296" s="63"/>
      <c r="CB296" s="63"/>
    </row>
    <row r="297" spans="1:80" ht="12.7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4"/>
      <c r="AD297" s="64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63"/>
      <c r="BZ297" s="63"/>
      <c r="CA297" s="63"/>
      <c r="CB297" s="63"/>
    </row>
    <row r="298" spans="1:80" ht="12.7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4"/>
      <c r="AD298" s="64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63"/>
      <c r="BZ298" s="63"/>
      <c r="CA298" s="63"/>
      <c r="CB298" s="63"/>
    </row>
    <row r="299" spans="1:80" ht="12.7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4"/>
      <c r="AD299" s="64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  <c r="CB299" s="63"/>
    </row>
    <row r="300" spans="1:80" ht="12.7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4"/>
      <c r="AD300" s="64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63"/>
      <c r="BZ300" s="63"/>
      <c r="CA300" s="63"/>
      <c r="CB300" s="63"/>
    </row>
    <row r="301" spans="1:80" ht="12.7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4"/>
      <c r="AD301" s="64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63"/>
      <c r="BZ301" s="63"/>
      <c r="CA301" s="63"/>
      <c r="CB301" s="63"/>
    </row>
    <row r="302" spans="1:80" ht="12.7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4"/>
      <c r="AD302" s="64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63"/>
      <c r="BZ302" s="63"/>
      <c r="CA302" s="63"/>
      <c r="CB302" s="63"/>
    </row>
    <row r="303" spans="1:80" ht="12.7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4"/>
      <c r="AD303" s="64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63"/>
      <c r="BZ303" s="63"/>
      <c r="CA303" s="63"/>
      <c r="CB303" s="63"/>
    </row>
    <row r="304" spans="1:80" ht="12.7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4"/>
      <c r="AD304" s="64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  <c r="BX304" s="63"/>
      <c r="BY304" s="63"/>
      <c r="BZ304" s="63"/>
      <c r="CA304" s="63"/>
      <c r="CB304" s="63"/>
    </row>
    <row r="305" spans="1:80" ht="12.7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4"/>
      <c r="AD305" s="64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63"/>
      <c r="BZ305" s="63"/>
      <c r="CA305" s="63"/>
      <c r="CB305" s="63"/>
    </row>
    <row r="306" spans="1:80" ht="12.7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4"/>
      <c r="AD306" s="64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  <c r="CB306" s="63"/>
    </row>
    <row r="307" spans="1:80" ht="12.7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4"/>
      <c r="AD307" s="64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  <c r="CB307" s="63"/>
    </row>
    <row r="308" spans="1:80" ht="12.7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4"/>
      <c r="AD308" s="64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  <c r="BX308" s="63"/>
      <c r="BY308" s="63"/>
      <c r="BZ308" s="63"/>
      <c r="CA308" s="63"/>
      <c r="CB308" s="63"/>
    </row>
    <row r="309" spans="1:80" ht="12.7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4"/>
      <c r="AD309" s="64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  <c r="BX309" s="63"/>
      <c r="BY309" s="63"/>
      <c r="BZ309" s="63"/>
      <c r="CA309" s="63"/>
      <c r="CB309" s="63"/>
    </row>
    <row r="310" spans="1:80" ht="12.7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4"/>
      <c r="AD310" s="64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  <c r="BX310" s="63"/>
      <c r="BY310" s="63"/>
      <c r="BZ310" s="63"/>
      <c r="CA310" s="63"/>
      <c r="CB310" s="63"/>
    </row>
    <row r="311" spans="1:80" ht="12.7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4"/>
      <c r="AD311" s="64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  <c r="BX311" s="63"/>
      <c r="BY311" s="63"/>
      <c r="BZ311" s="63"/>
      <c r="CA311" s="63"/>
      <c r="CB311" s="63"/>
    </row>
    <row r="312" spans="1:80" ht="12.7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4"/>
      <c r="AD312" s="64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  <c r="BX312" s="63"/>
      <c r="BY312" s="63"/>
      <c r="BZ312" s="63"/>
      <c r="CA312" s="63"/>
      <c r="CB312" s="63"/>
    </row>
    <row r="313" spans="1:80" ht="12.7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4"/>
      <c r="AD313" s="64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  <c r="BX313" s="63"/>
      <c r="BY313" s="63"/>
      <c r="BZ313" s="63"/>
      <c r="CA313" s="63"/>
      <c r="CB313" s="63"/>
    </row>
    <row r="314" spans="1:80" ht="12.7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4"/>
      <c r="AD314" s="64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  <c r="BX314" s="63"/>
      <c r="BY314" s="63"/>
      <c r="BZ314" s="63"/>
      <c r="CA314" s="63"/>
      <c r="CB314" s="63"/>
    </row>
    <row r="315" spans="1:80" ht="12.7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4"/>
      <c r="AD315" s="64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  <c r="CB315" s="63"/>
    </row>
    <row r="316" spans="1:80" ht="12.7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4"/>
      <c r="AD316" s="64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  <c r="CB316" s="63"/>
    </row>
    <row r="317" spans="1:80" ht="12.7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4"/>
      <c r="AD317" s="64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  <c r="BX317" s="63"/>
      <c r="BY317" s="63"/>
      <c r="BZ317" s="63"/>
      <c r="CA317" s="63"/>
      <c r="CB317" s="63"/>
    </row>
    <row r="318" spans="1:80" ht="12.7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4"/>
      <c r="AD318" s="64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  <c r="CB318" s="63"/>
    </row>
    <row r="319" spans="1:80" ht="12.7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4"/>
      <c r="AD319" s="64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  <c r="CB319" s="63"/>
    </row>
    <row r="320" spans="1:80" ht="12.7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4"/>
      <c r="AD320" s="64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  <c r="CB320" s="63"/>
    </row>
    <row r="321" spans="1:80" ht="12.7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4"/>
      <c r="AD321" s="64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  <c r="CB321" s="63"/>
    </row>
    <row r="322" spans="1:80" ht="12.7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4"/>
      <c r="AD322" s="64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</row>
    <row r="323" spans="1:80" ht="12.7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4"/>
      <c r="AD323" s="64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  <c r="CB323" s="63"/>
    </row>
    <row r="324" spans="1:80" ht="12.7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4"/>
      <c r="AD324" s="64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  <c r="BX324" s="63"/>
      <c r="BY324" s="63"/>
      <c r="BZ324" s="63"/>
      <c r="CA324" s="63"/>
      <c r="CB324" s="63"/>
    </row>
    <row r="325" spans="1:80" ht="12.7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4"/>
      <c r="AD325" s="64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63"/>
      <c r="BZ325" s="63"/>
      <c r="CA325" s="63"/>
      <c r="CB325" s="63"/>
    </row>
    <row r="326" spans="1:80" ht="12.7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4"/>
      <c r="AD326" s="64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63"/>
      <c r="BZ326" s="63"/>
      <c r="CA326" s="63"/>
      <c r="CB326" s="63"/>
    </row>
    <row r="327" spans="1:80" ht="12.7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4"/>
      <c r="AD327" s="64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63"/>
      <c r="BZ327" s="63"/>
      <c r="CA327" s="63"/>
      <c r="CB327" s="63"/>
    </row>
    <row r="328" spans="1:80" ht="12.7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4"/>
      <c r="AD328" s="64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63"/>
      <c r="BZ328" s="63"/>
      <c r="CA328" s="63"/>
      <c r="CB328" s="63"/>
    </row>
    <row r="329" spans="1:80" ht="12.7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4"/>
      <c r="AD329" s="64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  <c r="CB329" s="63"/>
    </row>
    <row r="330" spans="1:80" ht="12.7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4"/>
      <c r="AD330" s="64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</row>
    <row r="331" spans="1:80" ht="12.7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4"/>
      <c r="AD331" s="64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63"/>
      <c r="BZ331" s="63"/>
      <c r="CA331" s="63"/>
      <c r="CB331" s="63"/>
    </row>
    <row r="332" spans="1:80" ht="12.7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4"/>
      <c r="AD332" s="64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  <c r="CB332" s="63"/>
    </row>
    <row r="333" spans="1:80" ht="12.7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4"/>
      <c r="AD333" s="64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  <c r="CB333" s="63"/>
    </row>
    <row r="334" spans="1:80" ht="12.7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4"/>
      <c r="AD334" s="64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  <c r="CB334" s="63"/>
    </row>
    <row r="335" spans="1:80" ht="12.7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4"/>
      <c r="AD335" s="64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  <c r="BX335" s="63"/>
      <c r="BY335" s="63"/>
      <c r="BZ335" s="63"/>
      <c r="CA335" s="63"/>
      <c r="CB335" s="63"/>
    </row>
    <row r="336" spans="1:80" ht="12.7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4"/>
      <c r="AD336" s="64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  <c r="BV336" s="63"/>
      <c r="BW336" s="63"/>
      <c r="BX336" s="63"/>
      <c r="BY336" s="63"/>
      <c r="BZ336" s="63"/>
      <c r="CA336" s="63"/>
      <c r="CB336" s="63"/>
    </row>
    <row r="337" spans="1:80" ht="12.7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4"/>
      <c r="AD337" s="64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  <c r="BV337" s="63"/>
      <c r="BW337" s="63"/>
      <c r="BX337" s="63"/>
      <c r="BY337" s="63"/>
      <c r="BZ337" s="63"/>
      <c r="CA337" s="63"/>
      <c r="CB337" s="63"/>
    </row>
    <row r="338" spans="1:80" ht="12.7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4"/>
      <c r="AD338" s="64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  <c r="BV338" s="63"/>
      <c r="BW338" s="63"/>
      <c r="BX338" s="63"/>
      <c r="BY338" s="63"/>
      <c r="BZ338" s="63"/>
      <c r="CA338" s="63"/>
      <c r="CB338" s="63"/>
    </row>
    <row r="339" spans="1:80" ht="12.7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4"/>
      <c r="AD339" s="64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  <c r="BX339" s="63"/>
      <c r="BY339" s="63"/>
      <c r="BZ339" s="63"/>
      <c r="CA339" s="63"/>
      <c r="CB339" s="63"/>
    </row>
    <row r="340" spans="1:80" ht="12.7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4"/>
      <c r="AD340" s="64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  <c r="BX340" s="63"/>
      <c r="BY340" s="63"/>
      <c r="BZ340" s="63"/>
      <c r="CA340" s="63"/>
      <c r="CB340" s="63"/>
    </row>
    <row r="341" spans="1:80" ht="12.7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4"/>
      <c r="AD341" s="64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  <c r="BX341" s="63"/>
      <c r="BY341" s="63"/>
      <c r="BZ341" s="63"/>
      <c r="CA341" s="63"/>
      <c r="CB341" s="63"/>
    </row>
    <row r="342" spans="1:80" ht="12.7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4"/>
      <c r="AD342" s="64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  <c r="CB342" s="63"/>
    </row>
    <row r="343" spans="1:80" ht="12.7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4"/>
      <c r="AD343" s="64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  <c r="BV343" s="63"/>
      <c r="BW343" s="63"/>
      <c r="BX343" s="63"/>
      <c r="BY343" s="63"/>
      <c r="BZ343" s="63"/>
      <c r="CA343" s="63"/>
      <c r="CB343" s="63"/>
    </row>
    <row r="344" spans="1:80" ht="12.7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4"/>
      <c r="AD344" s="64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  <c r="BV344" s="63"/>
      <c r="BW344" s="63"/>
      <c r="BX344" s="63"/>
      <c r="BY344" s="63"/>
      <c r="BZ344" s="63"/>
      <c r="CA344" s="63"/>
      <c r="CB344" s="63"/>
    </row>
    <row r="345" spans="1:80" ht="12.7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4"/>
      <c r="AD345" s="64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  <c r="BX345" s="63"/>
      <c r="BY345" s="63"/>
      <c r="BZ345" s="63"/>
      <c r="CA345" s="63"/>
      <c r="CB345" s="63"/>
    </row>
    <row r="346" spans="1:80" ht="12.7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4"/>
      <c r="AD346" s="64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  <c r="BX346" s="63"/>
      <c r="BY346" s="63"/>
      <c r="BZ346" s="63"/>
      <c r="CA346" s="63"/>
      <c r="CB346" s="63"/>
    </row>
    <row r="347" spans="1:80" ht="12.7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4"/>
      <c r="AD347" s="64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  <c r="BX347" s="63"/>
      <c r="BY347" s="63"/>
      <c r="BZ347" s="63"/>
      <c r="CA347" s="63"/>
      <c r="CB347" s="63"/>
    </row>
    <row r="348" spans="1:80" ht="12.7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4"/>
      <c r="AD348" s="64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  <c r="BV348" s="63"/>
      <c r="BW348" s="63"/>
      <c r="BX348" s="63"/>
      <c r="BY348" s="63"/>
      <c r="BZ348" s="63"/>
      <c r="CA348" s="63"/>
      <c r="CB348" s="63"/>
    </row>
    <row r="349" spans="1:80" ht="12.7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4"/>
      <c r="AD349" s="64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  <c r="BX349" s="63"/>
      <c r="BY349" s="63"/>
      <c r="BZ349" s="63"/>
      <c r="CA349" s="63"/>
      <c r="CB349" s="63"/>
    </row>
    <row r="350" spans="1:80" ht="12.7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4"/>
      <c r="AD350" s="64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  <c r="BX350" s="63"/>
      <c r="BY350" s="63"/>
      <c r="BZ350" s="63"/>
      <c r="CA350" s="63"/>
      <c r="CB350" s="63"/>
    </row>
    <row r="351" spans="1:80" ht="12.7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4"/>
      <c r="AD351" s="64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  <c r="BV351" s="63"/>
      <c r="BW351" s="63"/>
      <c r="BX351" s="63"/>
      <c r="BY351" s="63"/>
      <c r="BZ351" s="63"/>
      <c r="CA351" s="63"/>
      <c r="CB351" s="63"/>
    </row>
    <row r="352" spans="1:80" ht="12.7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4"/>
      <c r="AD352" s="64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  <c r="BX352" s="63"/>
      <c r="BY352" s="63"/>
      <c r="BZ352" s="63"/>
      <c r="CA352" s="63"/>
      <c r="CB352" s="63"/>
    </row>
    <row r="353" spans="1:80" ht="12.7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4"/>
      <c r="AD353" s="64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  <c r="BX353" s="63"/>
      <c r="BY353" s="63"/>
      <c r="BZ353" s="63"/>
      <c r="CA353" s="63"/>
      <c r="CB353" s="63"/>
    </row>
    <row r="354" spans="1:80" ht="12.7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4"/>
      <c r="AD354" s="64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</row>
    <row r="355" spans="1:80" ht="12.7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4"/>
      <c r="AD355" s="64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  <c r="BX355" s="63"/>
      <c r="BY355" s="63"/>
      <c r="BZ355" s="63"/>
      <c r="CA355" s="63"/>
      <c r="CB355" s="63"/>
    </row>
    <row r="356" spans="1:80" ht="12.7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4"/>
      <c r="AD356" s="64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63"/>
      <c r="BZ356" s="63"/>
      <c r="CA356" s="63"/>
      <c r="CB356" s="63"/>
    </row>
    <row r="357" spans="1:80" ht="12.7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4"/>
      <c r="AD357" s="64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  <c r="BX357" s="63"/>
      <c r="BY357" s="63"/>
      <c r="BZ357" s="63"/>
      <c r="CA357" s="63"/>
      <c r="CB357" s="63"/>
    </row>
    <row r="358" spans="1:80" ht="12.7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4"/>
      <c r="AD358" s="64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63"/>
      <c r="BZ358" s="63"/>
      <c r="CA358" s="63"/>
      <c r="CB358" s="63"/>
    </row>
    <row r="359" spans="1:80" ht="12.7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4"/>
      <c r="AD359" s="64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  <c r="BX359" s="63"/>
      <c r="BY359" s="63"/>
      <c r="BZ359" s="63"/>
      <c r="CA359" s="63"/>
      <c r="CB359" s="63"/>
    </row>
    <row r="360" spans="1:80" ht="12.7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4"/>
      <c r="AD360" s="64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  <c r="BX360" s="63"/>
      <c r="BY360" s="63"/>
      <c r="BZ360" s="63"/>
      <c r="CA360" s="63"/>
      <c r="CB360" s="63"/>
    </row>
    <row r="361" spans="1:80" ht="12.7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4"/>
      <c r="AD361" s="64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63"/>
      <c r="BZ361" s="63"/>
      <c r="CA361" s="63"/>
      <c r="CB361" s="63"/>
    </row>
    <row r="362" spans="1:80" ht="12.7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4"/>
      <c r="AD362" s="64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  <c r="BV362" s="63"/>
      <c r="BW362" s="63"/>
      <c r="BX362" s="63"/>
      <c r="BY362" s="63"/>
      <c r="BZ362" s="63"/>
      <c r="CA362" s="63"/>
      <c r="CB362" s="63"/>
    </row>
    <row r="363" spans="1:80" ht="12.7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4"/>
      <c r="AD363" s="64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  <c r="BV363" s="63"/>
      <c r="BW363" s="63"/>
      <c r="BX363" s="63"/>
      <c r="BY363" s="63"/>
      <c r="BZ363" s="63"/>
      <c r="CA363" s="63"/>
      <c r="CB363" s="63"/>
    </row>
    <row r="364" spans="1:80" ht="12.7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4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  <c r="BX364" s="63"/>
      <c r="BY364" s="63"/>
      <c r="BZ364" s="63"/>
      <c r="CA364" s="63"/>
      <c r="CB364" s="63"/>
    </row>
    <row r="365" spans="1:80" ht="12.7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4"/>
      <c r="AD365" s="64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  <c r="BX365" s="63"/>
      <c r="BY365" s="63"/>
      <c r="BZ365" s="63"/>
      <c r="CA365" s="63"/>
      <c r="CB365" s="63"/>
    </row>
    <row r="366" spans="1:80" ht="12.7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4"/>
      <c r="AD366" s="64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  <c r="CB366" s="63"/>
    </row>
    <row r="367" spans="1:80" ht="12.7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4"/>
      <c r="AD367" s="64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  <c r="BX367" s="63"/>
      <c r="BY367" s="63"/>
      <c r="BZ367" s="63"/>
      <c r="CA367" s="63"/>
      <c r="CB367" s="63"/>
    </row>
    <row r="368" spans="1:80" ht="12.7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4"/>
      <c r="AD368" s="64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  <c r="BX368" s="63"/>
      <c r="BY368" s="63"/>
      <c r="BZ368" s="63"/>
      <c r="CA368" s="63"/>
      <c r="CB368" s="63"/>
    </row>
    <row r="369" spans="1:80" ht="12.7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4"/>
      <c r="AD369" s="64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  <c r="BX369" s="63"/>
      <c r="BY369" s="63"/>
      <c r="BZ369" s="63"/>
      <c r="CA369" s="63"/>
      <c r="CB369" s="63"/>
    </row>
    <row r="370" spans="1:80" ht="12.7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4"/>
      <c r="AD370" s="64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  <c r="CB370" s="63"/>
    </row>
    <row r="371" spans="1:80" ht="12.7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4"/>
      <c r="AD371" s="64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  <c r="CB371" s="63"/>
    </row>
    <row r="372" spans="1:80" ht="12.7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4"/>
      <c r="AD372" s="64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  <c r="BV372" s="63"/>
      <c r="BW372" s="63"/>
      <c r="BX372" s="63"/>
      <c r="BY372" s="63"/>
      <c r="BZ372" s="63"/>
      <c r="CA372" s="63"/>
      <c r="CB372" s="63"/>
    </row>
    <row r="373" spans="1:80" ht="12.7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4"/>
      <c r="AD373" s="64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  <c r="BV373" s="63"/>
      <c r="BW373" s="63"/>
      <c r="BX373" s="63"/>
      <c r="BY373" s="63"/>
      <c r="BZ373" s="63"/>
      <c r="CA373" s="63"/>
      <c r="CB373" s="63"/>
    </row>
    <row r="374" spans="1:80" ht="12.7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4"/>
      <c r="AD374" s="64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  <c r="BV374" s="63"/>
      <c r="BW374" s="63"/>
      <c r="BX374" s="63"/>
      <c r="BY374" s="63"/>
      <c r="BZ374" s="63"/>
      <c r="CA374" s="63"/>
      <c r="CB374" s="63"/>
    </row>
    <row r="375" spans="1:80" ht="12.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4"/>
      <c r="AD375" s="64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  <c r="BV375" s="63"/>
      <c r="BW375" s="63"/>
      <c r="BX375" s="63"/>
      <c r="BY375" s="63"/>
      <c r="BZ375" s="63"/>
      <c r="CA375" s="63"/>
      <c r="CB375" s="63"/>
    </row>
    <row r="376" spans="1:80" ht="12.7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4"/>
      <c r="AD376" s="64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  <c r="BV376" s="63"/>
      <c r="BW376" s="63"/>
      <c r="BX376" s="63"/>
      <c r="BY376" s="63"/>
      <c r="BZ376" s="63"/>
      <c r="CA376" s="63"/>
      <c r="CB376" s="63"/>
    </row>
    <row r="377" spans="1:80" ht="12.7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4"/>
      <c r="AD377" s="64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  <c r="CB377" s="63"/>
    </row>
    <row r="378" spans="1:80" ht="12.7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4"/>
      <c r="AD378" s="64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</row>
    <row r="379" spans="1:80" ht="12.7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4"/>
      <c r="AD379" s="64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  <c r="BV379" s="63"/>
      <c r="BW379" s="63"/>
      <c r="BX379" s="63"/>
      <c r="BY379" s="63"/>
      <c r="BZ379" s="63"/>
      <c r="CA379" s="63"/>
      <c r="CB379" s="63"/>
    </row>
    <row r="380" spans="1:80" ht="12.7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4"/>
      <c r="AD380" s="64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  <c r="BV380" s="63"/>
      <c r="BW380" s="63"/>
      <c r="BX380" s="63"/>
      <c r="BY380" s="63"/>
      <c r="BZ380" s="63"/>
      <c r="CA380" s="63"/>
      <c r="CB380" s="63"/>
    </row>
    <row r="381" spans="1:80" ht="12.7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4"/>
      <c r="AD381" s="64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  <c r="BV381" s="63"/>
      <c r="BW381" s="63"/>
      <c r="BX381" s="63"/>
      <c r="BY381" s="63"/>
      <c r="BZ381" s="63"/>
      <c r="CA381" s="63"/>
      <c r="CB381" s="63"/>
    </row>
    <row r="382" spans="1:80" ht="12.7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4"/>
      <c r="AD382" s="64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  <c r="BV382" s="63"/>
      <c r="BW382" s="63"/>
      <c r="BX382" s="63"/>
      <c r="BY382" s="63"/>
      <c r="BZ382" s="63"/>
      <c r="CA382" s="63"/>
      <c r="CB382" s="63"/>
    </row>
    <row r="383" spans="1:80" ht="12.7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4"/>
      <c r="AD383" s="64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  <c r="BX383" s="63"/>
      <c r="BY383" s="63"/>
      <c r="BZ383" s="63"/>
      <c r="CA383" s="63"/>
      <c r="CB383" s="63"/>
    </row>
    <row r="384" spans="1:80" ht="12.7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4"/>
      <c r="AD384" s="64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  <c r="CB384" s="63"/>
    </row>
    <row r="385" spans="1:80" ht="12.7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4"/>
      <c r="AD385" s="64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  <c r="CB385" s="63"/>
    </row>
    <row r="386" spans="1:80" ht="12.7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4"/>
      <c r="AD386" s="64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  <c r="BX386" s="63"/>
      <c r="BY386" s="63"/>
      <c r="BZ386" s="63"/>
      <c r="CA386" s="63"/>
      <c r="CB386" s="63"/>
    </row>
    <row r="387" spans="1:80" ht="12.7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4"/>
      <c r="AD387" s="64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  <c r="BV387" s="63"/>
      <c r="BW387" s="63"/>
      <c r="BX387" s="63"/>
      <c r="BY387" s="63"/>
      <c r="BZ387" s="63"/>
      <c r="CA387" s="63"/>
      <c r="CB387" s="63"/>
    </row>
    <row r="388" spans="1:80" ht="12.7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4"/>
      <c r="AD388" s="64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  <c r="BV388" s="63"/>
      <c r="BW388" s="63"/>
      <c r="BX388" s="63"/>
      <c r="BY388" s="63"/>
      <c r="BZ388" s="63"/>
      <c r="CA388" s="63"/>
      <c r="CB388" s="63"/>
    </row>
    <row r="389" spans="1:80" ht="12.7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4"/>
      <c r="AD389" s="64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  <c r="BV389" s="63"/>
      <c r="BW389" s="63"/>
      <c r="BX389" s="63"/>
      <c r="BY389" s="63"/>
      <c r="BZ389" s="63"/>
      <c r="CA389" s="63"/>
      <c r="CB389" s="63"/>
    </row>
    <row r="390" spans="1:80" ht="12.7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4"/>
      <c r="AD390" s="64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  <c r="CB390" s="63"/>
    </row>
    <row r="391" spans="1:80" ht="12.7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4"/>
      <c r="AD391" s="64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  <c r="BX391" s="63"/>
      <c r="BY391" s="63"/>
      <c r="BZ391" s="63"/>
      <c r="CA391" s="63"/>
      <c r="CB391" s="63"/>
    </row>
    <row r="392" spans="1:80" ht="12.7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4"/>
      <c r="AD392" s="64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  <c r="BV392" s="63"/>
      <c r="BW392" s="63"/>
      <c r="BX392" s="63"/>
      <c r="BY392" s="63"/>
      <c r="BZ392" s="63"/>
      <c r="CA392" s="63"/>
      <c r="CB392" s="63"/>
    </row>
    <row r="393" spans="1:80" ht="12.7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4"/>
      <c r="AD393" s="64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  <c r="BV393" s="63"/>
      <c r="BW393" s="63"/>
      <c r="BX393" s="63"/>
      <c r="BY393" s="63"/>
      <c r="BZ393" s="63"/>
      <c r="CA393" s="63"/>
      <c r="CB393" s="63"/>
    </row>
    <row r="394" spans="1:80" ht="12.7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4"/>
      <c r="AD394" s="64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  <c r="CB394" s="63"/>
    </row>
    <row r="395" spans="1:80" ht="12.7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4"/>
      <c r="AD395" s="64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  <c r="CB395" s="63"/>
    </row>
    <row r="396" spans="1:80" ht="12.7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4"/>
      <c r="AD396" s="64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  <c r="BV396" s="63"/>
      <c r="BW396" s="63"/>
      <c r="BX396" s="63"/>
      <c r="BY396" s="63"/>
      <c r="BZ396" s="63"/>
      <c r="CA396" s="63"/>
      <c r="CB396" s="63"/>
    </row>
    <row r="397" spans="1:80" ht="12.7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4"/>
      <c r="AD397" s="64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  <c r="CB397" s="63"/>
    </row>
    <row r="398" spans="1:80" ht="12.7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4"/>
      <c r="AD398" s="64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  <c r="CB398" s="63"/>
    </row>
    <row r="399" spans="1:80" ht="12.7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4"/>
      <c r="AD399" s="64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  <c r="CB399" s="63"/>
    </row>
    <row r="400" spans="1:80" ht="12.7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4"/>
      <c r="AD400" s="64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63"/>
      <c r="BZ400" s="63"/>
      <c r="CA400" s="63"/>
      <c r="CB400" s="63"/>
    </row>
    <row r="401" spans="1:80" ht="12.7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4"/>
      <c r="AD401" s="64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  <c r="CB401" s="63"/>
    </row>
    <row r="402" spans="1:80" ht="12.7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4"/>
      <c r="AD402" s="64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</row>
    <row r="403" spans="1:80" ht="12.7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4"/>
      <c r="AD403" s="64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  <c r="CB403" s="63"/>
    </row>
    <row r="404" spans="1:80" ht="12.7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4"/>
      <c r="AD404" s="64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  <c r="CB404" s="63"/>
    </row>
    <row r="405" spans="1:80" ht="12.7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4"/>
      <c r="AD405" s="64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  <c r="CB405" s="63"/>
    </row>
    <row r="406" spans="1:80" ht="12.7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4"/>
      <c r="AD406" s="64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  <c r="BV406" s="63"/>
      <c r="BW406" s="63"/>
      <c r="BX406" s="63"/>
      <c r="BY406" s="63"/>
      <c r="BZ406" s="63"/>
      <c r="CA406" s="63"/>
      <c r="CB406" s="63"/>
    </row>
    <row r="407" spans="1:80" ht="12.7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4"/>
      <c r="AD407" s="64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  <c r="CB407" s="63"/>
    </row>
    <row r="408" spans="1:80" ht="12.7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4"/>
      <c r="AD408" s="64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  <c r="CB408" s="63"/>
    </row>
    <row r="409" spans="1:80" ht="12.7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4"/>
      <c r="AD409" s="64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  <c r="CB409" s="63"/>
    </row>
    <row r="410" spans="1:80" ht="12.7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4"/>
      <c r="AD410" s="64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  <c r="CB410" s="63"/>
    </row>
    <row r="411" spans="1:80" ht="12.7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4"/>
      <c r="AD411" s="64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  <c r="BV411" s="63"/>
      <c r="BW411" s="63"/>
      <c r="BX411" s="63"/>
      <c r="BY411" s="63"/>
      <c r="BZ411" s="63"/>
      <c r="CA411" s="63"/>
      <c r="CB411" s="63"/>
    </row>
    <row r="412" spans="1:80" ht="12.7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4"/>
      <c r="AD412" s="64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</row>
    <row r="413" spans="1:80" ht="12.7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4"/>
      <c r="AD413" s="64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  <c r="CB413" s="63"/>
    </row>
    <row r="414" spans="1:80" ht="12.7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4"/>
      <c r="AD414" s="64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</row>
    <row r="415" spans="1:80" ht="12.7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4"/>
      <c r="AD415" s="64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  <c r="CB415" s="63"/>
    </row>
    <row r="416" spans="1:80" ht="12.7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4"/>
      <c r="AD416" s="64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  <c r="CB416" s="63"/>
    </row>
    <row r="417" spans="1:80" ht="12.7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4"/>
      <c r="AD417" s="64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  <c r="BX417" s="63"/>
      <c r="BY417" s="63"/>
      <c r="BZ417" s="63"/>
      <c r="CA417" s="63"/>
      <c r="CB417" s="63"/>
    </row>
    <row r="418" spans="1:80" ht="12.7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4"/>
      <c r="AD418" s="64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  <c r="BV418" s="63"/>
      <c r="BW418" s="63"/>
      <c r="BX418" s="63"/>
      <c r="BY418" s="63"/>
      <c r="BZ418" s="63"/>
      <c r="CA418" s="63"/>
      <c r="CB418" s="63"/>
    </row>
    <row r="419" spans="1:80" ht="12.7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4"/>
      <c r="AD419" s="64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  <c r="BV419" s="63"/>
      <c r="BW419" s="63"/>
      <c r="BX419" s="63"/>
      <c r="BY419" s="63"/>
      <c r="BZ419" s="63"/>
      <c r="CA419" s="63"/>
      <c r="CB419" s="63"/>
    </row>
    <row r="420" spans="1:80" ht="12.7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4"/>
      <c r="AD420" s="64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  <c r="CB420" s="63"/>
    </row>
    <row r="421" spans="1:80" ht="12.7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4"/>
      <c r="AD421" s="64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  <c r="CB421" s="63"/>
    </row>
    <row r="422" spans="1:80" ht="12.7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4"/>
      <c r="AD422" s="64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  <c r="CB422" s="63"/>
    </row>
    <row r="423" spans="1:80" ht="12.7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4"/>
      <c r="AD423" s="64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  <c r="CB423" s="63"/>
    </row>
    <row r="424" spans="1:80" ht="12.7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4"/>
      <c r="AD424" s="64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  <c r="CB424" s="63"/>
    </row>
    <row r="425" spans="1:80" ht="12.7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4"/>
      <c r="AD425" s="64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  <c r="CB425" s="63"/>
    </row>
    <row r="426" spans="1:80" ht="12.7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4"/>
      <c r="AD426" s="64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</row>
    <row r="427" spans="1:80" ht="12.7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4"/>
      <c r="AD427" s="64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  <c r="CB427" s="63"/>
    </row>
    <row r="428" spans="1:80" ht="12.7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4"/>
      <c r="AD428" s="64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  <c r="CB428" s="63"/>
    </row>
    <row r="429" spans="1:80" ht="12.7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4"/>
      <c r="AD429" s="64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  <c r="BV429" s="63"/>
      <c r="BW429" s="63"/>
      <c r="BX429" s="63"/>
      <c r="BY429" s="63"/>
      <c r="BZ429" s="63"/>
      <c r="CA429" s="63"/>
      <c r="CB429" s="63"/>
    </row>
    <row r="430" spans="1:80" ht="12.7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4"/>
      <c r="AD430" s="64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  <c r="CB430" s="63"/>
    </row>
    <row r="431" spans="1:80" ht="12.7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4"/>
      <c r="AD431" s="64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  <c r="CB431" s="63"/>
    </row>
    <row r="432" spans="1:80" ht="12.7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4"/>
      <c r="AD432" s="64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  <c r="CB432" s="63"/>
    </row>
    <row r="433" spans="1:80" ht="12.7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4"/>
      <c r="AD433" s="64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  <c r="CB433" s="63"/>
    </row>
    <row r="434" spans="1:80" ht="12.7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4"/>
      <c r="AD434" s="64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  <c r="CB434" s="63"/>
    </row>
    <row r="435" spans="1:80" ht="12.7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4"/>
      <c r="AD435" s="64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  <c r="CB435" s="63"/>
    </row>
    <row r="436" spans="1:80" ht="12.7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4"/>
      <c r="AD436" s="64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  <c r="CB436" s="63"/>
    </row>
    <row r="437" spans="1:80" ht="12.7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4"/>
      <c r="AD437" s="64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  <c r="CB437" s="63"/>
    </row>
    <row r="438" spans="1:80" ht="12.7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4"/>
      <c r="AD438" s="64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</row>
    <row r="439" spans="1:80" ht="12.7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4"/>
      <c r="AD439" s="64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  <c r="BX439" s="63"/>
      <c r="BY439" s="63"/>
      <c r="BZ439" s="63"/>
      <c r="CA439" s="63"/>
      <c r="CB439" s="63"/>
    </row>
    <row r="440" spans="1:80" ht="12.7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4"/>
      <c r="AD440" s="64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  <c r="CB440" s="63"/>
    </row>
    <row r="441" spans="1:80" ht="12.7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4"/>
      <c r="AD441" s="64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  <c r="CB441" s="63"/>
    </row>
    <row r="442" spans="1:80" ht="12.7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4"/>
      <c r="AD442" s="64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  <c r="CB442" s="63"/>
    </row>
    <row r="443" spans="1:80" ht="12.7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4"/>
      <c r="AD443" s="64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  <c r="CB443" s="63"/>
    </row>
    <row r="444" spans="1:80" ht="12.7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4"/>
      <c r="AD444" s="64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  <c r="CB444" s="63"/>
    </row>
    <row r="445" spans="1:80" ht="12.7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4"/>
      <c r="AD445" s="64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  <c r="CB445" s="63"/>
    </row>
    <row r="446" spans="1:80" ht="12.7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4"/>
      <c r="AD446" s="64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  <c r="CB446" s="63"/>
    </row>
    <row r="447" spans="1:80" ht="12.7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4"/>
      <c r="AD447" s="64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  <c r="CB447" s="63"/>
    </row>
    <row r="448" spans="1:80" ht="12.7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4"/>
      <c r="AD448" s="64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  <c r="CB448" s="63"/>
    </row>
    <row r="449" spans="1:80" ht="12.7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4"/>
      <c r="AD449" s="64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  <c r="BV449" s="63"/>
      <c r="BW449" s="63"/>
      <c r="BX449" s="63"/>
      <c r="BY449" s="63"/>
      <c r="BZ449" s="63"/>
      <c r="CA449" s="63"/>
      <c r="CB449" s="63"/>
    </row>
    <row r="450" spans="1:80" ht="12.7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4"/>
      <c r="AD450" s="64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</row>
    <row r="451" spans="1:80" ht="12.7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4"/>
      <c r="AD451" s="64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  <c r="CB451" s="63"/>
    </row>
    <row r="452" spans="1:80" ht="12.7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4"/>
      <c r="AD452" s="64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  <c r="CB452" s="63"/>
    </row>
    <row r="453" spans="1:80" ht="12.7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4"/>
      <c r="AD453" s="64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  <c r="BV453" s="63"/>
      <c r="BW453" s="63"/>
      <c r="BX453" s="63"/>
      <c r="BY453" s="63"/>
      <c r="BZ453" s="63"/>
      <c r="CA453" s="63"/>
      <c r="CB453" s="63"/>
    </row>
    <row r="454" spans="1:80" ht="12.7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4"/>
      <c r="AD454" s="64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  <c r="BV454" s="63"/>
      <c r="BW454" s="63"/>
      <c r="BX454" s="63"/>
      <c r="BY454" s="63"/>
      <c r="BZ454" s="63"/>
      <c r="CA454" s="63"/>
      <c r="CB454" s="63"/>
    </row>
    <row r="455" spans="1:80" ht="12.7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4"/>
      <c r="AD455" s="64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  <c r="BX455" s="63"/>
      <c r="BY455" s="63"/>
      <c r="BZ455" s="63"/>
      <c r="CA455" s="63"/>
      <c r="CB455" s="63"/>
    </row>
    <row r="456" spans="1:80" ht="12.7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4"/>
      <c r="AD456" s="64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  <c r="BV456" s="63"/>
      <c r="BW456" s="63"/>
      <c r="BX456" s="63"/>
      <c r="BY456" s="63"/>
      <c r="BZ456" s="63"/>
      <c r="CA456" s="63"/>
      <c r="CB456" s="63"/>
    </row>
    <row r="457" spans="1:80" ht="12.7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4"/>
      <c r="AD457" s="64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  <c r="BX457" s="63"/>
      <c r="BY457" s="63"/>
      <c r="BZ457" s="63"/>
      <c r="CA457" s="63"/>
      <c r="CB457" s="63"/>
    </row>
    <row r="458" spans="1:80" ht="12.7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4"/>
      <c r="AD458" s="64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  <c r="CB458" s="63"/>
    </row>
    <row r="459" spans="1:80" ht="12.7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4"/>
      <c r="AD459" s="64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  <c r="CB459" s="63"/>
    </row>
    <row r="460" spans="1:80" ht="12.7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4"/>
      <c r="AD460" s="64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  <c r="BV460" s="63"/>
      <c r="BW460" s="63"/>
      <c r="BX460" s="63"/>
      <c r="BY460" s="63"/>
      <c r="BZ460" s="63"/>
      <c r="CA460" s="63"/>
      <c r="CB460" s="63"/>
    </row>
    <row r="461" spans="1:80" ht="12.7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4"/>
      <c r="AD461" s="64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  <c r="CB461" s="63"/>
    </row>
    <row r="462" spans="1:80" ht="12.7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4"/>
      <c r="AD462" s="64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</row>
    <row r="463" spans="1:80" ht="12.7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4"/>
      <c r="AD463" s="64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  <c r="BX463" s="63"/>
      <c r="BY463" s="63"/>
      <c r="BZ463" s="63"/>
      <c r="CA463" s="63"/>
      <c r="CB463" s="63"/>
    </row>
    <row r="464" spans="1:80" ht="12.7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4"/>
      <c r="AD464" s="64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  <c r="BV464" s="63"/>
      <c r="BW464" s="63"/>
      <c r="BX464" s="63"/>
      <c r="BY464" s="63"/>
      <c r="BZ464" s="63"/>
      <c r="CA464" s="63"/>
      <c r="CB464" s="63"/>
    </row>
    <row r="465" spans="1:80" ht="12.7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4"/>
      <c r="AD465" s="64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  <c r="CB465" s="63"/>
    </row>
    <row r="466" spans="1:80" ht="12.7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4"/>
      <c r="AD466" s="64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  <c r="CB466" s="63"/>
    </row>
    <row r="467" spans="1:80" ht="12.7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4"/>
      <c r="AD467" s="64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  <c r="BV467" s="63"/>
      <c r="BW467" s="63"/>
      <c r="BX467" s="63"/>
      <c r="BY467" s="63"/>
      <c r="BZ467" s="63"/>
      <c r="CA467" s="63"/>
      <c r="CB467" s="63"/>
    </row>
    <row r="468" spans="1:80" ht="12.7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4"/>
      <c r="AD468" s="64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  <c r="CB468" s="63"/>
    </row>
    <row r="469" spans="1:80" ht="12.7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4"/>
      <c r="AD469" s="64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  <c r="CB469" s="63"/>
    </row>
    <row r="470" spans="1:80" ht="12.7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4"/>
      <c r="AD470" s="64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  <c r="BV470" s="63"/>
      <c r="BW470" s="63"/>
      <c r="BX470" s="63"/>
      <c r="BY470" s="63"/>
      <c r="BZ470" s="63"/>
      <c r="CA470" s="63"/>
      <c r="CB470" s="63"/>
    </row>
    <row r="471" spans="1:80" ht="12.7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4"/>
      <c r="AD471" s="64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  <c r="BX471" s="63"/>
      <c r="BY471" s="63"/>
      <c r="BZ471" s="63"/>
      <c r="CA471" s="63"/>
      <c r="CB471" s="63"/>
    </row>
    <row r="472" spans="1:80" ht="12.7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4"/>
      <c r="AD472" s="64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  <c r="BV472" s="63"/>
      <c r="BW472" s="63"/>
      <c r="BX472" s="63"/>
      <c r="BY472" s="63"/>
      <c r="BZ472" s="63"/>
      <c r="CA472" s="63"/>
      <c r="CB472" s="63"/>
    </row>
    <row r="473" spans="1:80" ht="12.7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4"/>
      <c r="AD473" s="64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  <c r="CB473" s="63"/>
    </row>
    <row r="474" spans="1:80" ht="12.7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4"/>
      <c r="AD474" s="64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</row>
    <row r="475" spans="1:80" ht="12.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4"/>
      <c r="AD475" s="64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  <c r="BV475" s="63"/>
      <c r="BW475" s="63"/>
      <c r="BX475" s="63"/>
      <c r="BY475" s="63"/>
      <c r="BZ475" s="63"/>
      <c r="CA475" s="63"/>
      <c r="CB475" s="63"/>
    </row>
    <row r="476" spans="1:80" ht="12.7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4"/>
      <c r="AD476" s="64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  <c r="CB476" s="63"/>
    </row>
    <row r="477" spans="1:80" ht="12.7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4"/>
      <c r="AD477" s="64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  <c r="CB477" s="63"/>
    </row>
    <row r="478" spans="1:80" ht="12.7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4"/>
      <c r="AD478" s="64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  <c r="BV478" s="63"/>
      <c r="BW478" s="63"/>
      <c r="BX478" s="63"/>
      <c r="BY478" s="63"/>
      <c r="BZ478" s="63"/>
      <c r="CA478" s="63"/>
      <c r="CB478" s="63"/>
    </row>
    <row r="479" spans="1:80" ht="12.7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4"/>
      <c r="AD479" s="64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  <c r="BV479" s="63"/>
      <c r="BW479" s="63"/>
      <c r="BX479" s="63"/>
      <c r="BY479" s="63"/>
      <c r="BZ479" s="63"/>
      <c r="CA479" s="63"/>
      <c r="CB479" s="63"/>
    </row>
    <row r="480" spans="1:80" ht="12.7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4"/>
      <c r="AD480" s="64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  <c r="CB480" s="63"/>
    </row>
    <row r="481" spans="1:80" ht="12.7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4"/>
      <c r="AD481" s="64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  <c r="CB481" s="63"/>
    </row>
    <row r="482" spans="1:80" ht="12.7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4"/>
      <c r="AD482" s="64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  <c r="BV482" s="63"/>
      <c r="BW482" s="63"/>
      <c r="BX482" s="63"/>
      <c r="BY482" s="63"/>
      <c r="BZ482" s="63"/>
      <c r="CA482" s="63"/>
      <c r="CB482" s="63"/>
    </row>
    <row r="483" spans="1:80" ht="12.7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4"/>
      <c r="AD483" s="64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  <c r="CB483" s="63"/>
    </row>
    <row r="484" spans="1:80" ht="12.7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4"/>
      <c r="AD484" s="64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  <c r="CB484" s="63"/>
    </row>
    <row r="485" spans="1:80" ht="12.7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4"/>
      <c r="AD485" s="64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  <c r="BX485" s="63"/>
      <c r="BY485" s="63"/>
      <c r="BZ485" s="63"/>
      <c r="CA485" s="63"/>
      <c r="CB485" s="63"/>
    </row>
    <row r="486" spans="1:80" ht="12.7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4"/>
      <c r="AD486" s="64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</row>
    <row r="487" spans="1:80" ht="12.7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4"/>
      <c r="AD487" s="64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  <c r="BV487" s="63"/>
      <c r="BW487" s="63"/>
      <c r="BX487" s="63"/>
      <c r="BY487" s="63"/>
      <c r="BZ487" s="63"/>
      <c r="CA487" s="63"/>
      <c r="CB487" s="63"/>
    </row>
    <row r="488" spans="1:80" ht="12.7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4"/>
      <c r="AD488" s="64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  <c r="CB488" s="63"/>
    </row>
    <row r="489" spans="1:80" ht="12.7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4"/>
      <c r="AD489" s="64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  <c r="CB489" s="63"/>
    </row>
    <row r="490" spans="1:80" ht="12.7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4"/>
      <c r="AD490" s="64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  <c r="BX490" s="63"/>
      <c r="BY490" s="63"/>
      <c r="BZ490" s="63"/>
      <c r="CA490" s="63"/>
      <c r="CB490" s="63"/>
    </row>
    <row r="491" spans="1:80" ht="12.7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4"/>
      <c r="AD491" s="64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  <c r="CB491" s="63"/>
    </row>
    <row r="492" spans="1:80" ht="12.7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4"/>
      <c r="AD492" s="64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  <c r="CB492" s="63"/>
    </row>
    <row r="493" spans="1:80" ht="12.7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4"/>
      <c r="AD493" s="64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  <c r="BX493" s="63"/>
      <c r="BY493" s="63"/>
      <c r="BZ493" s="63"/>
      <c r="CA493" s="63"/>
      <c r="CB493" s="63"/>
    </row>
    <row r="494" spans="1:80" ht="12.7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4"/>
      <c r="AD494" s="64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  <c r="BV494" s="63"/>
      <c r="BW494" s="63"/>
      <c r="BX494" s="63"/>
      <c r="BY494" s="63"/>
      <c r="BZ494" s="63"/>
      <c r="CA494" s="63"/>
      <c r="CB494" s="63"/>
    </row>
    <row r="495" spans="1:80" ht="12.7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4"/>
      <c r="AD495" s="64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  <c r="BV495" s="63"/>
      <c r="BW495" s="63"/>
      <c r="BX495" s="63"/>
      <c r="BY495" s="63"/>
      <c r="BZ495" s="63"/>
      <c r="CA495" s="63"/>
      <c r="CB495" s="63"/>
    </row>
    <row r="496" spans="1:80" ht="12.7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4"/>
      <c r="AD496" s="64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  <c r="BV496" s="63"/>
      <c r="BW496" s="63"/>
      <c r="BX496" s="63"/>
      <c r="BY496" s="63"/>
      <c r="BZ496" s="63"/>
      <c r="CA496" s="63"/>
      <c r="CB496" s="63"/>
    </row>
    <row r="497" spans="1:80" ht="12.7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4"/>
      <c r="AD497" s="64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  <c r="BV497" s="63"/>
      <c r="BW497" s="63"/>
      <c r="BX497" s="63"/>
      <c r="BY497" s="63"/>
      <c r="BZ497" s="63"/>
      <c r="CA497" s="63"/>
      <c r="CB497" s="63"/>
    </row>
    <row r="498" spans="1:80" ht="12.7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4"/>
      <c r="AD498" s="64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  <c r="CB498" s="63"/>
    </row>
    <row r="499" spans="1:80" ht="12.7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4"/>
      <c r="AD499" s="64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  <c r="BV499" s="63"/>
      <c r="BW499" s="63"/>
      <c r="BX499" s="63"/>
      <c r="BY499" s="63"/>
      <c r="BZ499" s="63"/>
      <c r="CA499" s="63"/>
      <c r="CB499" s="63"/>
    </row>
    <row r="500" spans="1:80" ht="12.7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4"/>
      <c r="AD500" s="64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  <c r="BV500" s="63"/>
      <c r="BW500" s="63"/>
      <c r="BX500" s="63"/>
      <c r="BY500" s="63"/>
      <c r="BZ500" s="63"/>
      <c r="CA500" s="63"/>
      <c r="CB500" s="63"/>
    </row>
    <row r="501" spans="1:80" ht="12.7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4"/>
      <c r="AD501" s="64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63"/>
      <c r="BZ501" s="63"/>
      <c r="CA501" s="63"/>
      <c r="CB501" s="63"/>
    </row>
    <row r="502" spans="1:80" ht="12.7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4"/>
      <c r="AD502" s="64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  <c r="BV502" s="63"/>
      <c r="BW502" s="63"/>
      <c r="BX502" s="63"/>
      <c r="BY502" s="63"/>
      <c r="BZ502" s="63"/>
      <c r="CA502" s="63"/>
      <c r="CB502" s="63"/>
    </row>
    <row r="503" spans="1:80" ht="12.7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4"/>
      <c r="AD503" s="64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  <c r="BV503" s="63"/>
      <c r="BW503" s="63"/>
      <c r="BX503" s="63"/>
      <c r="BY503" s="63"/>
      <c r="BZ503" s="63"/>
      <c r="CA503" s="63"/>
      <c r="CB503" s="63"/>
    </row>
    <row r="504" spans="1:80" ht="12.7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4"/>
      <c r="AD504" s="64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  <c r="BV504" s="63"/>
      <c r="BW504" s="63"/>
      <c r="BX504" s="63"/>
      <c r="BY504" s="63"/>
      <c r="BZ504" s="63"/>
      <c r="CA504" s="63"/>
      <c r="CB504" s="63"/>
    </row>
    <row r="505" spans="1:80" ht="12.7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4"/>
      <c r="AD505" s="64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  <c r="BV505" s="63"/>
      <c r="BW505" s="63"/>
      <c r="BX505" s="63"/>
      <c r="BY505" s="63"/>
      <c r="BZ505" s="63"/>
      <c r="CA505" s="63"/>
      <c r="CB505" s="63"/>
    </row>
    <row r="506" spans="1:80" ht="12.7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4"/>
      <c r="AD506" s="64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  <c r="BV506" s="63"/>
      <c r="BW506" s="63"/>
      <c r="BX506" s="63"/>
      <c r="BY506" s="63"/>
      <c r="BZ506" s="63"/>
      <c r="CA506" s="63"/>
      <c r="CB506" s="63"/>
    </row>
    <row r="507" spans="1:80" ht="12.7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4"/>
      <c r="AD507" s="64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  <c r="BV507" s="63"/>
      <c r="BW507" s="63"/>
      <c r="BX507" s="63"/>
      <c r="BY507" s="63"/>
      <c r="BZ507" s="63"/>
      <c r="CA507" s="63"/>
      <c r="CB507" s="63"/>
    </row>
    <row r="508" spans="1:80" ht="12.7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4"/>
      <c r="AD508" s="64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  <c r="BV508" s="63"/>
      <c r="BW508" s="63"/>
      <c r="BX508" s="63"/>
      <c r="BY508" s="63"/>
      <c r="BZ508" s="63"/>
      <c r="CA508" s="63"/>
      <c r="CB508" s="63"/>
    </row>
    <row r="509" spans="1:80" ht="12.7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4"/>
      <c r="AD509" s="64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  <c r="BV509" s="63"/>
      <c r="BW509" s="63"/>
      <c r="BX509" s="63"/>
      <c r="BY509" s="63"/>
      <c r="BZ509" s="63"/>
      <c r="CA509" s="63"/>
      <c r="CB509" s="63"/>
    </row>
    <row r="510" spans="1:80" ht="12.7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4"/>
      <c r="AD510" s="64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  <c r="CB510" s="63"/>
    </row>
    <row r="511" spans="1:80" ht="12.7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4"/>
      <c r="AD511" s="64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  <c r="BV511" s="63"/>
      <c r="BW511" s="63"/>
      <c r="BX511" s="63"/>
      <c r="BY511" s="63"/>
      <c r="BZ511" s="63"/>
      <c r="CA511" s="63"/>
      <c r="CB511" s="63"/>
    </row>
    <row r="512" spans="1:80" ht="12.7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4"/>
      <c r="AD512" s="64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  <c r="BV512" s="63"/>
      <c r="BW512" s="63"/>
      <c r="BX512" s="63"/>
      <c r="BY512" s="63"/>
      <c r="BZ512" s="63"/>
      <c r="CA512" s="63"/>
      <c r="CB512" s="63"/>
    </row>
    <row r="513" spans="1:80" ht="12.7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4"/>
      <c r="AD513" s="64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  <c r="BX513" s="63"/>
      <c r="BY513" s="63"/>
      <c r="BZ513" s="63"/>
      <c r="CA513" s="63"/>
      <c r="CB513" s="63"/>
    </row>
    <row r="514" spans="1:80" ht="12.7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4"/>
      <c r="AD514" s="64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  <c r="BV514" s="63"/>
      <c r="BW514" s="63"/>
      <c r="BX514" s="63"/>
      <c r="BY514" s="63"/>
      <c r="BZ514" s="63"/>
      <c r="CA514" s="63"/>
      <c r="CB514" s="63"/>
    </row>
    <row r="515" spans="1:80" ht="12.7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4"/>
      <c r="AD515" s="64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  <c r="BV515" s="63"/>
      <c r="BW515" s="63"/>
      <c r="BX515" s="63"/>
      <c r="BY515" s="63"/>
      <c r="BZ515" s="63"/>
      <c r="CA515" s="63"/>
      <c r="CB515" s="63"/>
    </row>
    <row r="516" spans="1:80" ht="12.7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4"/>
      <c r="AD516" s="64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  <c r="BV516" s="63"/>
      <c r="BW516" s="63"/>
      <c r="BX516" s="63"/>
      <c r="BY516" s="63"/>
      <c r="BZ516" s="63"/>
      <c r="CA516" s="63"/>
      <c r="CB516" s="63"/>
    </row>
    <row r="517" spans="1:80" ht="12.7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4"/>
      <c r="AD517" s="64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  <c r="BV517" s="63"/>
      <c r="BW517" s="63"/>
      <c r="BX517" s="63"/>
      <c r="BY517" s="63"/>
      <c r="BZ517" s="63"/>
      <c r="CA517" s="63"/>
      <c r="CB517" s="63"/>
    </row>
    <row r="518" spans="1:80" ht="12.7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4"/>
      <c r="AD518" s="64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  <c r="BV518" s="63"/>
      <c r="BW518" s="63"/>
      <c r="BX518" s="63"/>
      <c r="BY518" s="63"/>
      <c r="BZ518" s="63"/>
      <c r="CA518" s="63"/>
      <c r="CB518" s="63"/>
    </row>
    <row r="519" spans="1:80" ht="12.7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4"/>
      <c r="AD519" s="64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  <c r="BV519" s="63"/>
      <c r="BW519" s="63"/>
      <c r="BX519" s="63"/>
      <c r="BY519" s="63"/>
      <c r="BZ519" s="63"/>
      <c r="CA519" s="63"/>
      <c r="CB519" s="63"/>
    </row>
    <row r="520" spans="1:80" ht="12.7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4"/>
      <c r="AD520" s="64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  <c r="BV520" s="63"/>
      <c r="BW520" s="63"/>
      <c r="BX520" s="63"/>
      <c r="BY520" s="63"/>
      <c r="BZ520" s="63"/>
      <c r="CA520" s="63"/>
      <c r="CB520" s="63"/>
    </row>
    <row r="521" spans="1:80" ht="12.7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4"/>
      <c r="AD521" s="64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  <c r="BV521" s="63"/>
      <c r="BW521" s="63"/>
      <c r="BX521" s="63"/>
      <c r="BY521" s="63"/>
      <c r="BZ521" s="63"/>
      <c r="CA521" s="63"/>
      <c r="CB521" s="63"/>
    </row>
    <row r="522" spans="1:80" ht="12.7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4"/>
      <c r="AD522" s="64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  <c r="CB522" s="63"/>
    </row>
    <row r="523" spans="1:80" ht="12.7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4"/>
      <c r="AD523" s="64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  <c r="BX523" s="63"/>
      <c r="BY523" s="63"/>
      <c r="BZ523" s="63"/>
      <c r="CA523" s="63"/>
      <c r="CB523" s="63"/>
    </row>
    <row r="524" spans="1:80" ht="12.7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4"/>
      <c r="AD524" s="64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  <c r="BV524" s="63"/>
      <c r="BW524" s="63"/>
      <c r="BX524" s="63"/>
      <c r="BY524" s="63"/>
      <c r="BZ524" s="63"/>
      <c r="CA524" s="63"/>
      <c r="CB524" s="63"/>
    </row>
    <row r="525" spans="1:80" ht="12.7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4"/>
      <c r="AD525" s="64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  <c r="BV525" s="63"/>
      <c r="BW525" s="63"/>
      <c r="BX525" s="63"/>
      <c r="BY525" s="63"/>
      <c r="BZ525" s="63"/>
      <c r="CA525" s="63"/>
      <c r="CB525" s="63"/>
    </row>
    <row r="526" spans="1:80" ht="12.7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4"/>
      <c r="AD526" s="64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  <c r="BV526" s="63"/>
      <c r="BW526" s="63"/>
      <c r="BX526" s="63"/>
      <c r="BY526" s="63"/>
      <c r="BZ526" s="63"/>
      <c r="CA526" s="63"/>
      <c r="CB526" s="63"/>
    </row>
    <row r="527" spans="1:80" ht="12.7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4"/>
      <c r="AD527" s="64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  <c r="BV527" s="63"/>
      <c r="BW527" s="63"/>
      <c r="BX527" s="63"/>
      <c r="BY527" s="63"/>
      <c r="BZ527" s="63"/>
      <c r="CA527" s="63"/>
      <c r="CB527" s="63"/>
    </row>
    <row r="528" spans="1:80" ht="12.7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4"/>
      <c r="AD528" s="64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  <c r="BV528" s="63"/>
      <c r="BW528" s="63"/>
      <c r="BX528" s="63"/>
      <c r="BY528" s="63"/>
      <c r="BZ528" s="63"/>
      <c r="CA528" s="63"/>
      <c r="CB528" s="63"/>
    </row>
    <row r="529" spans="1:80" ht="12.7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4"/>
      <c r="AD529" s="64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  <c r="BV529" s="63"/>
      <c r="BW529" s="63"/>
      <c r="BX529" s="63"/>
      <c r="BY529" s="63"/>
      <c r="BZ529" s="63"/>
      <c r="CA529" s="63"/>
      <c r="CB529" s="63"/>
    </row>
    <row r="530" spans="1:80" ht="12.7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4"/>
      <c r="AD530" s="64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  <c r="BV530" s="63"/>
      <c r="BW530" s="63"/>
      <c r="BX530" s="63"/>
      <c r="BY530" s="63"/>
      <c r="BZ530" s="63"/>
      <c r="CA530" s="63"/>
      <c r="CB530" s="63"/>
    </row>
    <row r="531" spans="1:80" ht="12.7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4"/>
      <c r="AD531" s="64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  <c r="BV531" s="63"/>
      <c r="BW531" s="63"/>
      <c r="BX531" s="63"/>
      <c r="BY531" s="63"/>
      <c r="BZ531" s="63"/>
      <c r="CA531" s="63"/>
      <c r="CB531" s="63"/>
    </row>
    <row r="532" spans="1:80" ht="12.7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4"/>
      <c r="AD532" s="64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  <c r="BV532" s="63"/>
      <c r="BW532" s="63"/>
      <c r="BX532" s="63"/>
      <c r="BY532" s="63"/>
      <c r="BZ532" s="63"/>
      <c r="CA532" s="63"/>
      <c r="CB532" s="63"/>
    </row>
    <row r="533" spans="1:80" ht="12.7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4"/>
      <c r="AD533" s="64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  <c r="BX533" s="63"/>
      <c r="BY533" s="63"/>
      <c r="BZ533" s="63"/>
      <c r="CA533" s="63"/>
      <c r="CB533" s="63"/>
    </row>
    <row r="534" spans="1:80" ht="12.7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4"/>
      <c r="AD534" s="64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  <c r="CB534" s="63"/>
    </row>
    <row r="535" spans="1:80" ht="12.7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4"/>
      <c r="AD535" s="64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  <c r="BX535" s="63"/>
      <c r="BY535" s="63"/>
      <c r="BZ535" s="63"/>
      <c r="CA535" s="63"/>
      <c r="CB535" s="63"/>
    </row>
    <row r="536" spans="1:80" ht="12.7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4"/>
      <c r="AD536" s="64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  <c r="BX536" s="63"/>
      <c r="BY536" s="63"/>
      <c r="BZ536" s="63"/>
      <c r="CA536" s="63"/>
      <c r="CB536" s="63"/>
    </row>
    <row r="537" spans="1:80" ht="12.7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4"/>
      <c r="AD537" s="64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  <c r="BV537" s="63"/>
      <c r="BW537" s="63"/>
      <c r="BX537" s="63"/>
      <c r="BY537" s="63"/>
      <c r="BZ537" s="63"/>
      <c r="CA537" s="63"/>
      <c r="CB537" s="63"/>
    </row>
    <row r="538" spans="1:80" ht="12.7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4"/>
      <c r="AD538" s="64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  <c r="BV538" s="63"/>
      <c r="BW538" s="63"/>
      <c r="BX538" s="63"/>
      <c r="BY538" s="63"/>
      <c r="BZ538" s="63"/>
      <c r="CA538" s="63"/>
      <c r="CB538" s="63"/>
    </row>
    <row r="539" spans="1:80" ht="12.7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4"/>
      <c r="AD539" s="64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  <c r="BV539" s="63"/>
      <c r="BW539" s="63"/>
      <c r="BX539" s="63"/>
      <c r="BY539" s="63"/>
      <c r="BZ539" s="63"/>
      <c r="CA539" s="63"/>
      <c r="CB539" s="63"/>
    </row>
    <row r="540" spans="1:80" ht="12.7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4"/>
      <c r="AD540" s="64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  <c r="BX540" s="63"/>
      <c r="BY540" s="63"/>
      <c r="BZ540" s="63"/>
      <c r="CA540" s="63"/>
      <c r="CB540" s="63"/>
    </row>
    <row r="541" spans="1:80" ht="12.7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4"/>
      <c r="AD541" s="64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  <c r="BV541" s="63"/>
      <c r="BW541" s="63"/>
      <c r="BX541" s="63"/>
      <c r="BY541" s="63"/>
      <c r="BZ541" s="63"/>
      <c r="CA541" s="63"/>
      <c r="CB541" s="63"/>
    </row>
    <row r="542" spans="1:80" ht="12.7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4"/>
      <c r="AD542" s="64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  <c r="BV542" s="63"/>
      <c r="BW542" s="63"/>
      <c r="BX542" s="63"/>
      <c r="BY542" s="63"/>
      <c r="BZ542" s="63"/>
      <c r="CA542" s="63"/>
      <c r="CB542" s="63"/>
    </row>
    <row r="543" spans="1:80" ht="12.7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4"/>
      <c r="AD543" s="64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  <c r="BV543" s="63"/>
      <c r="BW543" s="63"/>
      <c r="BX543" s="63"/>
      <c r="BY543" s="63"/>
      <c r="BZ543" s="63"/>
      <c r="CA543" s="63"/>
      <c r="CB543" s="63"/>
    </row>
    <row r="544" spans="1:80" ht="12.7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4"/>
      <c r="AD544" s="64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  <c r="BV544" s="63"/>
      <c r="BW544" s="63"/>
      <c r="BX544" s="63"/>
      <c r="BY544" s="63"/>
      <c r="BZ544" s="63"/>
      <c r="CA544" s="63"/>
      <c r="CB544" s="63"/>
    </row>
    <row r="545" spans="1:80" ht="12.7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4"/>
      <c r="AD545" s="64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  <c r="BX545" s="63"/>
      <c r="BY545" s="63"/>
      <c r="BZ545" s="63"/>
      <c r="CA545" s="63"/>
      <c r="CB545" s="63"/>
    </row>
    <row r="546" spans="1:80" ht="12.7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4"/>
      <c r="AD546" s="64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  <c r="CB546" s="63"/>
    </row>
    <row r="547" spans="1:80" ht="12.7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4"/>
      <c r="AD547" s="64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  <c r="BV547" s="63"/>
      <c r="BW547" s="63"/>
      <c r="BX547" s="63"/>
      <c r="BY547" s="63"/>
      <c r="BZ547" s="63"/>
      <c r="CA547" s="63"/>
      <c r="CB547" s="63"/>
    </row>
    <row r="548" spans="1:80" ht="12.7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4"/>
      <c r="AD548" s="64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  <c r="BV548" s="63"/>
      <c r="BW548" s="63"/>
      <c r="BX548" s="63"/>
      <c r="BY548" s="63"/>
      <c r="BZ548" s="63"/>
      <c r="CA548" s="63"/>
      <c r="CB548" s="63"/>
    </row>
    <row r="549" spans="1:80" ht="12.7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4"/>
      <c r="AD549" s="64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  <c r="BV549" s="63"/>
      <c r="BW549" s="63"/>
      <c r="BX549" s="63"/>
      <c r="BY549" s="63"/>
      <c r="BZ549" s="63"/>
      <c r="CA549" s="63"/>
      <c r="CB549" s="63"/>
    </row>
    <row r="550" spans="1:80" ht="12.7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4"/>
      <c r="AD550" s="64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  <c r="BV550" s="63"/>
      <c r="BW550" s="63"/>
      <c r="BX550" s="63"/>
      <c r="BY550" s="63"/>
      <c r="BZ550" s="63"/>
      <c r="CA550" s="63"/>
      <c r="CB550" s="63"/>
    </row>
    <row r="551" spans="1:80" ht="12.7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4"/>
      <c r="AD551" s="64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  <c r="BV551" s="63"/>
      <c r="BW551" s="63"/>
      <c r="BX551" s="63"/>
      <c r="BY551" s="63"/>
      <c r="BZ551" s="63"/>
      <c r="CA551" s="63"/>
      <c r="CB551" s="63"/>
    </row>
    <row r="552" spans="1:80" ht="12.7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4"/>
      <c r="AD552" s="64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  <c r="BV552" s="63"/>
      <c r="BW552" s="63"/>
      <c r="BX552" s="63"/>
      <c r="BY552" s="63"/>
      <c r="BZ552" s="63"/>
      <c r="CA552" s="63"/>
      <c r="CB552" s="63"/>
    </row>
    <row r="553" spans="1:80" ht="12.7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4"/>
      <c r="AD553" s="64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  <c r="BX553" s="63"/>
      <c r="BY553" s="63"/>
      <c r="BZ553" s="63"/>
      <c r="CA553" s="63"/>
      <c r="CB553" s="63"/>
    </row>
    <row r="554" spans="1:80" ht="12.7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4"/>
      <c r="AD554" s="64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  <c r="BV554" s="63"/>
      <c r="BW554" s="63"/>
      <c r="BX554" s="63"/>
      <c r="BY554" s="63"/>
      <c r="BZ554" s="63"/>
      <c r="CA554" s="63"/>
      <c r="CB554" s="63"/>
    </row>
    <row r="555" spans="1:80" ht="12.7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4"/>
      <c r="AD555" s="64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  <c r="BV555" s="63"/>
      <c r="BW555" s="63"/>
      <c r="BX555" s="63"/>
      <c r="BY555" s="63"/>
      <c r="BZ555" s="63"/>
      <c r="CA555" s="63"/>
      <c r="CB555" s="63"/>
    </row>
    <row r="556" spans="1:80" ht="12.7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4"/>
      <c r="AD556" s="64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  <c r="BV556" s="63"/>
      <c r="BW556" s="63"/>
      <c r="BX556" s="63"/>
      <c r="BY556" s="63"/>
      <c r="BZ556" s="63"/>
      <c r="CA556" s="63"/>
      <c r="CB556" s="63"/>
    </row>
    <row r="557" spans="1:80" ht="12.7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4"/>
      <c r="AD557" s="64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  <c r="BV557" s="63"/>
      <c r="BW557" s="63"/>
      <c r="BX557" s="63"/>
      <c r="BY557" s="63"/>
      <c r="BZ557" s="63"/>
      <c r="CA557" s="63"/>
      <c r="CB557" s="63"/>
    </row>
    <row r="558" spans="1:80" ht="12.7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4"/>
      <c r="AD558" s="64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  <c r="CB558" s="63"/>
    </row>
    <row r="559" spans="1:80" ht="12.7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4"/>
      <c r="AD559" s="64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  <c r="BV559" s="63"/>
      <c r="BW559" s="63"/>
      <c r="BX559" s="63"/>
      <c r="BY559" s="63"/>
      <c r="BZ559" s="63"/>
      <c r="CA559" s="63"/>
      <c r="CB559" s="63"/>
    </row>
    <row r="560" spans="1:80" ht="12.7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4"/>
      <c r="AD560" s="64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  <c r="BV560" s="63"/>
      <c r="BW560" s="63"/>
      <c r="BX560" s="63"/>
      <c r="BY560" s="63"/>
      <c r="BZ560" s="63"/>
      <c r="CA560" s="63"/>
      <c r="CB560" s="63"/>
    </row>
    <row r="561" spans="1:80" ht="12.7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4"/>
      <c r="AD561" s="64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  <c r="BV561" s="63"/>
      <c r="BW561" s="63"/>
      <c r="BX561" s="63"/>
      <c r="BY561" s="63"/>
      <c r="BZ561" s="63"/>
      <c r="CA561" s="63"/>
      <c r="CB561" s="63"/>
    </row>
    <row r="562" spans="1:80" ht="12.7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4"/>
      <c r="AD562" s="64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  <c r="BV562" s="63"/>
      <c r="BW562" s="63"/>
      <c r="BX562" s="63"/>
      <c r="BY562" s="63"/>
      <c r="BZ562" s="63"/>
      <c r="CA562" s="63"/>
      <c r="CB562" s="63"/>
    </row>
    <row r="563" spans="1:80" ht="12.7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4"/>
      <c r="AD563" s="64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  <c r="BV563" s="63"/>
      <c r="BW563" s="63"/>
      <c r="BX563" s="63"/>
      <c r="BY563" s="63"/>
      <c r="BZ563" s="63"/>
      <c r="CA563" s="63"/>
      <c r="CB563" s="63"/>
    </row>
    <row r="564" spans="1:80" ht="12.7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4"/>
      <c r="AD564" s="64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  <c r="BV564" s="63"/>
      <c r="BW564" s="63"/>
      <c r="BX564" s="63"/>
      <c r="BY564" s="63"/>
      <c r="BZ564" s="63"/>
      <c r="CA564" s="63"/>
      <c r="CB564" s="63"/>
    </row>
    <row r="565" spans="1:80" ht="12.7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4"/>
      <c r="AD565" s="64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  <c r="BV565" s="63"/>
      <c r="BW565" s="63"/>
      <c r="BX565" s="63"/>
      <c r="BY565" s="63"/>
      <c r="BZ565" s="63"/>
      <c r="CA565" s="63"/>
      <c r="CB565" s="63"/>
    </row>
    <row r="566" spans="1:80" ht="12.7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4"/>
      <c r="AD566" s="64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  <c r="BV566" s="63"/>
      <c r="BW566" s="63"/>
      <c r="BX566" s="63"/>
      <c r="BY566" s="63"/>
      <c r="BZ566" s="63"/>
      <c r="CA566" s="63"/>
      <c r="CB566" s="63"/>
    </row>
    <row r="567" spans="1:80" ht="12.7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4"/>
      <c r="AD567" s="64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  <c r="BV567" s="63"/>
      <c r="BW567" s="63"/>
      <c r="BX567" s="63"/>
      <c r="BY567" s="63"/>
      <c r="BZ567" s="63"/>
      <c r="CA567" s="63"/>
      <c r="CB567" s="63"/>
    </row>
    <row r="568" spans="1:80" ht="12.7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4"/>
      <c r="AD568" s="64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  <c r="BV568" s="63"/>
      <c r="BW568" s="63"/>
      <c r="BX568" s="63"/>
      <c r="BY568" s="63"/>
      <c r="BZ568" s="63"/>
      <c r="CA568" s="63"/>
      <c r="CB568" s="63"/>
    </row>
    <row r="569" spans="1:80" ht="12.7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4"/>
      <c r="AD569" s="64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  <c r="BV569" s="63"/>
      <c r="BW569" s="63"/>
      <c r="BX569" s="63"/>
      <c r="BY569" s="63"/>
      <c r="BZ569" s="63"/>
      <c r="CA569" s="63"/>
      <c r="CB569" s="63"/>
    </row>
    <row r="570" spans="1:80" ht="12.7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4"/>
      <c r="AD570" s="64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  <c r="BV570" s="63"/>
      <c r="BW570" s="63"/>
      <c r="BX570" s="63"/>
      <c r="BY570" s="63"/>
      <c r="BZ570" s="63"/>
      <c r="CA570" s="63"/>
      <c r="CB570" s="63"/>
    </row>
    <row r="571" spans="1:80" ht="12.7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4"/>
      <c r="AD571" s="64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  <c r="BV571" s="63"/>
      <c r="BW571" s="63"/>
      <c r="BX571" s="63"/>
      <c r="BY571" s="63"/>
      <c r="BZ571" s="63"/>
      <c r="CA571" s="63"/>
      <c r="CB571" s="63"/>
    </row>
    <row r="572" spans="1:80" ht="12.7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4"/>
      <c r="AD572" s="64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  <c r="BV572" s="63"/>
      <c r="BW572" s="63"/>
      <c r="BX572" s="63"/>
      <c r="BY572" s="63"/>
      <c r="BZ572" s="63"/>
      <c r="CA572" s="63"/>
      <c r="CB572" s="63"/>
    </row>
    <row r="573" spans="1:80" ht="12.7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4"/>
      <c r="AD573" s="64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  <c r="BV573" s="63"/>
      <c r="BW573" s="63"/>
      <c r="BX573" s="63"/>
      <c r="BY573" s="63"/>
      <c r="BZ573" s="63"/>
      <c r="CA573" s="63"/>
      <c r="CB573" s="63"/>
    </row>
    <row r="574" spans="1:80" ht="12.7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4"/>
      <c r="AD574" s="64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  <c r="BV574" s="63"/>
      <c r="BW574" s="63"/>
      <c r="BX574" s="63"/>
      <c r="BY574" s="63"/>
      <c r="BZ574" s="63"/>
      <c r="CA574" s="63"/>
      <c r="CB574" s="63"/>
    </row>
    <row r="575" spans="1:80" ht="12.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4"/>
      <c r="AD575" s="64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  <c r="BV575" s="63"/>
      <c r="BW575" s="63"/>
      <c r="BX575" s="63"/>
      <c r="BY575" s="63"/>
      <c r="BZ575" s="63"/>
      <c r="CA575" s="63"/>
      <c r="CB575" s="63"/>
    </row>
    <row r="576" spans="1:80" ht="12.7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4"/>
      <c r="AD576" s="64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  <c r="BV576" s="63"/>
      <c r="BW576" s="63"/>
      <c r="BX576" s="63"/>
      <c r="BY576" s="63"/>
      <c r="BZ576" s="63"/>
      <c r="CA576" s="63"/>
      <c r="CB576" s="63"/>
    </row>
    <row r="577" spans="1:80" ht="12.7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4"/>
      <c r="AD577" s="64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  <c r="BV577" s="63"/>
      <c r="BW577" s="63"/>
      <c r="BX577" s="63"/>
      <c r="BY577" s="63"/>
      <c r="BZ577" s="63"/>
      <c r="CA577" s="63"/>
      <c r="CB577" s="63"/>
    </row>
    <row r="578" spans="1:80" ht="12.7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4"/>
      <c r="AD578" s="64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  <c r="BV578" s="63"/>
      <c r="BW578" s="63"/>
      <c r="BX578" s="63"/>
      <c r="BY578" s="63"/>
      <c r="BZ578" s="63"/>
      <c r="CA578" s="63"/>
      <c r="CB578" s="63"/>
    </row>
    <row r="579" spans="1:80" ht="12.7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4"/>
      <c r="AD579" s="64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  <c r="BV579" s="63"/>
      <c r="BW579" s="63"/>
      <c r="BX579" s="63"/>
      <c r="BY579" s="63"/>
      <c r="BZ579" s="63"/>
      <c r="CA579" s="63"/>
      <c r="CB579" s="63"/>
    </row>
    <row r="580" spans="1:80" ht="12.7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4"/>
      <c r="AD580" s="64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  <c r="BV580" s="63"/>
      <c r="BW580" s="63"/>
      <c r="BX580" s="63"/>
      <c r="BY580" s="63"/>
      <c r="BZ580" s="63"/>
      <c r="CA580" s="63"/>
      <c r="CB580" s="63"/>
    </row>
    <row r="581" spans="1:80" ht="12.7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4"/>
      <c r="AD581" s="64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  <c r="BV581" s="63"/>
      <c r="BW581" s="63"/>
      <c r="BX581" s="63"/>
      <c r="BY581" s="63"/>
      <c r="BZ581" s="63"/>
      <c r="CA581" s="63"/>
      <c r="CB581" s="63"/>
    </row>
    <row r="582" spans="1:80" ht="12.7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4"/>
      <c r="AD582" s="64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  <c r="BV582" s="63"/>
      <c r="BW582" s="63"/>
      <c r="BX582" s="63"/>
      <c r="BY582" s="63"/>
      <c r="BZ582" s="63"/>
      <c r="CA582" s="63"/>
      <c r="CB582" s="63"/>
    </row>
    <row r="583" spans="1:80" ht="12.7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4"/>
      <c r="AD583" s="64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  <c r="BV583" s="63"/>
      <c r="BW583" s="63"/>
      <c r="BX583" s="63"/>
      <c r="BY583" s="63"/>
      <c r="BZ583" s="63"/>
      <c r="CA583" s="63"/>
      <c r="CB583" s="63"/>
    </row>
    <row r="584" spans="1:80" ht="12.7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4"/>
      <c r="AD584" s="64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  <c r="BV584" s="63"/>
      <c r="BW584" s="63"/>
      <c r="BX584" s="63"/>
      <c r="BY584" s="63"/>
      <c r="BZ584" s="63"/>
      <c r="CA584" s="63"/>
      <c r="CB584" s="63"/>
    </row>
    <row r="585" spans="1:80" ht="12.7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4"/>
      <c r="AD585" s="64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  <c r="BV585" s="63"/>
      <c r="BW585" s="63"/>
      <c r="BX585" s="63"/>
      <c r="BY585" s="63"/>
      <c r="BZ585" s="63"/>
      <c r="CA585" s="63"/>
      <c r="CB585" s="63"/>
    </row>
    <row r="586" spans="1:80" ht="12.7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4"/>
      <c r="AD586" s="64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  <c r="BV586" s="63"/>
      <c r="BW586" s="63"/>
      <c r="BX586" s="63"/>
      <c r="BY586" s="63"/>
      <c r="BZ586" s="63"/>
      <c r="CA586" s="63"/>
      <c r="CB586" s="63"/>
    </row>
    <row r="587" spans="1:80" ht="12.7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4"/>
      <c r="AD587" s="64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  <c r="BV587" s="63"/>
      <c r="BW587" s="63"/>
      <c r="BX587" s="63"/>
      <c r="BY587" s="63"/>
      <c r="BZ587" s="63"/>
      <c r="CA587" s="63"/>
      <c r="CB587" s="63"/>
    </row>
    <row r="588" spans="1:80" ht="12.7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4"/>
      <c r="AD588" s="64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  <c r="BV588" s="63"/>
      <c r="BW588" s="63"/>
      <c r="BX588" s="63"/>
      <c r="BY588" s="63"/>
      <c r="BZ588" s="63"/>
      <c r="CA588" s="63"/>
      <c r="CB588" s="63"/>
    </row>
    <row r="589" spans="1:80" ht="12.7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4"/>
      <c r="AD589" s="64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63"/>
      <c r="BZ589" s="63"/>
      <c r="CA589" s="63"/>
      <c r="CB589" s="63"/>
    </row>
    <row r="590" spans="1:80" ht="12.7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4"/>
      <c r="AD590" s="64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  <c r="BV590" s="63"/>
      <c r="BW590" s="63"/>
      <c r="BX590" s="63"/>
      <c r="BY590" s="63"/>
      <c r="BZ590" s="63"/>
      <c r="CA590" s="63"/>
      <c r="CB590" s="63"/>
    </row>
    <row r="591" spans="1:80" ht="12.7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4"/>
      <c r="AD591" s="64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  <c r="BV591" s="63"/>
      <c r="BW591" s="63"/>
      <c r="BX591" s="63"/>
      <c r="BY591" s="63"/>
      <c r="BZ591" s="63"/>
      <c r="CA591" s="63"/>
      <c r="CB591" s="63"/>
    </row>
    <row r="592" spans="1:80" ht="12.7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4"/>
      <c r="AD592" s="64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  <c r="BV592" s="63"/>
      <c r="BW592" s="63"/>
      <c r="BX592" s="63"/>
      <c r="BY592" s="63"/>
      <c r="BZ592" s="63"/>
      <c r="CA592" s="63"/>
      <c r="CB592" s="63"/>
    </row>
    <row r="593" spans="1:80" ht="12.7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4"/>
      <c r="AD593" s="64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  <c r="BV593" s="63"/>
      <c r="BW593" s="63"/>
      <c r="BX593" s="63"/>
      <c r="BY593" s="63"/>
      <c r="BZ593" s="63"/>
      <c r="CA593" s="63"/>
      <c r="CB593" s="63"/>
    </row>
    <row r="594" spans="1:80" ht="12.7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4"/>
      <c r="AD594" s="64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  <c r="BV594" s="63"/>
      <c r="BW594" s="63"/>
      <c r="BX594" s="63"/>
      <c r="BY594" s="63"/>
      <c r="BZ594" s="63"/>
      <c r="CA594" s="63"/>
      <c r="CB594" s="63"/>
    </row>
    <row r="595" spans="1:80" ht="12.7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4"/>
      <c r="AD595" s="64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  <c r="BV595" s="63"/>
      <c r="BW595" s="63"/>
      <c r="BX595" s="63"/>
      <c r="BY595" s="63"/>
      <c r="BZ595" s="63"/>
      <c r="CA595" s="63"/>
      <c r="CB595" s="63"/>
    </row>
    <row r="596" spans="1:80" ht="12.7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4"/>
      <c r="AD596" s="64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  <c r="BV596" s="63"/>
      <c r="BW596" s="63"/>
      <c r="BX596" s="63"/>
      <c r="BY596" s="63"/>
      <c r="BZ596" s="63"/>
      <c r="CA596" s="63"/>
      <c r="CB596" s="63"/>
    </row>
    <row r="597" spans="1:80" ht="12.7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4"/>
      <c r="AD597" s="64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  <c r="BV597" s="63"/>
      <c r="BW597" s="63"/>
      <c r="BX597" s="63"/>
      <c r="BY597" s="63"/>
      <c r="BZ597" s="63"/>
      <c r="CA597" s="63"/>
      <c r="CB597" s="63"/>
    </row>
    <row r="598" spans="1:80" ht="12.7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4"/>
      <c r="AD598" s="64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  <c r="BX598" s="63"/>
      <c r="BY598" s="63"/>
      <c r="BZ598" s="63"/>
      <c r="CA598" s="63"/>
      <c r="CB598" s="63"/>
    </row>
    <row r="599" spans="1:80" ht="12.7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4"/>
      <c r="AD599" s="64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  <c r="BV599" s="63"/>
      <c r="BW599" s="63"/>
      <c r="BX599" s="63"/>
      <c r="BY599" s="63"/>
      <c r="BZ599" s="63"/>
      <c r="CA599" s="63"/>
      <c r="CB599" s="63"/>
    </row>
    <row r="600" spans="1:80" ht="12.7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4"/>
      <c r="AD600" s="64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  <c r="BV600" s="63"/>
      <c r="BW600" s="63"/>
      <c r="BX600" s="63"/>
      <c r="BY600" s="63"/>
      <c r="BZ600" s="63"/>
      <c r="CA600" s="63"/>
      <c r="CB600" s="63"/>
    </row>
    <row r="601" spans="1:80" ht="12.7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4"/>
      <c r="AD601" s="64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  <c r="BV601" s="63"/>
      <c r="BW601" s="63"/>
      <c r="BX601" s="63"/>
      <c r="BY601" s="63"/>
      <c r="BZ601" s="63"/>
      <c r="CA601" s="63"/>
      <c r="CB601" s="63"/>
    </row>
    <row r="602" spans="1:80" ht="12.7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4"/>
      <c r="AD602" s="64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  <c r="BV602" s="63"/>
      <c r="BW602" s="63"/>
      <c r="BX602" s="63"/>
      <c r="BY602" s="63"/>
      <c r="BZ602" s="63"/>
      <c r="CA602" s="63"/>
      <c r="CB602" s="63"/>
    </row>
    <row r="603" spans="1:80" ht="12.7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4"/>
      <c r="AD603" s="64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  <c r="BV603" s="63"/>
      <c r="BW603" s="63"/>
      <c r="BX603" s="63"/>
      <c r="BY603" s="63"/>
      <c r="BZ603" s="63"/>
      <c r="CA603" s="63"/>
      <c r="CB603" s="63"/>
    </row>
    <row r="604" spans="1:80" ht="12.7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4"/>
      <c r="AD604" s="64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  <c r="BV604" s="63"/>
      <c r="BW604" s="63"/>
      <c r="BX604" s="63"/>
      <c r="BY604" s="63"/>
      <c r="BZ604" s="63"/>
      <c r="CA604" s="63"/>
      <c r="CB604" s="63"/>
    </row>
    <row r="605" spans="1:80" ht="12.7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4"/>
      <c r="AD605" s="64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  <c r="BV605" s="63"/>
      <c r="BW605" s="63"/>
      <c r="BX605" s="63"/>
      <c r="BY605" s="63"/>
      <c r="BZ605" s="63"/>
      <c r="CA605" s="63"/>
      <c r="CB605" s="63"/>
    </row>
    <row r="606" spans="1:80" ht="12.7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4"/>
      <c r="AD606" s="64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  <c r="BV606" s="63"/>
      <c r="BW606" s="63"/>
      <c r="BX606" s="63"/>
      <c r="BY606" s="63"/>
      <c r="BZ606" s="63"/>
      <c r="CA606" s="63"/>
      <c r="CB606" s="63"/>
    </row>
    <row r="607" spans="1:80" ht="12.7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4"/>
      <c r="AD607" s="64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  <c r="BV607" s="63"/>
      <c r="BW607" s="63"/>
      <c r="BX607" s="63"/>
      <c r="BY607" s="63"/>
      <c r="BZ607" s="63"/>
      <c r="CA607" s="63"/>
      <c r="CB607" s="63"/>
    </row>
    <row r="608" spans="1:80" ht="12.7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4"/>
      <c r="AD608" s="64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  <c r="BV608" s="63"/>
      <c r="BW608" s="63"/>
      <c r="BX608" s="63"/>
      <c r="BY608" s="63"/>
      <c r="BZ608" s="63"/>
      <c r="CA608" s="63"/>
      <c r="CB608" s="63"/>
    </row>
    <row r="609" spans="1:80" ht="12.7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4"/>
      <c r="AD609" s="64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  <c r="BV609" s="63"/>
      <c r="BW609" s="63"/>
      <c r="BX609" s="63"/>
      <c r="BY609" s="63"/>
      <c r="BZ609" s="63"/>
      <c r="CA609" s="63"/>
      <c r="CB609" s="63"/>
    </row>
    <row r="610" spans="1:80" ht="12.7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4"/>
      <c r="AD610" s="64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  <c r="BV610" s="63"/>
      <c r="BW610" s="63"/>
      <c r="BX610" s="63"/>
      <c r="BY610" s="63"/>
      <c r="BZ610" s="63"/>
      <c r="CA610" s="63"/>
      <c r="CB610" s="63"/>
    </row>
    <row r="611" spans="1:80" ht="12.7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4"/>
      <c r="AD611" s="64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  <c r="BV611" s="63"/>
      <c r="BW611" s="63"/>
      <c r="BX611" s="63"/>
      <c r="BY611" s="63"/>
      <c r="BZ611" s="63"/>
      <c r="CA611" s="63"/>
      <c r="CB611" s="63"/>
    </row>
    <row r="612" spans="1:80" ht="12.7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4"/>
      <c r="AD612" s="64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  <c r="BV612" s="63"/>
      <c r="BW612" s="63"/>
      <c r="BX612" s="63"/>
      <c r="BY612" s="63"/>
      <c r="BZ612" s="63"/>
      <c r="CA612" s="63"/>
      <c r="CB612" s="63"/>
    </row>
    <row r="613" spans="1:80" ht="12.7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4"/>
      <c r="AD613" s="64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  <c r="BV613" s="63"/>
      <c r="BW613" s="63"/>
      <c r="BX613" s="63"/>
      <c r="BY613" s="63"/>
      <c r="BZ613" s="63"/>
      <c r="CA613" s="63"/>
      <c r="CB613" s="63"/>
    </row>
    <row r="614" spans="1:80" ht="12.7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4"/>
      <c r="AD614" s="64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  <c r="BV614" s="63"/>
      <c r="BW614" s="63"/>
      <c r="BX614" s="63"/>
      <c r="BY614" s="63"/>
      <c r="BZ614" s="63"/>
      <c r="CA614" s="63"/>
      <c r="CB614" s="63"/>
    </row>
    <row r="615" spans="1:80" ht="12.7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4"/>
      <c r="AD615" s="64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  <c r="BV615" s="63"/>
      <c r="BW615" s="63"/>
      <c r="BX615" s="63"/>
      <c r="BY615" s="63"/>
      <c r="BZ615" s="63"/>
      <c r="CA615" s="63"/>
      <c r="CB615" s="63"/>
    </row>
    <row r="616" spans="1:80" ht="12.7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4"/>
      <c r="AD616" s="64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  <c r="BV616" s="63"/>
      <c r="BW616" s="63"/>
      <c r="BX616" s="63"/>
      <c r="BY616" s="63"/>
      <c r="BZ616" s="63"/>
      <c r="CA616" s="63"/>
      <c r="CB616" s="63"/>
    </row>
    <row r="617" spans="1:80" ht="12.7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4"/>
      <c r="AD617" s="64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  <c r="BV617" s="63"/>
      <c r="BW617" s="63"/>
      <c r="BX617" s="63"/>
      <c r="BY617" s="63"/>
      <c r="BZ617" s="63"/>
      <c r="CA617" s="63"/>
      <c r="CB617" s="63"/>
    </row>
    <row r="618" spans="1:80" ht="12.7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4"/>
      <c r="AD618" s="64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  <c r="BV618" s="63"/>
      <c r="BW618" s="63"/>
      <c r="BX618" s="63"/>
      <c r="BY618" s="63"/>
      <c r="BZ618" s="63"/>
      <c r="CA618" s="63"/>
      <c r="CB618" s="63"/>
    </row>
    <row r="619" spans="1:80" ht="12.7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4"/>
      <c r="AD619" s="64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  <c r="BV619" s="63"/>
      <c r="BW619" s="63"/>
      <c r="BX619" s="63"/>
      <c r="BY619" s="63"/>
      <c r="BZ619" s="63"/>
      <c r="CA619" s="63"/>
      <c r="CB619" s="63"/>
    </row>
    <row r="620" spans="1:80" ht="12.7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4"/>
      <c r="AD620" s="64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  <c r="BV620" s="63"/>
      <c r="BW620" s="63"/>
      <c r="BX620" s="63"/>
      <c r="BY620" s="63"/>
      <c r="BZ620" s="63"/>
      <c r="CA620" s="63"/>
      <c r="CB620" s="63"/>
    </row>
    <row r="621" spans="1:80" ht="12.7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4"/>
      <c r="AD621" s="64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  <c r="BV621" s="63"/>
      <c r="BW621" s="63"/>
      <c r="BX621" s="63"/>
      <c r="BY621" s="63"/>
      <c r="BZ621" s="63"/>
      <c r="CA621" s="63"/>
      <c r="CB621" s="63"/>
    </row>
    <row r="622" spans="1:80" ht="12.7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4"/>
      <c r="AD622" s="64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  <c r="BV622" s="63"/>
      <c r="BW622" s="63"/>
      <c r="BX622" s="63"/>
      <c r="BY622" s="63"/>
      <c r="BZ622" s="63"/>
      <c r="CA622" s="63"/>
      <c r="CB622" s="63"/>
    </row>
    <row r="623" spans="1:80" ht="12.7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4"/>
      <c r="AD623" s="64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  <c r="BV623" s="63"/>
      <c r="BW623" s="63"/>
      <c r="BX623" s="63"/>
      <c r="BY623" s="63"/>
      <c r="BZ623" s="63"/>
      <c r="CA623" s="63"/>
      <c r="CB623" s="63"/>
    </row>
    <row r="624" spans="1:80" ht="12.7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4"/>
      <c r="AD624" s="64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  <c r="BV624" s="63"/>
      <c r="BW624" s="63"/>
      <c r="BX624" s="63"/>
      <c r="BY624" s="63"/>
      <c r="BZ624" s="63"/>
      <c r="CA624" s="63"/>
      <c r="CB624" s="63"/>
    </row>
    <row r="625" spans="1:80" ht="12.7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4"/>
      <c r="AD625" s="64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  <c r="BV625" s="63"/>
      <c r="BW625" s="63"/>
      <c r="BX625" s="63"/>
      <c r="BY625" s="63"/>
      <c r="BZ625" s="63"/>
      <c r="CA625" s="63"/>
      <c r="CB625" s="63"/>
    </row>
    <row r="626" spans="1:80" ht="12.7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4"/>
      <c r="AD626" s="64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  <c r="BV626" s="63"/>
      <c r="BW626" s="63"/>
      <c r="BX626" s="63"/>
      <c r="BY626" s="63"/>
      <c r="BZ626" s="63"/>
      <c r="CA626" s="63"/>
      <c r="CB626" s="63"/>
    </row>
    <row r="627" spans="1:80" ht="12.7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4"/>
      <c r="AD627" s="64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  <c r="BX627" s="63"/>
      <c r="BY627" s="63"/>
      <c r="BZ627" s="63"/>
      <c r="CA627" s="63"/>
      <c r="CB627" s="63"/>
    </row>
    <row r="628" spans="1:80" ht="12.7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4"/>
      <c r="AD628" s="64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  <c r="BV628" s="63"/>
      <c r="BW628" s="63"/>
      <c r="BX628" s="63"/>
      <c r="BY628" s="63"/>
      <c r="BZ628" s="63"/>
      <c r="CA628" s="63"/>
      <c r="CB628" s="63"/>
    </row>
    <row r="629" spans="1:80" ht="12.7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4"/>
      <c r="AD629" s="64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  <c r="BV629" s="63"/>
      <c r="BW629" s="63"/>
      <c r="BX629" s="63"/>
      <c r="BY629" s="63"/>
      <c r="BZ629" s="63"/>
      <c r="CA629" s="63"/>
      <c r="CB629" s="63"/>
    </row>
    <row r="630" spans="1:80" ht="12.7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4"/>
      <c r="AD630" s="64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  <c r="BV630" s="63"/>
      <c r="BW630" s="63"/>
      <c r="BX630" s="63"/>
      <c r="BY630" s="63"/>
      <c r="BZ630" s="63"/>
      <c r="CA630" s="63"/>
      <c r="CB630" s="63"/>
    </row>
    <row r="631" spans="1:80" ht="12.7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4"/>
      <c r="AD631" s="64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  <c r="BV631" s="63"/>
      <c r="BW631" s="63"/>
      <c r="BX631" s="63"/>
      <c r="BY631" s="63"/>
      <c r="BZ631" s="63"/>
      <c r="CA631" s="63"/>
      <c r="CB631" s="63"/>
    </row>
    <row r="632" spans="1:80" ht="12.7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4"/>
      <c r="AD632" s="64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  <c r="BV632" s="63"/>
      <c r="BW632" s="63"/>
      <c r="BX632" s="63"/>
      <c r="BY632" s="63"/>
      <c r="BZ632" s="63"/>
      <c r="CA632" s="63"/>
      <c r="CB632" s="63"/>
    </row>
    <row r="633" spans="1:80" ht="12.7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4"/>
      <c r="AD633" s="64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  <c r="BV633" s="63"/>
      <c r="BW633" s="63"/>
      <c r="BX633" s="63"/>
      <c r="BY633" s="63"/>
      <c r="BZ633" s="63"/>
      <c r="CA633" s="63"/>
      <c r="CB633" s="63"/>
    </row>
    <row r="634" spans="1:80" ht="12.7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4"/>
      <c r="AD634" s="64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  <c r="BX634" s="63"/>
      <c r="BY634" s="63"/>
      <c r="BZ634" s="63"/>
      <c r="CA634" s="63"/>
      <c r="CB634" s="63"/>
    </row>
    <row r="635" spans="1:80" ht="12.7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4"/>
      <c r="AD635" s="64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  <c r="BV635" s="63"/>
      <c r="BW635" s="63"/>
      <c r="BX635" s="63"/>
      <c r="BY635" s="63"/>
      <c r="BZ635" s="63"/>
      <c r="CA635" s="63"/>
      <c r="CB635" s="63"/>
    </row>
    <row r="636" spans="1:80" ht="12.7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4"/>
      <c r="AD636" s="64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  <c r="BV636" s="63"/>
      <c r="BW636" s="63"/>
      <c r="BX636" s="63"/>
      <c r="BY636" s="63"/>
      <c r="BZ636" s="63"/>
      <c r="CA636" s="63"/>
      <c r="CB636" s="63"/>
    </row>
    <row r="637" spans="1:80" ht="12.7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4"/>
      <c r="AD637" s="64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  <c r="BV637" s="63"/>
      <c r="BW637" s="63"/>
      <c r="BX637" s="63"/>
      <c r="BY637" s="63"/>
      <c r="BZ637" s="63"/>
      <c r="CA637" s="63"/>
      <c r="CB637" s="63"/>
    </row>
    <row r="638" spans="1:80" ht="12.7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4"/>
      <c r="AD638" s="64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  <c r="BX638" s="63"/>
      <c r="BY638" s="63"/>
      <c r="BZ638" s="63"/>
      <c r="CA638" s="63"/>
      <c r="CB638" s="63"/>
    </row>
    <row r="639" spans="1:80" ht="12.7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4"/>
      <c r="AD639" s="64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  <c r="BV639" s="63"/>
      <c r="BW639" s="63"/>
      <c r="BX639" s="63"/>
      <c r="BY639" s="63"/>
      <c r="BZ639" s="63"/>
      <c r="CA639" s="63"/>
      <c r="CB639" s="63"/>
    </row>
    <row r="640" spans="1:80" ht="12.7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4"/>
      <c r="AD640" s="64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  <c r="BV640" s="63"/>
      <c r="BW640" s="63"/>
      <c r="BX640" s="63"/>
      <c r="BY640" s="63"/>
      <c r="BZ640" s="63"/>
      <c r="CA640" s="63"/>
      <c r="CB640" s="63"/>
    </row>
    <row r="641" spans="1:80" ht="12.7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4"/>
      <c r="AD641" s="64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  <c r="BX641" s="63"/>
      <c r="BY641" s="63"/>
      <c r="BZ641" s="63"/>
      <c r="CA641" s="63"/>
      <c r="CB641" s="63"/>
    </row>
    <row r="642" spans="1:80" ht="12.7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4"/>
      <c r="AD642" s="64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  <c r="BV642" s="63"/>
      <c r="BW642" s="63"/>
      <c r="BX642" s="63"/>
      <c r="BY642" s="63"/>
      <c r="BZ642" s="63"/>
      <c r="CA642" s="63"/>
      <c r="CB642" s="63"/>
    </row>
    <row r="643" spans="1:80" ht="12.7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4"/>
      <c r="AD643" s="64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  <c r="BV643" s="63"/>
      <c r="BW643" s="63"/>
      <c r="BX643" s="63"/>
      <c r="BY643" s="63"/>
      <c r="BZ643" s="63"/>
      <c r="CA643" s="63"/>
      <c r="CB643" s="63"/>
    </row>
    <row r="644" spans="1:80" ht="12.7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4"/>
      <c r="AD644" s="64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  <c r="BX644" s="63"/>
      <c r="BY644" s="63"/>
      <c r="BZ644" s="63"/>
      <c r="CA644" s="63"/>
      <c r="CB644" s="63"/>
    </row>
    <row r="645" spans="1:80" ht="12.7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4"/>
      <c r="AD645" s="64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  <c r="BX645" s="63"/>
      <c r="BY645" s="63"/>
      <c r="BZ645" s="63"/>
      <c r="CA645" s="63"/>
      <c r="CB645" s="63"/>
    </row>
    <row r="646" spans="1:80" ht="12.7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4"/>
      <c r="AD646" s="64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  <c r="BX646" s="63"/>
      <c r="BY646" s="63"/>
      <c r="BZ646" s="63"/>
      <c r="CA646" s="63"/>
      <c r="CB646" s="63"/>
    </row>
    <row r="647" spans="1:80" ht="12.7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4"/>
      <c r="AD647" s="64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  <c r="BV647" s="63"/>
      <c r="BW647" s="63"/>
      <c r="BX647" s="63"/>
      <c r="BY647" s="63"/>
      <c r="BZ647" s="63"/>
      <c r="CA647" s="63"/>
      <c r="CB647" s="63"/>
    </row>
    <row r="648" spans="1:80" ht="12.7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4"/>
      <c r="AD648" s="64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  <c r="BV648" s="63"/>
      <c r="BW648" s="63"/>
      <c r="BX648" s="63"/>
      <c r="BY648" s="63"/>
      <c r="BZ648" s="63"/>
      <c r="CA648" s="63"/>
      <c r="CB648" s="63"/>
    </row>
    <row r="649" spans="1:80" ht="12.7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4"/>
      <c r="AD649" s="64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  <c r="BV649" s="63"/>
      <c r="BW649" s="63"/>
      <c r="BX649" s="63"/>
      <c r="BY649" s="63"/>
      <c r="BZ649" s="63"/>
      <c r="CA649" s="63"/>
      <c r="CB649" s="63"/>
    </row>
    <row r="650" spans="1:80" ht="12.7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4"/>
      <c r="AD650" s="64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  <c r="BV650" s="63"/>
      <c r="BW650" s="63"/>
      <c r="BX650" s="63"/>
      <c r="BY650" s="63"/>
      <c r="BZ650" s="63"/>
      <c r="CA650" s="63"/>
      <c r="CB650" s="63"/>
    </row>
    <row r="651" spans="1:80" ht="12.7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4"/>
      <c r="AD651" s="64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  <c r="BV651" s="63"/>
      <c r="BW651" s="63"/>
      <c r="BX651" s="63"/>
      <c r="BY651" s="63"/>
      <c r="BZ651" s="63"/>
      <c r="CA651" s="63"/>
      <c r="CB651" s="63"/>
    </row>
    <row r="652" spans="1:80" ht="12.7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4"/>
      <c r="AD652" s="64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  <c r="BV652" s="63"/>
      <c r="BW652" s="63"/>
      <c r="BX652" s="63"/>
      <c r="BY652" s="63"/>
      <c r="BZ652" s="63"/>
      <c r="CA652" s="63"/>
      <c r="CB652" s="63"/>
    </row>
    <row r="653" spans="1:80" ht="12.7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4"/>
      <c r="AD653" s="64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  <c r="BV653" s="63"/>
      <c r="BW653" s="63"/>
      <c r="BX653" s="63"/>
      <c r="BY653" s="63"/>
      <c r="BZ653" s="63"/>
      <c r="CA653" s="63"/>
      <c r="CB653" s="63"/>
    </row>
    <row r="654" spans="1:80" ht="12.7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4"/>
      <c r="AD654" s="64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  <c r="BV654" s="63"/>
      <c r="BW654" s="63"/>
      <c r="BX654" s="63"/>
      <c r="BY654" s="63"/>
      <c r="BZ654" s="63"/>
      <c r="CA654" s="63"/>
      <c r="CB654" s="63"/>
    </row>
    <row r="655" spans="1:80" ht="12.7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4"/>
      <c r="AD655" s="64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  <c r="BV655" s="63"/>
      <c r="BW655" s="63"/>
      <c r="BX655" s="63"/>
      <c r="BY655" s="63"/>
      <c r="BZ655" s="63"/>
      <c r="CA655" s="63"/>
      <c r="CB655" s="63"/>
    </row>
    <row r="656" spans="1:80" ht="12.7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4"/>
      <c r="AD656" s="64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  <c r="BV656" s="63"/>
      <c r="BW656" s="63"/>
      <c r="BX656" s="63"/>
      <c r="BY656" s="63"/>
      <c r="BZ656" s="63"/>
      <c r="CA656" s="63"/>
      <c r="CB656" s="63"/>
    </row>
    <row r="657" spans="1:80" ht="12.7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4"/>
      <c r="AD657" s="64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  <c r="BV657" s="63"/>
      <c r="BW657" s="63"/>
      <c r="BX657" s="63"/>
      <c r="BY657" s="63"/>
      <c r="BZ657" s="63"/>
      <c r="CA657" s="63"/>
      <c r="CB657" s="63"/>
    </row>
    <row r="658" spans="1:80" ht="12.7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4"/>
      <c r="AD658" s="64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  <c r="BV658" s="63"/>
      <c r="BW658" s="63"/>
      <c r="BX658" s="63"/>
      <c r="BY658" s="63"/>
      <c r="BZ658" s="63"/>
      <c r="CA658" s="63"/>
      <c r="CB658" s="63"/>
    </row>
    <row r="659" spans="1:80" ht="12.7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4"/>
      <c r="AD659" s="64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  <c r="BV659" s="63"/>
      <c r="BW659" s="63"/>
      <c r="BX659" s="63"/>
      <c r="BY659" s="63"/>
      <c r="BZ659" s="63"/>
      <c r="CA659" s="63"/>
      <c r="CB659" s="63"/>
    </row>
    <row r="660" spans="1:80" ht="12.7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4"/>
      <c r="AD660" s="64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  <c r="BV660" s="63"/>
      <c r="BW660" s="63"/>
      <c r="BX660" s="63"/>
      <c r="BY660" s="63"/>
      <c r="BZ660" s="63"/>
      <c r="CA660" s="63"/>
      <c r="CB660" s="63"/>
    </row>
    <row r="661" spans="1:80" ht="12.7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4"/>
      <c r="AD661" s="64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  <c r="BV661" s="63"/>
      <c r="BW661" s="63"/>
      <c r="BX661" s="63"/>
      <c r="BY661" s="63"/>
      <c r="BZ661" s="63"/>
      <c r="CA661" s="63"/>
      <c r="CB661" s="63"/>
    </row>
    <row r="662" spans="1:80" ht="12.7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4"/>
      <c r="AD662" s="64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  <c r="BV662" s="63"/>
      <c r="BW662" s="63"/>
      <c r="BX662" s="63"/>
      <c r="BY662" s="63"/>
      <c r="BZ662" s="63"/>
      <c r="CA662" s="63"/>
      <c r="CB662" s="63"/>
    </row>
    <row r="663" spans="1:80" ht="12.7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4"/>
      <c r="AD663" s="64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  <c r="BV663" s="63"/>
      <c r="BW663" s="63"/>
      <c r="BX663" s="63"/>
      <c r="BY663" s="63"/>
      <c r="BZ663" s="63"/>
      <c r="CA663" s="63"/>
      <c r="CB663" s="63"/>
    </row>
    <row r="664" spans="1:80" ht="12.7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4"/>
      <c r="AD664" s="64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  <c r="BV664" s="63"/>
      <c r="BW664" s="63"/>
      <c r="BX664" s="63"/>
      <c r="BY664" s="63"/>
      <c r="BZ664" s="63"/>
      <c r="CA664" s="63"/>
      <c r="CB664" s="63"/>
    </row>
    <row r="665" spans="1:80" ht="12.7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4"/>
      <c r="AD665" s="64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  <c r="BV665" s="63"/>
      <c r="BW665" s="63"/>
      <c r="BX665" s="63"/>
      <c r="BY665" s="63"/>
      <c r="BZ665" s="63"/>
      <c r="CA665" s="63"/>
      <c r="CB665" s="63"/>
    </row>
    <row r="666" spans="1:80" ht="12.7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4"/>
      <c r="AD666" s="64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  <c r="BV666" s="63"/>
      <c r="BW666" s="63"/>
      <c r="BX666" s="63"/>
      <c r="BY666" s="63"/>
      <c r="BZ666" s="63"/>
      <c r="CA666" s="63"/>
      <c r="CB666" s="63"/>
    </row>
    <row r="667" spans="1:80" ht="12.7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4"/>
      <c r="AD667" s="64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  <c r="BV667" s="63"/>
      <c r="BW667" s="63"/>
      <c r="BX667" s="63"/>
      <c r="BY667" s="63"/>
      <c r="BZ667" s="63"/>
      <c r="CA667" s="63"/>
      <c r="CB667" s="63"/>
    </row>
    <row r="668" spans="1:80" ht="12.7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4"/>
      <c r="AD668" s="64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  <c r="BV668" s="63"/>
      <c r="BW668" s="63"/>
      <c r="BX668" s="63"/>
      <c r="BY668" s="63"/>
      <c r="BZ668" s="63"/>
      <c r="CA668" s="63"/>
      <c r="CB668" s="63"/>
    </row>
    <row r="669" spans="1:80" ht="12.7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4"/>
      <c r="AD669" s="64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  <c r="BV669" s="63"/>
      <c r="BW669" s="63"/>
      <c r="BX669" s="63"/>
      <c r="BY669" s="63"/>
      <c r="BZ669" s="63"/>
      <c r="CA669" s="63"/>
      <c r="CB669" s="63"/>
    </row>
    <row r="670" spans="1:80" ht="12.7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4"/>
      <c r="AD670" s="64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  <c r="BX670" s="63"/>
      <c r="BY670" s="63"/>
      <c r="BZ670" s="63"/>
      <c r="CA670" s="63"/>
      <c r="CB670" s="63"/>
    </row>
    <row r="671" spans="1:80" ht="12.7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4"/>
      <c r="AD671" s="64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  <c r="BX671" s="63"/>
      <c r="BY671" s="63"/>
      <c r="BZ671" s="63"/>
      <c r="CA671" s="63"/>
      <c r="CB671" s="63"/>
    </row>
    <row r="672" spans="1:80" ht="12.7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4"/>
      <c r="AD672" s="64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  <c r="BX672" s="63"/>
      <c r="BY672" s="63"/>
      <c r="BZ672" s="63"/>
      <c r="CA672" s="63"/>
      <c r="CB672" s="63"/>
    </row>
    <row r="673" spans="1:80" ht="12.7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4"/>
      <c r="AD673" s="64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  <c r="BX673" s="63"/>
      <c r="BY673" s="63"/>
      <c r="BZ673" s="63"/>
      <c r="CA673" s="63"/>
      <c r="CB673" s="63"/>
    </row>
    <row r="674" spans="1:80" ht="12.7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4"/>
      <c r="AD674" s="64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  <c r="BX674" s="63"/>
      <c r="BY674" s="63"/>
      <c r="BZ674" s="63"/>
      <c r="CA674" s="63"/>
      <c r="CB674" s="63"/>
    </row>
    <row r="675" spans="1:80" ht="12.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4"/>
      <c r="AD675" s="64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  <c r="BX675" s="63"/>
      <c r="BY675" s="63"/>
      <c r="BZ675" s="63"/>
      <c r="CA675" s="63"/>
      <c r="CB675" s="63"/>
    </row>
    <row r="676" spans="1:80" ht="12.7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4"/>
      <c r="AD676" s="64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  <c r="BX676" s="63"/>
      <c r="BY676" s="63"/>
      <c r="BZ676" s="63"/>
      <c r="CA676" s="63"/>
      <c r="CB676" s="63"/>
    </row>
    <row r="677" spans="1:80" ht="12.7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4"/>
      <c r="AD677" s="64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  <c r="BV677" s="63"/>
      <c r="BW677" s="63"/>
      <c r="BX677" s="63"/>
      <c r="BY677" s="63"/>
      <c r="BZ677" s="63"/>
      <c r="CA677" s="63"/>
      <c r="CB677" s="63"/>
    </row>
    <row r="678" spans="1:80" ht="12.7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4"/>
      <c r="AD678" s="64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  <c r="BV678" s="63"/>
      <c r="BW678" s="63"/>
      <c r="BX678" s="63"/>
      <c r="BY678" s="63"/>
      <c r="BZ678" s="63"/>
      <c r="CA678" s="63"/>
      <c r="CB678" s="63"/>
    </row>
    <row r="679" spans="1:80" ht="12.7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4"/>
      <c r="AD679" s="64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  <c r="BV679" s="63"/>
      <c r="BW679" s="63"/>
      <c r="BX679" s="63"/>
      <c r="BY679" s="63"/>
      <c r="BZ679" s="63"/>
      <c r="CA679" s="63"/>
      <c r="CB679" s="63"/>
    </row>
    <row r="680" spans="1:80" ht="12.7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4"/>
      <c r="AD680" s="64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  <c r="BV680" s="63"/>
      <c r="BW680" s="63"/>
      <c r="BX680" s="63"/>
      <c r="BY680" s="63"/>
      <c r="BZ680" s="63"/>
      <c r="CA680" s="63"/>
      <c r="CB680" s="63"/>
    </row>
    <row r="681" spans="1:80" ht="12.7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4"/>
      <c r="AD681" s="64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  <c r="BV681" s="63"/>
      <c r="BW681" s="63"/>
      <c r="BX681" s="63"/>
      <c r="BY681" s="63"/>
      <c r="BZ681" s="63"/>
      <c r="CA681" s="63"/>
      <c r="CB681" s="63"/>
    </row>
    <row r="682" spans="1:80" ht="12.7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4"/>
      <c r="AD682" s="64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  <c r="BV682" s="63"/>
      <c r="BW682" s="63"/>
      <c r="BX682" s="63"/>
      <c r="BY682" s="63"/>
      <c r="BZ682" s="63"/>
      <c r="CA682" s="63"/>
      <c r="CB682" s="63"/>
    </row>
    <row r="683" spans="1:80" ht="12.7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4"/>
      <c r="AD683" s="64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  <c r="BV683" s="63"/>
      <c r="BW683" s="63"/>
      <c r="BX683" s="63"/>
      <c r="BY683" s="63"/>
      <c r="BZ683" s="63"/>
      <c r="CA683" s="63"/>
      <c r="CB683" s="63"/>
    </row>
    <row r="684" spans="1:80" ht="12.7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4"/>
      <c r="AD684" s="64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  <c r="BV684" s="63"/>
      <c r="BW684" s="63"/>
      <c r="BX684" s="63"/>
      <c r="BY684" s="63"/>
      <c r="BZ684" s="63"/>
      <c r="CA684" s="63"/>
      <c r="CB684" s="63"/>
    </row>
    <row r="685" spans="1:80" ht="12.7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4"/>
      <c r="AD685" s="64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  <c r="BV685" s="63"/>
      <c r="BW685" s="63"/>
      <c r="BX685" s="63"/>
      <c r="BY685" s="63"/>
      <c r="BZ685" s="63"/>
      <c r="CA685" s="63"/>
      <c r="CB685" s="63"/>
    </row>
    <row r="686" spans="1:80" ht="12.7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4"/>
      <c r="AD686" s="64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  <c r="BV686" s="63"/>
      <c r="BW686" s="63"/>
      <c r="BX686" s="63"/>
      <c r="BY686" s="63"/>
      <c r="BZ686" s="63"/>
      <c r="CA686" s="63"/>
      <c r="CB686" s="63"/>
    </row>
    <row r="687" spans="1:80" ht="12.7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4"/>
      <c r="AD687" s="64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  <c r="BV687" s="63"/>
      <c r="BW687" s="63"/>
      <c r="BX687" s="63"/>
      <c r="BY687" s="63"/>
      <c r="BZ687" s="63"/>
      <c r="CA687" s="63"/>
      <c r="CB687" s="63"/>
    </row>
    <row r="688" spans="1:80" ht="12.7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4"/>
      <c r="AD688" s="64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  <c r="BV688" s="63"/>
      <c r="BW688" s="63"/>
      <c r="BX688" s="63"/>
      <c r="BY688" s="63"/>
      <c r="BZ688" s="63"/>
      <c r="CA688" s="63"/>
      <c r="CB688" s="63"/>
    </row>
    <row r="689" spans="1:80" ht="12.7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4"/>
      <c r="AD689" s="64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  <c r="BX689" s="63"/>
      <c r="BY689" s="63"/>
      <c r="BZ689" s="63"/>
      <c r="CA689" s="63"/>
      <c r="CB689" s="63"/>
    </row>
    <row r="690" spans="1:80" ht="12.7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4"/>
      <c r="AD690" s="64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  <c r="BV690" s="63"/>
      <c r="BW690" s="63"/>
      <c r="BX690" s="63"/>
      <c r="BY690" s="63"/>
      <c r="BZ690" s="63"/>
      <c r="CA690" s="63"/>
      <c r="CB690" s="63"/>
    </row>
    <row r="691" spans="1:80" ht="12.7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4"/>
      <c r="AD691" s="64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  <c r="BV691" s="63"/>
      <c r="BW691" s="63"/>
      <c r="BX691" s="63"/>
      <c r="BY691" s="63"/>
      <c r="BZ691" s="63"/>
      <c r="CA691" s="63"/>
      <c r="CB691" s="63"/>
    </row>
    <row r="692" spans="1:80" ht="12.7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4"/>
      <c r="AD692" s="64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  <c r="BV692" s="63"/>
      <c r="BW692" s="63"/>
      <c r="BX692" s="63"/>
      <c r="BY692" s="63"/>
      <c r="BZ692" s="63"/>
      <c r="CA692" s="63"/>
      <c r="CB692" s="63"/>
    </row>
    <row r="693" spans="1:80" ht="12.7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4"/>
      <c r="AD693" s="64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  <c r="BV693" s="63"/>
      <c r="BW693" s="63"/>
      <c r="BX693" s="63"/>
      <c r="BY693" s="63"/>
      <c r="BZ693" s="63"/>
      <c r="CA693" s="63"/>
      <c r="CB693" s="63"/>
    </row>
    <row r="694" spans="1:80" ht="12.7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4"/>
      <c r="AD694" s="64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  <c r="BV694" s="63"/>
      <c r="BW694" s="63"/>
      <c r="BX694" s="63"/>
      <c r="BY694" s="63"/>
      <c r="BZ694" s="63"/>
      <c r="CA694" s="63"/>
      <c r="CB694" s="63"/>
    </row>
    <row r="695" spans="1:80" ht="12.7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4"/>
      <c r="AD695" s="64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  <c r="CB695" s="63"/>
    </row>
    <row r="696" spans="1:80" ht="12.7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4"/>
      <c r="AD696" s="64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  <c r="CB696" s="63"/>
    </row>
    <row r="697" spans="1:80" ht="12.7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4"/>
      <c r="AD697" s="64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  <c r="BV697" s="63"/>
      <c r="BW697" s="63"/>
      <c r="BX697" s="63"/>
      <c r="BY697" s="63"/>
      <c r="BZ697" s="63"/>
      <c r="CA697" s="63"/>
      <c r="CB697" s="63"/>
    </row>
    <row r="698" spans="1:80" ht="12.7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4"/>
      <c r="AD698" s="64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  <c r="BV698" s="63"/>
      <c r="BW698" s="63"/>
      <c r="BX698" s="63"/>
      <c r="BY698" s="63"/>
      <c r="BZ698" s="63"/>
      <c r="CA698" s="63"/>
      <c r="CB698" s="63"/>
    </row>
    <row r="699" spans="1:80" ht="12.7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4"/>
      <c r="AD699" s="64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  <c r="BV699" s="63"/>
      <c r="BW699" s="63"/>
      <c r="BX699" s="63"/>
      <c r="BY699" s="63"/>
      <c r="BZ699" s="63"/>
      <c r="CA699" s="63"/>
      <c r="CB699" s="63"/>
    </row>
    <row r="700" spans="1:80" ht="12.7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4"/>
      <c r="AD700" s="64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  <c r="BV700" s="63"/>
      <c r="BW700" s="63"/>
      <c r="BX700" s="63"/>
      <c r="BY700" s="63"/>
      <c r="BZ700" s="63"/>
      <c r="CA700" s="63"/>
      <c r="CB700" s="63"/>
    </row>
    <row r="701" spans="1:80" ht="12.7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4"/>
      <c r="AD701" s="64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  <c r="BV701" s="63"/>
      <c r="BW701" s="63"/>
      <c r="BX701" s="63"/>
      <c r="BY701" s="63"/>
      <c r="BZ701" s="63"/>
      <c r="CA701" s="63"/>
      <c r="CB701" s="63"/>
    </row>
    <row r="702" spans="1:80" ht="12.7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4"/>
      <c r="AD702" s="64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  <c r="BV702" s="63"/>
      <c r="BW702" s="63"/>
      <c r="BX702" s="63"/>
      <c r="BY702" s="63"/>
      <c r="BZ702" s="63"/>
      <c r="CA702" s="63"/>
      <c r="CB702" s="63"/>
    </row>
    <row r="703" spans="1:80" ht="12.7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4"/>
      <c r="AD703" s="64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  <c r="BV703" s="63"/>
      <c r="BW703" s="63"/>
      <c r="BX703" s="63"/>
      <c r="BY703" s="63"/>
      <c r="BZ703" s="63"/>
      <c r="CA703" s="63"/>
      <c r="CB703" s="63"/>
    </row>
    <row r="704" spans="1:80" ht="12.7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4"/>
      <c r="AD704" s="64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  <c r="BV704" s="63"/>
      <c r="BW704" s="63"/>
      <c r="BX704" s="63"/>
      <c r="BY704" s="63"/>
      <c r="BZ704" s="63"/>
      <c r="CA704" s="63"/>
      <c r="CB704" s="63"/>
    </row>
    <row r="705" spans="1:80" ht="12.7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4"/>
      <c r="AD705" s="64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  <c r="BV705" s="63"/>
      <c r="BW705" s="63"/>
      <c r="BX705" s="63"/>
      <c r="BY705" s="63"/>
      <c r="BZ705" s="63"/>
      <c r="CA705" s="63"/>
      <c r="CB705" s="63"/>
    </row>
    <row r="706" spans="1:80" ht="12.7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4"/>
      <c r="AD706" s="64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  <c r="BV706" s="63"/>
      <c r="BW706" s="63"/>
      <c r="BX706" s="63"/>
      <c r="BY706" s="63"/>
      <c r="BZ706" s="63"/>
      <c r="CA706" s="63"/>
      <c r="CB706" s="63"/>
    </row>
    <row r="707" spans="1:80" ht="12.7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4"/>
      <c r="AD707" s="64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  <c r="BV707" s="63"/>
      <c r="BW707" s="63"/>
      <c r="BX707" s="63"/>
      <c r="BY707" s="63"/>
      <c r="BZ707" s="63"/>
      <c r="CA707" s="63"/>
      <c r="CB707" s="63"/>
    </row>
    <row r="708" spans="1:80" ht="12.7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4"/>
      <c r="AD708" s="64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  <c r="BV708" s="63"/>
      <c r="BW708" s="63"/>
      <c r="BX708" s="63"/>
      <c r="BY708" s="63"/>
      <c r="BZ708" s="63"/>
      <c r="CA708" s="63"/>
      <c r="CB708" s="63"/>
    </row>
    <row r="709" spans="1:80" ht="12.7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4"/>
      <c r="AD709" s="64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  <c r="BV709" s="63"/>
      <c r="BW709" s="63"/>
      <c r="BX709" s="63"/>
      <c r="BY709" s="63"/>
      <c r="BZ709" s="63"/>
      <c r="CA709" s="63"/>
      <c r="CB709" s="63"/>
    </row>
    <row r="710" spans="1:80" ht="12.7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4"/>
      <c r="AD710" s="64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  <c r="BV710" s="63"/>
      <c r="BW710" s="63"/>
      <c r="BX710" s="63"/>
      <c r="BY710" s="63"/>
      <c r="BZ710" s="63"/>
      <c r="CA710" s="63"/>
      <c r="CB710" s="63"/>
    </row>
    <row r="711" spans="1:80" ht="12.7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4"/>
      <c r="AD711" s="64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  <c r="BV711" s="63"/>
      <c r="BW711" s="63"/>
      <c r="BX711" s="63"/>
      <c r="BY711" s="63"/>
      <c r="BZ711" s="63"/>
      <c r="CA711" s="63"/>
      <c r="CB711" s="63"/>
    </row>
    <row r="712" spans="1:80" ht="12.7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4"/>
      <c r="AD712" s="64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  <c r="BV712" s="63"/>
      <c r="BW712" s="63"/>
      <c r="BX712" s="63"/>
      <c r="BY712" s="63"/>
      <c r="BZ712" s="63"/>
      <c r="CA712" s="63"/>
      <c r="CB712" s="63"/>
    </row>
    <row r="713" spans="1:80" ht="12.7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4"/>
      <c r="AD713" s="64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  <c r="BX713" s="63"/>
      <c r="BY713" s="63"/>
      <c r="BZ713" s="63"/>
      <c r="CA713" s="63"/>
      <c r="CB713" s="63"/>
    </row>
    <row r="714" spans="1:80" ht="12.7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4"/>
      <c r="AD714" s="64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  <c r="BV714" s="63"/>
      <c r="BW714" s="63"/>
      <c r="BX714" s="63"/>
      <c r="BY714" s="63"/>
      <c r="BZ714" s="63"/>
      <c r="CA714" s="63"/>
      <c r="CB714" s="63"/>
    </row>
    <row r="715" spans="1:80" ht="12.7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4"/>
      <c r="AD715" s="64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  <c r="BV715" s="63"/>
      <c r="BW715" s="63"/>
      <c r="BX715" s="63"/>
      <c r="BY715" s="63"/>
      <c r="BZ715" s="63"/>
      <c r="CA715" s="63"/>
      <c r="CB715" s="63"/>
    </row>
    <row r="716" spans="1:80" ht="12.7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4"/>
      <c r="AD716" s="64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  <c r="BV716" s="63"/>
      <c r="BW716" s="63"/>
      <c r="BX716" s="63"/>
      <c r="BY716" s="63"/>
      <c r="BZ716" s="63"/>
      <c r="CA716" s="63"/>
      <c r="CB716" s="63"/>
    </row>
    <row r="717" spans="1:80" ht="12.7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4"/>
      <c r="AD717" s="64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  <c r="BV717" s="63"/>
      <c r="BW717" s="63"/>
      <c r="BX717" s="63"/>
      <c r="BY717" s="63"/>
      <c r="BZ717" s="63"/>
      <c r="CA717" s="63"/>
      <c r="CB717" s="63"/>
    </row>
    <row r="718" spans="1:80" ht="12.7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4"/>
      <c r="AD718" s="64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  <c r="BV718" s="63"/>
      <c r="BW718" s="63"/>
      <c r="BX718" s="63"/>
      <c r="BY718" s="63"/>
      <c r="BZ718" s="63"/>
      <c r="CA718" s="63"/>
      <c r="CB718" s="63"/>
    </row>
    <row r="719" spans="1:80" ht="12.7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4"/>
      <c r="AD719" s="64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  <c r="BV719" s="63"/>
      <c r="BW719" s="63"/>
      <c r="BX719" s="63"/>
      <c r="BY719" s="63"/>
      <c r="BZ719" s="63"/>
      <c r="CA719" s="63"/>
      <c r="CB719" s="63"/>
    </row>
    <row r="720" spans="1:80" ht="12.7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4"/>
      <c r="AD720" s="64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  <c r="BX720" s="63"/>
      <c r="BY720" s="63"/>
      <c r="BZ720" s="63"/>
      <c r="CA720" s="63"/>
      <c r="CB720" s="63"/>
    </row>
    <row r="721" spans="1:80" ht="12.7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4"/>
      <c r="AD721" s="64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  <c r="BX721" s="63"/>
      <c r="BY721" s="63"/>
      <c r="BZ721" s="63"/>
      <c r="CA721" s="63"/>
      <c r="CB721" s="63"/>
    </row>
    <row r="722" spans="1:80" ht="12.7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4"/>
      <c r="AD722" s="64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  <c r="BV722" s="63"/>
      <c r="BW722" s="63"/>
      <c r="BX722" s="63"/>
      <c r="BY722" s="63"/>
      <c r="BZ722" s="63"/>
      <c r="CA722" s="63"/>
      <c r="CB722" s="63"/>
    </row>
    <row r="723" spans="1:80" ht="12.7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4"/>
      <c r="AD723" s="64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  <c r="BV723" s="63"/>
      <c r="BW723" s="63"/>
      <c r="BX723" s="63"/>
      <c r="BY723" s="63"/>
      <c r="BZ723" s="63"/>
      <c r="CA723" s="63"/>
      <c r="CB723" s="63"/>
    </row>
    <row r="724" spans="1:80" ht="12.7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4"/>
      <c r="AD724" s="64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  <c r="BV724" s="63"/>
      <c r="BW724" s="63"/>
      <c r="BX724" s="63"/>
      <c r="BY724" s="63"/>
      <c r="BZ724" s="63"/>
      <c r="CA724" s="63"/>
      <c r="CB724" s="63"/>
    </row>
    <row r="725" spans="1:80" ht="12.7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4"/>
      <c r="AD725" s="64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  <c r="BV725" s="63"/>
      <c r="BW725" s="63"/>
      <c r="BX725" s="63"/>
      <c r="BY725" s="63"/>
      <c r="BZ725" s="63"/>
      <c r="CA725" s="63"/>
      <c r="CB725" s="63"/>
    </row>
    <row r="726" spans="1:80" ht="12.7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4"/>
      <c r="AD726" s="64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  <c r="BV726" s="63"/>
      <c r="BW726" s="63"/>
      <c r="BX726" s="63"/>
      <c r="BY726" s="63"/>
      <c r="BZ726" s="63"/>
      <c r="CA726" s="63"/>
      <c r="CB726" s="63"/>
    </row>
    <row r="727" spans="1:80" ht="12.7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4"/>
      <c r="AD727" s="64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  <c r="BV727" s="63"/>
      <c r="BW727" s="63"/>
      <c r="BX727" s="63"/>
      <c r="BY727" s="63"/>
      <c r="BZ727" s="63"/>
      <c r="CA727" s="63"/>
      <c r="CB727" s="63"/>
    </row>
    <row r="728" spans="1:80" ht="12.7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4"/>
      <c r="AD728" s="64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  <c r="BV728" s="63"/>
      <c r="BW728" s="63"/>
      <c r="BX728" s="63"/>
      <c r="BY728" s="63"/>
      <c r="BZ728" s="63"/>
      <c r="CA728" s="63"/>
      <c r="CB728" s="63"/>
    </row>
    <row r="729" spans="1:80" ht="12.7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4"/>
      <c r="AD729" s="64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  <c r="BV729" s="63"/>
      <c r="BW729" s="63"/>
      <c r="BX729" s="63"/>
      <c r="BY729" s="63"/>
      <c r="BZ729" s="63"/>
      <c r="CA729" s="63"/>
      <c r="CB729" s="63"/>
    </row>
    <row r="730" spans="1:80" ht="12.7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4"/>
      <c r="AD730" s="64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  <c r="BV730" s="63"/>
      <c r="BW730" s="63"/>
      <c r="BX730" s="63"/>
      <c r="BY730" s="63"/>
      <c r="BZ730" s="63"/>
      <c r="CA730" s="63"/>
      <c r="CB730" s="63"/>
    </row>
    <row r="731" spans="1:80" ht="12.7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4"/>
      <c r="AD731" s="64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  <c r="BV731" s="63"/>
      <c r="BW731" s="63"/>
      <c r="BX731" s="63"/>
      <c r="BY731" s="63"/>
      <c r="BZ731" s="63"/>
      <c r="CA731" s="63"/>
      <c r="CB731" s="63"/>
    </row>
    <row r="732" spans="1:80" ht="12.7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4"/>
      <c r="AD732" s="64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  <c r="BV732" s="63"/>
      <c r="BW732" s="63"/>
      <c r="BX732" s="63"/>
      <c r="BY732" s="63"/>
      <c r="BZ732" s="63"/>
      <c r="CA732" s="63"/>
      <c r="CB732" s="63"/>
    </row>
    <row r="733" spans="1:80" ht="12.7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4"/>
      <c r="AD733" s="64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  <c r="BX733" s="63"/>
      <c r="BY733" s="63"/>
      <c r="BZ733" s="63"/>
      <c r="CA733" s="63"/>
      <c r="CB733" s="63"/>
    </row>
    <row r="734" spans="1:80" ht="12.7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4"/>
      <c r="AD734" s="64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  <c r="BV734" s="63"/>
      <c r="BW734" s="63"/>
      <c r="BX734" s="63"/>
      <c r="BY734" s="63"/>
      <c r="BZ734" s="63"/>
      <c r="CA734" s="63"/>
      <c r="CB734" s="63"/>
    </row>
    <row r="735" spans="1:80" ht="12.7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4"/>
      <c r="AD735" s="64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  <c r="BV735" s="63"/>
      <c r="BW735" s="63"/>
      <c r="BX735" s="63"/>
      <c r="BY735" s="63"/>
      <c r="BZ735" s="63"/>
      <c r="CA735" s="63"/>
      <c r="CB735" s="63"/>
    </row>
    <row r="736" spans="1:80" ht="12.7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4"/>
      <c r="AD736" s="64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  <c r="BV736" s="63"/>
      <c r="BW736" s="63"/>
      <c r="BX736" s="63"/>
      <c r="BY736" s="63"/>
      <c r="BZ736" s="63"/>
      <c r="CA736" s="63"/>
      <c r="CB736" s="63"/>
    </row>
    <row r="737" spans="1:80" ht="12.7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4"/>
      <c r="AD737" s="64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  <c r="BV737" s="63"/>
      <c r="BW737" s="63"/>
      <c r="BX737" s="63"/>
      <c r="BY737" s="63"/>
      <c r="BZ737" s="63"/>
      <c r="CA737" s="63"/>
      <c r="CB737" s="63"/>
    </row>
    <row r="738" spans="1:80" ht="12.7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4"/>
      <c r="AD738" s="64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  <c r="BV738" s="63"/>
      <c r="BW738" s="63"/>
      <c r="BX738" s="63"/>
      <c r="BY738" s="63"/>
      <c r="BZ738" s="63"/>
      <c r="CA738" s="63"/>
      <c r="CB738" s="63"/>
    </row>
    <row r="739" spans="1:80" ht="12.7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4"/>
      <c r="AD739" s="64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  <c r="BV739" s="63"/>
      <c r="BW739" s="63"/>
      <c r="BX739" s="63"/>
      <c r="BY739" s="63"/>
      <c r="BZ739" s="63"/>
      <c r="CA739" s="63"/>
      <c r="CB739" s="63"/>
    </row>
    <row r="740" spans="1:80" ht="12.7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4"/>
      <c r="AD740" s="64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  <c r="BV740" s="63"/>
      <c r="BW740" s="63"/>
      <c r="BX740" s="63"/>
      <c r="BY740" s="63"/>
      <c r="BZ740" s="63"/>
      <c r="CA740" s="63"/>
      <c r="CB740" s="63"/>
    </row>
    <row r="741" spans="1:80" ht="12.7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4"/>
      <c r="AD741" s="64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  <c r="BV741" s="63"/>
      <c r="BW741" s="63"/>
      <c r="BX741" s="63"/>
      <c r="BY741" s="63"/>
      <c r="BZ741" s="63"/>
      <c r="CA741" s="63"/>
      <c r="CB741" s="63"/>
    </row>
    <row r="742" spans="1:80" ht="12.7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4"/>
      <c r="AD742" s="64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  <c r="BV742" s="63"/>
      <c r="BW742" s="63"/>
      <c r="BX742" s="63"/>
      <c r="BY742" s="63"/>
      <c r="BZ742" s="63"/>
      <c r="CA742" s="63"/>
      <c r="CB742" s="63"/>
    </row>
    <row r="743" spans="1:80" ht="12.7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4"/>
      <c r="AD743" s="64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  <c r="BV743" s="63"/>
      <c r="BW743" s="63"/>
      <c r="BX743" s="63"/>
      <c r="BY743" s="63"/>
      <c r="BZ743" s="63"/>
      <c r="CA743" s="63"/>
      <c r="CB743" s="63"/>
    </row>
    <row r="744" spans="1:80" ht="12.7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4"/>
      <c r="AD744" s="64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  <c r="BV744" s="63"/>
      <c r="BW744" s="63"/>
      <c r="BX744" s="63"/>
      <c r="BY744" s="63"/>
      <c r="BZ744" s="63"/>
      <c r="CA744" s="63"/>
      <c r="CB744" s="63"/>
    </row>
    <row r="745" spans="1:80" ht="12.7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4"/>
      <c r="AD745" s="64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  <c r="BV745" s="63"/>
      <c r="BW745" s="63"/>
      <c r="BX745" s="63"/>
      <c r="BY745" s="63"/>
      <c r="BZ745" s="63"/>
      <c r="CA745" s="63"/>
      <c r="CB745" s="63"/>
    </row>
    <row r="746" spans="1:80" ht="12.7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4"/>
      <c r="AD746" s="64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  <c r="BV746" s="63"/>
      <c r="BW746" s="63"/>
      <c r="BX746" s="63"/>
      <c r="BY746" s="63"/>
      <c r="BZ746" s="63"/>
      <c r="CA746" s="63"/>
      <c r="CB746" s="63"/>
    </row>
    <row r="747" spans="1:80" ht="12.7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4"/>
      <c r="AD747" s="64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  <c r="BV747" s="63"/>
      <c r="BW747" s="63"/>
      <c r="BX747" s="63"/>
      <c r="BY747" s="63"/>
      <c r="BZ747" s="63"/>
      <c r="CA747" s="63"/>
      <c r="CB747" s="63"/>
    </row>
    <row r="748" spans="1:80" ht="12.7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4"/>
      <c r="AD748" s="64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  <c r="BX748" s="63"/>
      <c r="BY748" s="63"/>
      <c r="BZ748" s="63"/>
      <c r="CA748" s="63"/>
      <c r="CB748" s="63"/>
    </row>
    <row r="749" spans="1:80" ht="12.7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4"/>
      <c r="AD749" s="64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  <c r="BX749" s="63"/>
      <c r="BY749" s="63"/>
      <c r="BZ749" s="63"/>
      <c r="CA749" s="63"/>
      <c r="CB749" s="63"/>
    </row>
    <row r="750" spans="1:80" ht="12.7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4"/>
      <c r="AD750" s="64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  <c r="BV750" s="63"/>
      <c r="BW750" s="63"/>
      <c r="BX750" s="63"/>
      <c r="BY750" s="63"/>
      <c r="BZ750" s="63"/>
      <c r="CA750" s="63"/>
      <c r="CB750" s="63"/>
    </row>
    <row r="751" spans="1:80" ht="12.7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4"/>
      <c r="AD751" s="64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  <c r="BV751" s="63"/>
      <c r="BW751" s="63"/>
      <c r="BX751" s="63"/>
      <c r="BY751" s="63"/>
      <c r="BZ751" s="63"/>
      <c r="CA751" s="63"/>
      <c r="CB751" s="63"/>
    </row>
    <row r="752" spans="1:80" ht="12.7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4"/>
      <c r="AD752" s="64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/>
      <c r="BX752" s="63"/>
      <c r="BY752" s="63"/>
      <c r="BZ752" s="63"/>
      <c r="CA752" s="63"/>
      <c r="CB752" s="63"/>
    </row>
    <row r="753" spans="1:80" ht="12.7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4"/>
      <c r="AD753" s="64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  <c r="BV753" s="63"/>
      <c r="BW753" s="63"/>
      <c r="BX753" s="63"/>
      <c r="BY753" s="63"/>
      <c r="BZ753" s="63"/>
      <c r="CA753" s="63"/>
      <c r="CB753" s="63"/>
    </row>
    <row r="754" spans="1:80" ht="12.7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4"/>
      <c r="AD754" s="64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  <c r="BV754" s="63"/>
      <c r="BW754" s="63"/>
      <c r="BX754" s="63"/>
      <c r="BY754" s="63"/>
      <c r="BZ754" s="63"/>
      <c r="CA754" s="63"/>
      <c r="CB754" s="63"/>
    </row>
    <row r="755" spans="1:80" ht="12.7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4"/>
      <c r="AD755" s="64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  <c r="BV755" s="63"/>
      <c r="BW755" s="63"/>
      <c r="BX755" s="63"/>
      <c r="BY755" s="63"/>
      <c r="BZ755" s="63"/>
      <c r="CA755" s="63"/>
      <c r="CB755" s="63"/>
    </row>
    <row r="756" spans="1:80" ht="12.7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4"/>
      <c r="AD756" s="64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  <c r="BV756" s="63"/>
      <c r="BW756" s="63"/>
      <c r="BX756" s="63"/>
      <c r="BY756" s="63"/>
      <c r="BZ756" s="63"/>
      <c r="CA756" s="63"/>
      <c r="CB756" s="63"/>
    </row>
    <row r="757" spans="1:80" ht="12.7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4"/>
      <c r="AD757" s="64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  <c r="BV757" s="63"/>
      <c r="BW757" s="63"/>
      <c r="BX757" s="63"/>
      <c r="BY757" s="63"/>
      <c r="BZ757" s="63"/>
      <c r="CA757" s="63"/>
      <c r="CB757" s="63"/>
    </row>
    <row r="758" spans="1:80" ht="12.7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4"/>
      <c r="AD758" s="64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  <c r="BV758" s="63"/>
      <c r="BW758" s="63"/>
      <c r="BX758" s="63"/>
      <c r="BY758" s="63"/>
      <c r="BZ758" s="63"/>
      <c r="CA758" s="63"/>
      <c r="CB758" s="63"/>
    </row>
    <row r="759" spans="1:80" ht="12.7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4"/>
      <c r="AD759" s="64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  <c r="BV759" s="63"/>
      <c r="BW759" s="63"/>
      <c r="BX759" s="63"/>
      <c r="BY759" s="63"/>
      <c r="BZ759" s="63"/>
      <c r="CA759" s="63"/>
      <c r="CB759" s="63"/>
    </row>
    <row r="760" spans="1:80" ht="12.7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4"/>
      <c r="AD760" s="64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  <c r="BV760" s="63"/>
      <c r="BW760" s="63"/>
      <c r="BX760" s="63"/>
      <c r="BY760" s="63"/>
      <c r="BZ760" s="63"/>
      <c r="CA760" s="63"/>
      <c r="CB760" s="63"/>
    </row>
    <row r="761" spans="1:80" ht="12.7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4"/>
      <c r="AD761" s="64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  <c r="BV761" s="63"/>
      <c r="BW761" s="63"/>
      <c r="BX761" s="63"/>
      <c r="BY761" s="63"/>
      <c r="BZ761" s="63"/>
      <c r="CA761" s="63"/>
      <c r="CB761" s="63"/>
    </row>
    <row r="762" spans="1:80" ht="12.7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4"/>
      <c r="AD762" s="64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  <c r="BV762" s="63"/>
      <c r="BW762" s="63"/>
      <c r="BX762" s="63"/>
      <c r="BY762" s="63"/>
      <c r="BZ762" s="63"/>
      <c r="CA762" s="63"/>
      <c r="CB762" s="63"/>
    </row>
    <row r="763" spans="1:80" ht="12.7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4"/>
      <c r="AD763" s="64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  <c r="BV763" s="63"/>
      <c r="BW763" s="63"/>
      <c r="BX763" s="63"/>
      <c r="BY763" s="63"/>
      <c r="BZ763" s="63"/>
      <c r="CA763" s="63"/>
      <c r="CB763" s="63"/>
    </row>
    <row r="764" spans="1:80" ht="12.7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4"/>
      <c r="AD764" s="64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  <c r="BV764" s="63"/>
      <c r="BW764" s="63"/>
      <c r="BX764" s="63"/>
      <c r="BY764" s="63"/>
      <c r="BZ764" s="63"/>
      <c r="CA764" s="63"/>
      <c r="CB764" s="63"/>
    </row>
    <row r="765" spans="1:80" ht="12.7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4"/>
      <c r="AD765" s="64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  <c r="BV765" s="63"/>
      <c r="BW765" s="63"/>
      <c r="BX765" s="63"/>
      <c r="BY765" s="63"/>
      <c r="BZ765" s="63"/>
      <c r="CA765" s="63"/>
      <c r="CB765" s="63"/>
    </row>
    <row r="766" spans="1:80" ht="12.7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4"/>
      <c r="AD766" s="64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  <c r="BV766" s="63"/>
      <c r="BW766" s="63"/>
      <c r="BX766" s="63"/>
      <c r="BY766" s="63"/>
      <c r="BZ766" s="63"/>
      <c r="CA766" s="63"/>
      <c r="CB766" s="63"/>
    </row>
    <row r="767" spans="1:80" ht="12.7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4"/>
      <c r="AD767" s="64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  <c r="BV767" s="63"/>
      <c r="BW767" s="63"/>
      <c r="BX767" s="63"/>
      <c r="BY767" s="63"/>
      <c r="BZ767" s="63"/>
      <c r="CA767" s="63"/>
      <c r="CB767" s="63"/>
    </row>
    <row r="768" spans="1:80" ht="12.7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4"/>
      <c r="AD768" s="64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  <c r="BV768" s="63"/>
      <c r="BW768" s="63"/>
      <c r="BX768" s="63"/>
      <c r="BY768" s="63"/>
      <c r="BZ768" s="63"/>
      <c r="CA768" s="63"/>
      <c r="CB768" s="63"/>
    </row>
    <row r="769" spans="1:80" ht="12.7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4"/>
      <c r="AD769" s="64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  <c r="BV769" s="63"/>
      <c r="BW769" s="63"/>
      <c r="BX769" s="63"/>
      <c r="BY769" s="63"/>
      <c r="BZ769" s="63"/>
      <c r="CA769" s="63"/>
      <c r="CB769" s="63"/>
    </row>
    <row r="770" spans="1:80" ht="12.7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4"/>
      <c r="AD770" s="64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  <c r="BV770" s="63"/>
      <c r="BW770" s="63"/>
      <c r="BX770" s="63"/>
      <c r="BY770" s="63"/>
      <c r="BZ770" s="63"/>
      <c r="CA770" s="63"/>
      <c r="CB770" s="63"/>
    </row>
    <row r="771" spans="1:80" ht="12.7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4"/>
      <c r="AD771" s="64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  <c r="BV771" s="63"/>
      <c r="BW771" s="63"/>
      <c r="BX771" s="63"/>
      <c r="BY771" s="63"/>
      <c r="BZ771" s="63"/>
      <c r="CA771" s="63"/>
      <c r="CB771" s="63"/>
    </row>
    <row r="772" spans="1:80" ht="12.7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4"/>
      <c r="AD772" s="64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  <c r="BV772" s="63"/>
      <c r="BW772" s="63"/>
      <c r="BX772" s="63"/>
      <c r="BY772" s="63"/>
      <c r="BZ772" s="63"/>
      <c r="CA772" s="63"/>
      <c r="CB772" s="63"/>
    </row>
    <row r="773" spans="1:80" ht="12.7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4"/>
      <c r="AD773" s="64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  <c r="BV773" s="63"/>
      <c r="BW773" s="63"/>
      <c r="BX773" s="63"/>
      <c r="BY773" s="63"/>
      <c r="BZ773" s="63"/>
      <c r="CA773" s="63"/>
      <c r="CB773" s="63"/>
    </row>
    <row r="774" spans="1:80" ht="12.7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4"/>
      <c r="AD774" s="64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  <c r="BV774" s="63"/>
      <c r="BW774" s="63"/>
      <c r="BX774" s="63"/>
      <c r="BY774" s="63"/>
      <c r="BZ774" s="63"/>
      <c r="CA774" s="63"/>
      <c r="CB774" s="63"/>
    </row>
    <row r="775" spans="1:80" ht="12.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4"/>
      <c r="AD775" s="64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  <c r="BV775" s="63"/>
      <c r="BW775" s="63"/>
      <c r="BX775" s="63"/>
      <c r="BY775" s="63"/>
      <c r="BZ775" s="63"/>
      <c r="CA775" s="63"/>
      <c r="CB775" s="63"/>
    </row>
    <row r="776" spans="1:80" ht="12.7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4"/>
      <c r="AD776" s="64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  <c r="BV776" s="63"/>
      <c r="BW776" s="63"/>
      <c r="BX776" s="63"/>
      <c r="BY776" s="63"/>
      <c r="BZ776" s="63"/>
      <c r="CA776" s="63"/>
      <c r="CB776" s="63"/>
    </row>
    <row r="777" spans="1:80" ht="12.7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4"/>
      <c r="AD777" s="64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  <c r="BV777" s="63"/>
      <c r="BW777" s="63"/>
      <c r="BX777" s="63"/>
      <c r="BY777" s="63"/>
      <c r="BZ777" s="63"/>
      <c r="CA777" s="63"/>
      <c r="CB777" s="63"/>
    </row>
    <row r="778" spans="1:80" ht="12.7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4"/>
      <c r="AD778" s="64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  <c r="BV778" s="63"/>
      <c r="BW778" s="63"/>
      <c r="BX778" s="63"/>
      <c r="BY778" s="63"/>
      <c r="BZ778" s="63"/>
      <c r="CA778" s="63"/>
      <c r="CB778" s="63"/>
    </row>
    <row r="779" spans="1:80" ht="12.7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4"/>
      <c r="AD779" s="64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  <c r="BV779" s="63"/>
      <c r="BW779" s="63"/>
      <c r="BX779" s="63"/>
      <c r="BY779" s="63"/>
      <c r="BZ779" s="63"/>
      <c r="CA779" s="63"/>
      <c r="CB779" s="63"/>
    </row>
    <row r="780" spans="1:80" ht="12.7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4"/>
      <c r="AD780" s="64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  <c r="BV780" s="63"/>
      <c r="BW780" s="63"/>
      <c r="BX780" s="63"/>
      <c r="BY780" s="63"/>
      <c r="BZ780" s="63"/>
      <c r="CA780" s="63"/>
      <c r="CB780" s="63"/>
    </row>
    <row r="781" spans="1:80" ht="12.7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4"/>
      <c r="AD781" s="64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  <c r="BV781" s="63"/>
      <c r="BW781" s="63"/>
      <c r="BX781" s="63"/>
      <c r="BY781" s="63"/>
      <c r="BZ781" s="63"/>
      <c r="CA781" s="63"/>
      <c r="CB781" s="63"/>
    </row>
    <row r="782" spans="1:80" ht="12.7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4"/>
      <c r="AD782" s="64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  <c r="BV782" s="63"/>
      <c r="BW782" s="63"/>
      <c r="BX782" s="63"/>
      <c r="BY782" s="63"/>
      <c r="BZ782" s="63"/>
      <c r="CA782" s="63"/>
      <c r="CB782" s="63"/>
    </row>
    <row r="783" spans="1:80" ht="12.7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4"/>
      <c r="AD783" s="64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  <c r="BV783" s="63"/>
      <c r="BW783" s="63"/>
      <c r="BX783" s="63"/>
      <c r="BY783" s="63"/>
      <c r="BZ783" s="63"/>
      <c r="CA783" s="63"/>
      <c r="CB783" s="63"/>
    </row>
    <row r="784" spans="1:80" ht="12.7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4"/>
      <c r="AD784" s="64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  <c r="BV784" s="63"/>
      <c r="BW784" s="63"/>
      <c r="BX784" s="63"/>
      <c r="BY784" s="63"/>
      <c r="BZ784" s="63"/>
      <c r="CA784" s="63"/>
      <c r="CB784" s="63"/>
    </row>
    <row r="785" spans="1:80" ht="12.7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4"/>
      <c r="AD785" s="64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  <c r="BV785" s="63"/>
      <c r="BW785" s="63"/>
      <c r="BX785" s="63"/>
      <c r="BY785" s="63"/>
      <c r="BZ785" s="63"/>
      <c r="CA785" s="63"/>
      <c r="CB785" s="63"/>
    </row>
    <row r="786" spans="1:80" ht="12.7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4"/>
      <c r="AD786" s="64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  <c r="BV786" s="63"/>
      <c r="BW786" s="63"/>
      <c r="BX786" s="63"/>
      <c r="BY786" s="63"/>
      <c r="BZ786" s="63"/>
      <c r="CA786" s="63"/>
      <c r="CB786" s="63"/>
    </row>
    <row r="787" spans="1:80" ht="12.7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4"/>
      <c r="AD787" s="64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  <c r="BV787" s="63"/>
      <c r="BW787" s="63"/>
      <c r="BX787" s="63"/>
      <c r="BY787" s="63"/>
      <c r="BZ787" s="63"/>
      <c r="CA787" s="63"/>
      <c r="CB787" s="63"/>
    </row>
    <row r="788" spans="1:80" ht="12.7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4"/>
      <c r="AD788" s="64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  <c r="BV788" s="63"/>
      <c r="BW788" s="63"/>
      <c r="BX788" s="63"/>
      <c r="BY788" s="63"/>
      <c r="BZ788" s="63"/>
      <c r="CA788" s="63"/>
      <c r="CB788" s="63"/>
    </row>
    <row r="789" spans="1:80" ht="12.7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4"/>
      <c r="AD789" s="64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  <c r="BV789" s="63"/>
      <c r="BW789" s="63"/>
      <c r="BX789" s="63"/>
      <c r="BY789" s="63"/>
      <c r="BZ789" s="63"/>
      <c r="CA789" s="63"/>
      <c r="CB789" s="63"/>
    </row>
    <row r="790" spans="1:80" ht="12.7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4"/>
      <c r="AD790" s="64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  <c r="BV790" s="63"/>
      <c r="BW790" s="63"/>
      <c r="BX790" s="63"/>
      <c r="BY790" s="63"/>
      <c r="BZ790" s="63"/>
      <c r="CA790" s="63"/>
      <c r="CB790" s="63"/>
    </row>
    <row r="791" spans="1:80" ht="12.7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4"/>
      <c r="AD791" s="64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  <c r="BV791" s="63"/>
      <c r="BW791" s="63"/>
      <c r="BX791" s="63"/>
      <c r="BY791" s="63"/>
      <c r="BZ791" s="63"/>
      <c r="CA791" s="63"/>
      <c r="CB791" s="63"/>
    </row>
    <row r="792" spans="1:80" ht="12.7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4"/>
      <c r="AD792" s="64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  <c r="BV792" s="63"/>
      <c r="BW792" s="63"/>
      <c r="BX792" s="63"/>
      <c r="BY792" s="63"/>
      <c r="BZ792" s="63"/>
      <c r="CA792" s="63"/>
      <c r="CB792" s="63"/>
    </row>
    <row r="793" spans="1:80" ht="12.7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4"/>
      <c r="AD793" s="64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  <c r="BV793" s="63"/>
      <c r="BW793" s="63"/>
      <c r="BX793" s="63"/>
      <c r="BY793" s="63"/>
      <c r="BZ793" s="63"/>
      <c r="CA793" s="63"/>
      <c r="CB793" s="63"/>
    </row>
    <row r="794" spans="1:80" ht="12.7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4"/>
      <c r="AD794" s="64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  <c r="BV794" s="63"/>
      <c r="BW794" s="63"/>
      <c r="BX794" s="63"/>
      <c r="BY794" s="63"/>
      <c r="BZ794" s="63"/>
      <c r="CA794" s="63"/>
      <c r="CB794" s="63"/>
    </row>
    <row r="795" spans="1:80" ht="12.7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4"/>
      <c r="AD795" s="64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  <c r="BV795" s="63"/>
      <c r="BW795" s="63"/>
      <c r="BX795" s="63"/>
      <c r="BY795" s="63"/>
      <c r="BZ795" s="63"/>
      <c r="CA795" s="63"/>
      <c r="CB795" s="63"/>
    </row>
    <row r="796" spans="1:80" ht="12.7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4"/>
      <c r="AD796" s="64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  <c r="BV796" s="63"/>
      <c r="BW796" s="63"/>
      <c r="BX796" s="63"/>
      <c r="BY796" s="63"/>
      <c r="BZ796" s="63"/>
      <c r="CA796" s="63"/>
      <c r="CB796" s="63"/>
    </row>
    <row r="797" spans="1:80" ht="12.7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4"/>
      <c r="AD797" s="64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  <c r="BV797" s="63"/>
      <c r="BW797" s="63"/>
      <c r="BX797" s="63"/>
      <c r="BY797" s="63"/>
      <c r="BZ797" s="63"/>
      <c r="CA797" s="63"/>
      <c r="CB797" s="63"/>
    </row>
    <row r="798" spans="1:80" ht="12.7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4"/>
      <c r="AD798" s="64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  <c r="BV798" s="63"/>
      <c r="BW798" s="63"/>
      <c r="BX798" s="63"/>
      <c r="BY798" s="63"/>
      <c r="BZ798" s="63"/>
      <c r="CA798" s="63"/>
      <c r="CB798" s="63"/>
    </row>
    <row r="799" spans="1:80" ht="12.7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4"/>
      <c r="AD799" s="64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  <c r="BV799" s="63"/>
      <c r="BW799" s="63"/>
      <c r="BX799" s="63"/>
      <c r="BY799" s="63"/>
      <c r="BZ799" s="63"/>
      <c r="CA799" s="63"/>
      <c r="CB799" s="63"/>
    </row>
    <row r="800" spans="1:80" ht="12.7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4"/>
      <c r="AD800" s="64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  <c r="BV800" s="63"/>
      <c r="BW800" s="63"/>
      <c r="BX800" s="63"/>
      <c r="BY800" s="63"/>
      <c r="BZ800" s="63"/>
      <c r="CA800" s="63"/>
      <c r="CB800" s="63"/>
    </row>
    <row r="801" spans="1:80" ht="12.7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4"/>
      <c r="AD801" s="64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  <c r="BV801" s="63"/>
      <c r="BW801" s="63"/>
      <c r="BX801" s="63"/>
      <c r="BY801" s="63"/>
      <c r="BZ801" s="63"/>
      <c r="CA801" s="63"/>
      <c r="CB801" s="63"/>
    </row>
    <row r="802" spans="1:80" ht="12.7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4"/>
      <c r="AD802" s="64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  <c r="BV802" s="63"/>
      <c r="BW802" s="63"/>
      <c r="BX802" s="63"/>
      <c r="BY802" s="63"/>
      <c r="BZ802" s="63"/>
      <c r="CA802" s="63"/>
      <c r="CB802" s="63"/>
    </row>
    <row r="803" spans="1:80" ht="12.7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4"/>
      <c r="AD803" s="64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  <c r="BV803" s="63"/>
      <c r="BW803" s="63"/>
      <c r="BX803" s="63"/>
      <c r="BY803" s="63"/>
      <c r="BZ803" s="63"/>
      <c r="CA803" s="63"/>
      <c r="CB803" s="63"/>
    </row>
    <row r="804" spans="1:80" ht="12.7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4"/>
      <c r="AD804" s="64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  <c r="BV804" s="63"/>
      <c r="BW804" s="63"/>
      <c r="BX804" s="63"/>
      <c r="BY804" s="63"/>
      <c r="BZ804" s="63"/>
      <c r="CA804" s="63"/>
      <c r="CB804" s="63"/>
    </row>
    <row r="805" spans="1:80" ht="12.7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4"/>
      <c r="AD805" s="64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  <c r="BV805" s="63"/>
      <c r="BW805" s="63"/>
      <c r="BX805" s="63"/>
      <c r="BY805" s="63"/>
      <c r="BZ805" s="63"/>
      <c r="CA805" s="63"/>
      <c r="CB805" s="63"/>
    </row>
    <row r="806" spans="1:80" ht="12.7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4"/>
      <c r="AD806" s="64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  <c r="BV806" s="63"/>
      <c r="BW806" s="63"/>
      <c r="BX806" s="63"/>
      <c r="BY806" s="63"/>
      <c r="BZ806" s="63"/>
      <c r="CA806" s="63"/>
      <c r="CB806" s="63"/>
    </row>
    <row r="807" spans="1:80" ht="12.7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4"/>
      <c r="AD807" s="64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  <c r="BV807" s="63"/>
      <c r="BW807" s="63"/>
      <c r="BX807" s="63"/>
      <c r="BY807" s="63"/>
      <c r="BZ807" s="63"/>
      <c r="CA807" s="63"/>
      <c r="CB807" s="63"/>
    </row>
    <row r="808" spans="1:80" ht="12.7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4"/>
      <c r="AD808" s="64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  <c r="BV808" s="63"/>
      <c r="BW808" s="63"/>
      <c r="BX808" s="63"/>
      <c r="BY808" s="63"/>
      <c r="BZ808" s="63"/>
      <c r="CA808" s="63"/>
      <c r="CB808" s="63"/>
    </row>
    <row r="809" spans="1:80" ht="12.7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4"/>
      <c r="AD809" s="64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  <c r="BV809" s="63"/>
      <c r="BW809" s="63"/>
      <c r="BX809" s="63"/>
      <c r="BY809" s="63"/>
      <c r="BZ809" s="63"/>
      <c r="CA809" s="63"/>
      <c r="CB809" s="63"/>
    </row>
    <row r="810" spans="1:80" ht="12.7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4"/>
      <c r="AD810" s="64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  <c r="BV810" s="63"/>
      <c r="BW810" s="63"/>
      <c r="BX810" s="63"/>
      <c r="BY810" s="63"/>
      <c r="BZ810" s="63"/>
      <c r="CA810" s="63"/>
      <c r="CB810" s="63"/>
    </row>
    <row r="811" spans="1:80" ht="12.7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4"/>
      <c r="AD811" s="64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  <c r="BV811" s="63"/>
      <c r="BW811" s="63"/>
      <c r="BX811" s="63"/>
      <c r="BY811" s="63"/>
      <c r="BZ811" s="63"/>
      <c r="CA811" s="63"/>
      <c r="CB811" s="63"/>
    </row>
    <row r="812" spans="1:80" ht="12.7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4"/>
      <c r="AD812" s="64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  <c r="BV812" s="63"/>
      <c r="BW812" s="63"/>
      <c r="BX812" s="63"/>
      <c r="BY812" s="63"/>
      <c r="BZ812" s="63"/>
      <c r="CA812" s="63"/>
      <c r="CB812" s="63"/>
    </row>
    <row r="813" spans="1:80" ht="12.7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4"/>
      <c r="AD813" s="64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  <c r="BV813" s="63"/>
      <c r="BW813" s="63"/>
      <c r="BX813" s="63"/>
      <c r="BY813" s="63"/>
      <c r="BZ813" s="63"/>
      <c r="CA813" s="63"/>
      <c r="CB813" s="63"/>
    </row>
    <row r="814" spans="1:80" ht="12.7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4"/>
      <c r="AD814" s="64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  <c r="BX814" s="63"/>
      <c r="BY814" s="63"/>
      <c r="BZ814" s="63"/>
      <c r="CA814" s="63"/>
      <c r="CB814" s="63"/>
    </row>
    <row r="815" spans="1:80" ht="12.7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4"/>
      <c r="AD815" s="64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  <c r="BX815" s="63"/>
      <c r="BY815" s="63"/>
      <c r="BZ815" s="63"/>
      <c r="CA815" s="63"/>
      <c r="CB815" s="63"/>
    </row>
    <row r="816" spans="1:80" ht="12.7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4"/>
      <c r="AD816" s="64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  <c r="BX816" s="63"/>
      <c r="BY816" s="63"/>
      <c r="BZ816" s="63"/>
      <c r="CA816" s="63"/>
      <c r="CB816" s="63"/>
    </row>
    <row r="817" spans="1:80" ht="12.7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4"/>
      <c r="AD817" s="64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  <c r="BV817" s="63"/>
      <c r="BW817" s="63"/>
      <c r="BX817" s="63"/>
      <c r="BY817" s="63"/>
      <c r="BZ817" s="63"/>
      <c r="CA817" s="63"/>
      <c r="CB817" s="63"/>
    </row>
    <row r="818" spans="1:80" ht="12.7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4"/>
      <c r="AD818" s="64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  <c r="BV818" s="63"/>
      <c r="BW818" s="63"/>
      <c r="BX818" s="63"/>
      <c r="BY818" s="63"/>
      <c r="BZ818" s="63"/>
      <c r="CA818" s="63"/>
      <c r="CB818" s="63"/>
    </row>
    <row r="819" spans="1:80" ht="12.7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4"/>
      <c r="AD819" s="64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  <c r="BV819" s="63"/>
      <c r="BW819" s="63"/>
      <c r="BX819" s="63"/>
      <c r="BY819" s="63"/>
      <c r="BZ819" s="63"/>
      <c r="CA819" s="63"/>
      <c r="CB819" s="63"/>
    </row>
    <row r="820" spans="1:80" ht="12.7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4"/>
      <c r="AD820" s="64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  <c r="BV820" s="63"/>
      <c r="BW820" s="63"/>
      <c r="BX820" s="63"/>
      <c r="BY820" s="63"/>
      <c r="BZ820" s="63"/>
      <c r="CA820" s="63"/>
      <c r="CB820" s="63"/>
    </row>
    <row r="821" spans="1:80" ht="12.7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4"/>
      <c r="AD821" s="64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  <c r="BV821" s="63"/>
      <c r="BW821" s="63"/>
      <c r="BX821" s="63"/>
      <c r="BY821" s="63"/>
      <c r="BZ821" s="63"/>
      <c r="CA821" s="63"/>
      <c r="CB821" s="63"/>
    </row>
    <row r="822" spans="1:80" ht="12.7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4"/>
      <c r="AD822" s="64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  <c r="BV822" s="63"/>
      <c r="BW822" s="63"/>
      <c r="BX822" s="63"/>
      <c r="BY822" s="63"/>
      <c r="BZ822" s="63"/>
      <c r="CA822" s="63"/>
      <c r="CB822" s="63"/>
    </row>
    <row r="823" spans="1:80" ht="12.7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4"/>
      <c r="AD823" s="64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  <c r="BV823" s="63"/>
      <c r="BW823" s="63"/>
      <c r="BX823" s="63"/>
      <c r="BY823" s="63"/>
      <c r="BZ823" s="63"/>
      <c r="CA823" s="63"/>
      <c r="CB823" s="63"/>
    </row>
    <row r="824" spans="1:80" ht="12.7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4"/>
      <c r="AD824" s="64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  <c r="BV824" s="63"/>
      <c r="BW824" s="63"/>
      <c r="BX824" s="63"/>
      <c r="BY824" s="63"/>
      <c r="BZ824" s="63"/>
      <c r="CA824" s="63"/>
      <c r="CB824" s="63"/>
    </row>
    <row r="825" spans="1:80" ht="12.7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4"/>
      <c r="AD825" s="64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  <c r="BV825" s="63"/>
      <c r="BW825" s="63"/>
      <c r="BX825" s="63"/>
      <c r="BY825" s="63"/>
      <c r="BZ825" s="63"/>
      <c r="CA825" s="63"/>
      <c r="CB825" s="63"/>
    </row>
    <row r="826" spans="1:80" ht="12.7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4"/>
      <c r="AD826" s="64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  <c r="BV826" s="63"/>
      <c r="BW826" s="63"/>
      <c r="BX826" s="63"/>
      <c r="BY826" s="63"/>
      <c r="BZ826" s="63"/>
      <c r="CA826" s="63"/>
      <c r="CB826" s="63"/>
    </row>
    <row r="827" spans="1:80" ht="12.7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4"/>
      <c r="AD827" s="64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  <c r="BV827" s="63"/>
      <c r="BW827" s="63"/>
      <c r="BX827" s="63"/>
      <c r="BY827" s="63"/>
      <c r="BZ827" s="63"/>
      <c r="CA827" s="63"/>
      <c r="CB827" s="63"/>
    </row>
    <row r="828" spans="1:80" ht="12.7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4"/>
      <c r="AD828" s="64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  <c r="BV828" s="63"/>
      <c r="BW828" s="63"/>
      <c r="BX828" s="63"/>
      <c r="BY828" s="63"/>
      <c r="BZ828" s="63"/>
      <c r="CA828" s="63"/>
      <c r="CB828" s="63"/>
    </row>
    <row r="829" spans="1:80" ht="12.7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4"/>
      <c r="AD829" s="64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  <c r="BV829" s="63"/>
      <c r="BW829" s="63"/>
      <c r="BX829" s="63"/>
      <c r="BY829" s="63"/>
      <c r="BZ829" s="63"/>
      <c r="CA829" s="63"/>
      <c r="CB829" s="63"/>
    </row>
    <row r="830" spans="1:80" ht="12.7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4"/>
      <c r="AD830" s="64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  <c r="BV830" s="63"/>
      <c r="BW830" s="63"/>
      <c r="BX830" s="63"/>
      <c r="BY830" s="63"/>
      <c r="BZ830" s="63"/>
      <c r="CA830" s="63"/>
      <c r="CB830" s="63"/>
    </row>
    <row r="831" spans="1:80" ht="12.7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4"/>
      <c r="AD831" s="64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  <c r="BV831" s="63"/>
      <c r="BW831" s="63"/>
      <c r="BX831" s="63"/>
      <c r="BY831" s="63"/>
      <c r="BZ831" s="63"/>
      <c r="CA831" s="63"/>
      <c r="CB831" s="63"/>
    </row>
    <row r="832" spans="1:80" ht="12.7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4"/>
      <c r="AD832" s="64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  <c r="BX832" s="63"/>
      <c r="BY832" s="63"/>
      <c r="BZ832" s="63"/>
      <c r="CA832" s="63"/>
      <c r="CB832" s="63"/>
    </row>
    <row r="833" spans="1:80" ht="12.7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4"/>
      <c r="AD833" s="64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  <c r="BV833" s="63"/>
      <c r="BW833" s="63"/>
      <c r="BX833" s="63"/>
      <c r="BY833" s="63"/>
      <c r="BZ833" s="63"/>
      <c r="CA833" s="63"/>
      <c r="CB833" s="63"/>
    </row>
    <row r="834" spans="1:80" ht="12.7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4"/>
      <c r="AD834" s="64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  <c r="BX834" s="63"/>
      <c r="BY834" s="63"/>
      <c r="BZ834" s="63"/>
      <c r="CA834" s="63"/>
      <c r="CB834" s="63"/>
    </row>
    <row r="835" spans="1:80" ht="12.7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4"/>
      <c r="AD835" s="64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  <c r="BX835" s="63"/>
      <c r="BY835" s="63"/>
      <c r="BZ835" s="63"/>
      <c r="CA835" s="63"/>
      <c r="CB835" s="63"/>
    </row>
    <row r="836" spans="1:80" ht="12.7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4"/>
      <c r="AD836" s="64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  <c r="BX836" s="63"/>
      <c r="BY836" s="63"/>
      <c r="BZ836" s="63"/>
      <c r="CA836" s="63"/>
      <c r="CB836" s="63"/>
    </row>
    <row r="837" spans="1:80" ht="12.7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4"/>
      <c r="AD837" s="64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  <c r="BX837" s="63"/>
      <c r="BY837" s="63"/>
      <c r="BZ837" s="63"/>
      <c r="CA837" s="63"/>
      <c r="CB837" s="63"/>
    </row>
    <row r="838" spans="1:80" ht="12.7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4"/>
      <c r="AD838" s="64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  <c r="BX838" s="63"/>
      <c r="BY838" s="63"/>
      <c r="BZ838" s="63"/>
      <c r="CA838" s="63"/>
      <c r="CB838" s="63"/>
    </row>
    <row r="839" spans="1:80" ht="12.7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4"/>
      <c r="AD839" s="64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  <c r="BV839" s="63"/>
      <c r="BW839" s="63"/>
      <c r="BX839" s="63"/>
      <c r="BY839" s="63"/>
      <c r="BZ839" s="63"/>
      <c r="CA839" s="63"/>
      <c r="CB839" s="63"/>
    </row>
    <row r="840" spans="1:80" ht="12.7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4"/>
      <c r="AD840" s="64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  <c r="BV840" s="63"/>
      <c r="BW840" s="63"/>
      <c r="BX840" s="63"/>
      <c r="BY840" s="63"/>
      <c r="BZ840" s="63"/>
      <c r="CA840" s="63"/>
      <c r="CB840" s="63"/>
    </row>
    <row r="841" spans="1:80" ht="12.7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4"/>
      <c r="AD841" s="64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  <c r="BV841" s="63"/>
      <c r="BW841" s="63"/>
      <c r="BX841" s="63"/>
      <c r="BY841" s="63"/>
      <c r="BZ841" s="63"/>
      <c r="CA841" s="63"/>
      <c r="CB841" s="63"/>
    </row>
    <row r="842" spans="1:80" ht="12.7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4"/>
      <c r="AD842" s="64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  <c r="BV842" s="63"/>
      <c r="BW842" s="63"/>
      <c r="BX842" s="63"/>
      <c r="BY842" s="63"/>
      <c r="BZ842" s="63"/>
      <c r="CA842" s="63"/>
      <c r="CB842" s="63"/>
    </row>
    <row r="843" spans="1:80" ht="12.7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4"/>
      <c r="AD843" s="64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  <c r="BV843" s="63"/>
      <c r="BW843" s="63"/>
      <c r="BX843" s="63"/>
      <c r="BY843" s="63"/>
      <c r="BZ843" s="63"/>
      <c r="CA843" s="63"/>
      <c r="CB843" s="63"/>
    </row>
    <row r="844" spans="1:80" ht="12.7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4"/>
      <c r="AD844" s="64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  <c r="BV844" s="63"/>
      <c r="BW844" s="63"/>
      <c r="BX844" s="63"/>
      <c r="BY844" s="63"/>
      <c r="BZ844" s="63"/>
      <c r="CA844" s="63"/>
      <c r="CB844" s="63"/>
    </row>
    <row r="845" spans="1:80" ht="12.7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4"/>
      <c r="AD845" s="64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  <c r="BV845" s="63"/>
      <c r="BW845" s="63"/>
      <c r="BX845" s="63"/>
      <c r="BY845" s="63"/>
      <c r="BZ845" s="63"/>
      <c r="CA845" s="63"/>
      <c r="CB845" s="63"/>
    </row>
    <row r="846" spans="1:80" ht="12.7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4"/>
      <c r="AD846" s="64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  <c r="BV846" s="63"/>
      <c r="BW846" s="63"/>
      <c r="BX846" s="63"/>
      <c r="BY846" s="63"/>
      <c r="BZ846" s="63"/>
      <c r="CA846" s="63"/>
      <c r="CB846" s="63"/>
    </row>
    <row r="847" spans="1:80" ht="12.7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4"/>
      <c r="AD847" s="64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  <c r="BV847" s="63"/>
      <c r="BW847" s="63"/>
      <c r="BX847" s="63"/>
      <c r="BY847" s="63"/>
      <c r="BZ847" s="63"/>
      <c r="CA847" s="63"/>
      <c r="CB847" s="63"/>
    </row>
    <row r="848" spans="1:80" ht="12.7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4"/>
      <c r="AD848" s="64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  <c r="BV848" s="63"/>
      <c r="BW848" s="63"/>
      <c r="BX848" s="63"/>
      <c r="BY848" s="63"/>
      <c r="BZ848" s="63"/>
      <c r="CA848" s="63"/>
      <c r="CB848" s="63"/>
    </row>
    <row r="849" spans="1:80" ht="12.7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4"/>
      <c r="AD849" s="64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  <c r="BX849" s="63"/>
      <c r="BY849" s="63"/>
      <c r="BZ849" s="63"/>
      <c r="CA849" s="63"/>
      <c r="CB849" s="63"/>
    </row>
    <row r="850" spans="1:80" ht="12.7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4"/>
      <c r="AD850" s="64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  <c r="BV850" s="63"/>
      <c r="BW850" s="63"/>
      <c r="BX850" s="63"/>
      <c r="BY850" s="63"/>
      <c r="BZ850" s="63"/>
      <c r="CA850" s="63"/>
      <c r="CB850" s="63"/>
    </row>
    <row r="851" spans="1:80" ht="12.7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4"/>
      <c r="AD851" s="64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  <c r="BV851" s="63"/>
      <c r="BW851" s="63"/>
      <c r="BX851" s="63"/>
      <c r="BY851" s="63"/>
      <c r="BZ851" s="63"/>
      <c r="CA851" s="63"/>
      <c r="CB851" s="63"/>
    </row>
    <row r="852" spans="1:80" ht="12.7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4"/>
      <c r="AD852" s="64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  <c r="BV852" s="63"/>
      <c r="BW852" s="63"/>
      <c r="BX852" s="63"/>
      <c r="BY852" s="63"/>
      <c r="BZ852" s="63"/>
      <c r="CA852" s="63"/>
      <c r="CB852" s="63"/>
    </row>
    <row r="853" spans="1:80" ht="12.7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4"/>
      <c r="AD853" s="64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  <c r="BV853" s="63"/>
      <c r="BW853" s="63"/>
      <c r="BX853" s="63"/>
      <c r="BY853" s="63"/>
      <c r="BZ853" s="63"/>
      <c r="CA853" s="63"/>
      <c r="CB853" s="63"/>
    </row>
    <row r="854" spans="1:80" ht="12.7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4"/>
      <c r="AD854" s="64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  <c r="BV854" s="63"/>
      <c r="BW854" s="63"/>
      <c r="BX854" s="63"/>
      <c r="BY854" s="63"/>
      <c r="BZ854" s="63"/>
      <c r="CA854" s="63"/>
      <c r="CB854" s="63"/>
    </row>
    <row r="855" spans="1:80" ht="12.7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4"/>
      <c r="AD855" s="64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  <c r="BV855" s="63"/>
      <c r="BW855" s="63"/>
      <c r="BX855" s="63"/>
      <c r="BY855" s="63"/>
      <c r="BZ855" s="63"/>
      <c r="CA855" s="63"/>
      <c r="CB855" s="63"/>
    </row>
    <row r="856" spans="1:80" ht="12.7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4"/>
      <c r="AD856" s="64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  <c r="BV856" s="63"/>
      <c r="BW856" s="63"/>
      <c r="BX856" s="63"/>
      <c r="BY856" s="63"/>
      <c r="BZ856" s="63"/>
      <c r="CA856" s="63"/>
      <c r="CB856" s="63"/>
    </row>
    <row r="857" spans="1:80" ht="12.7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4"/>
      <c r="AD857" s="64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/>
      <c r="BX857" s="63"/>
      <c r="BY857" s="63"/>
      <c r="BZ857" s="63"/>
      <c r="CA857" s="63"/>
      <c r="CB857" s="63"/>
    </row>
    <row r="858" spans="1:80" ht="12.7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4"/>
      <c r="AD858" s="64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  <c r="BX858" s="63"/>
      <c r="BY858" s="63"/>
      <c r="BZ858" s="63"/>
      <c r="CA858" s="63"/>
      <c r="CB858" s="63"/>
    </row>
    <row r="859" spans="1:80" ht="12.7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4"/>
      <c r="AD859" s="64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  <c r="BX859" s="63"/>
      <c r="BY859" s="63"/>
      <c r="BZ859" s="63"/>
      <c r="CA859" s="63"/>
      <c r="CB859" s="63"/>
    </row>
    <row r="860" spans="1:80" ht="12.7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4"/>
      <c r="AD860" s="64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  <c r="BV860" s="63"/>
      <c r="BW860" s="63"/>
      <c r="BX860" s="63"/>
      <c r="BY860" s="63"/>
      <c r="BZ860" s="63"/>
      <c r="CA860" s="63"/>
      <c r="CB860" s="63"/>
    </row>
    <row r="861" spans="1:80" ht="12.7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4"/>
      <c r="AD861" s="64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  <c r="BV861" s="63"/>
      <c r="BW861" s="63"/>
      <c r="BX861" s="63"/>
      <c r="BY861" s="63"/>
      <c r="BZ861" s="63"/>
      <c r="CA861" s="63"/>
      <c r="CB861" s="63"/>
    </row>
    <row r="862" spans="1:80" ht="12.7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4"/>
      <c r="AD862" s="64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  <c r="BV862" s="63"/>
      <c r="BW862" s="63"/>
      <c r="BX862" s="63"/>
      <c r="BY862" s="63"/>
      <c r="BZ862" s="63"/>
      <c r="CA862" s="63"/>
      <c r="CB862" s="63"/>
    </row>
    <row r="863" spans="1:80" ht="12.7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4"/>
      <c r="AD863" s="64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  <c r="BV863" s="63"/>
      <c r="BW863" s="63"/>
      <c r="BX863" s="63"/>
      <c r="BY863" s="63"/>
      <c r="BZ863" s="63"/>
      <c r="CA863" s="63"/>
      <c r="CB863" s="63"/>
    </row>
    <row r="864" spans="1:80" ht="12.7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4"/>
      <c r="AD864" s="64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  <c r="BV864" s="63"/>
      <c r="BW864" s="63"/>
      <c r="BX864" s="63"/>
      <c r="BY864" s="63"/>
      <c r="BZ864" s="63"/>
      <c r="CA864" s="63"/>
      <c r="CB864" s="63"/>
    </row>
    <row r="865" spans="1:80" ht="12.7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4"/>
      <c r="AD865" s="64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  <c r="BV865" s="63"/>
      <c r="BW865" s="63"/>
      <c r="BX865" s="63"/>
      <c r="BY865" s="63"/>
      <c r="BZ865" s="63"/>
      <c r="CA865" s="63"/>
      <c r="CB865" s="63"/>
    </row>
    <row r="866" spans="1:80" ht="12.7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4"/>
      <c r="AD866" s="64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  <c r="BV866" s="63"/>
      <c r="BW866" s="63"/>
      <c r="BX866" s="63"/>
      <c r="BY866" s="63"/>
      <c r="BZ866" s="63"/>
      <c r="CA866" s="63"/>
      <c r="CB866" s="63"/>
    </row>
    <row r="867" spans="1:80" ht="12.7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4"/>
      <c r="AD867" s="64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  <c r="BV867" s="63"/>
      <c r="BW867" s="63"/>
      <c r="BX867" s="63"/>
      <c r="BY867" s="63"/>
      <c r="BZ867" s="63"/>
      <c r="CA867" s="63"/>
      <c r="CB867" s="63"/>
    </row>
    <row r="868" spans="1:80" ht="12.7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4"/>
      <c r="AD868" s="64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  <c r="BV868" s="63"/>
      <c r="BW868" s="63"/>
      <c r="BX868" s="63"/>
      <c r="BY868" s="63"/>
      <c r="BZ868" s="63"/>
      <c r="CA868" s="63"/>
      <c r="CB868" s="63"/>
    </row>
    <row r="869" spans="1:80" ht="12.7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4"/>
      <c r="AD869" s="64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  <c r="BV869" s="63"/>
      <c r="BW869" s="63"/>
      <c r="BX869" s="63"/>
      <c r="BY869" s="63"/>
      <c r="BZ869" s="63"/>
      <c r="CA869" s="63"/>
      <c r="CB869" s="63"/>
    </row>
    <row r="870" spans="1:80" ht="12.7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4"/>
      <c r="AD870" s="64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  <c r="BV870" s="63"/>
      <c r="BW870" s="63"/>
      <c r="BX870" s="63"/>
      <c r="BY870" s="63"/>
      <c r="BZ870" s="63"/>
      <c r="CA870" s="63"/>
      <c r="CB870" s="63"/>
    </row>
    <row r="871" spans="1:80" ht="12.7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4"/>
      <c r="AD871" s="64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  <c r="BV871" s="63"/>
      <c r="BW871" s="63"/>
      <c r="BX871" s="63"/>
      <c r="BY871" s="63"/>
      <c r="BZ871" s="63"/>
      <c r="CA871" s="63"/>
      <c r="CB871" s="63"/>
    </row>
    <row r="872" spans="1:80" ht="12.7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4"/>
      <c r="AD872" s="64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  <c r="BV872" s="63"/>
      <c r="BW872" s="63"/>
      <c r="BX872" s="63"/>
      <c r="BY872" s="63"/>
      <c r="BZ872" s="63"/>
      <c r="CA872" s="63"/>
      <c r="CB872" s="63"/>
    </row>
    <row r="873" spans="1:80" ht="12.7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4"/>
      <c r="AD873" s="64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  <c r="BV873" s="63"/>
      <c r="BW873" s="63"/>
      <c r="BX873" s="63"/>
      <c r="BY873" s="63"/>
      <c r="BZ873" s="63"/>
      <c r="CA873" s="63"/>
      <c r="CB873" s="63"/>
    </row>
    <row r="874" spans="1:80" ht="12.7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4"/>
      <c r="AD874" s="64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  <c r="BV874" s="63"/>
      <c r="BW874" s="63"/>
      <c r="BX874" s="63"/>
      <c r="BY874" s="63"/>
      <c r="BZ874" s="63"/>
      <c r="CA874" s="63"/>
      <c r="CB874" s="63"/>
    </row>
    <row r="875" spans="1:80" ht="12.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4"/>
      <c r="AD875" s="64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  <c r="BV875" s="63"/>
      <c r="BW875" s="63"/>
      <c r="BX875" s="63"/>
      <c r="BY875" s="63"/>
      <c r="BZ875" s="63"/>
      <c r="CA875" s="63"/>
      <c r="CB875" s="63"/>
    </row>
    <row r="876" spans="1:80" ht="12.7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4"/>
      <c r="AD876" s="64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  <c r="BV876" s="63"/>
      <c r="BW876" s="63"/>
      <c r="BX876" s="63"/>
      <c r="BY876" s="63"/>
      <c r="BZ876" s="63"/>
      <c r="CA876" s="63"/>
      <c r="CB876" s="63"/>
    </row>
    <row r="877" spans="1:80" ht="12.7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4"/>
      <c r="AD877" s="64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  <c r="BV877" s="63"/>
      <c r="BW877" s="63"/>
      <c r="BX877" s="63"/>
      <c r="BY877" s="63"/>
      <c r="BZ877" s="63"/>
      <c r="CA877" s="63"/>
      <c r="CB877" s="63"/>
    </row>
    <row r="878" spans="1:80" ht="12.7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4"/>
      <c r="AD878" s="64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  <c r="BV878" s="63"/>
      <c r="BW878" s="63"/>
      <c r="BX878" s="63"/>
      <c r="BY878" s="63"/>
      <c r="BZ878" s="63"/>
      <c r="CA878" s="63"/>
      <c r="CB878" s="63"/>
    </row>
    <row r="879" spans="1:80" ht="12.7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4"/>
      <c r="AD879" s="64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  <c r="BV879" s="63"/>
      <c r="BW879" s="63"/>
      <c r="BX879" s="63"/>
      <c r="BY879" s="63"/>
      <c r="BZ879" s="63"/>
      <c r="CA879" s="63"/>
      <c r="CB879" s="63"/>
    </row>
    <row r="880" spans="1:80" ht="12.7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4"/>
      <c r="AD880" s="64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  <c r="BV880" s="63"/>
      <c r="BW880" s="63"/>
      <c r="BX880" s="63"/>
      <c r="BY880" s="63"/>
      <c r="BZ880" s="63"/>
      <c r="CA880" s="63"/>
      <c r="CB880" s="63"/>
    </row>
    <row r="881" spans="1:80" ht="12.7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4"/>
      <c r="AD881" s="64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  <c r="BV881" s="63"/>
      <c r="BW881" s="63"/>
      <c r="BX881" s="63"/>
      <c r="BY881" s="63"/>
      <c r="BZ881" s="63"/>
      <c r="CA881" s="63"/>
      <c r="CB881" s="63"/>
    </row>
    <row r="882" spans="1:80" ht="12.7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4"/>
      <c r="AD882" s="64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  <c r="BV882" s="63"/>
      <c r="BW882" s="63"/>
      <c r="BX882" s="63"/>
      <c r="BY882" s="63"/>
      <c r="BZ882" s="63"/>
      <c r="CA882" s="63"/>
      <c r="CB882" s="63"/>
    </row>
    <row r="883" spans="1:80" ht="12.7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4"/>
      <c r="AD883" s="64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  <c r="BV883" s="63"/>
      <c r="BW883" s="63"/>
      <c r="BX883" s="63"/>
      <c r="BY883" s="63"/>
      <c r="BZ883" s="63"/>
      <c r="CA883" s="63"/>
      <c r="CB883" s="63"/>
    </row>
    <row r="884" spans="1:80" ht="12.7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4"/>
      <c r="AD884" s="64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  <c r="BX884" s="63"/>
      <c r="BY884" s="63"/>
      <c r="BZ884" s="63"/>
      <c r="CA884" s="63"/>
      <c r="CB884" s="63"/>
    </row>
    <row r="885" spans="1:80" ht="12.7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4"/>
      <c r="AD885" s="64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  <c r="BV885" s="63"/>
      <c r="BW885" s="63"/>
      <c r="BX885" s="63"/>
      <c r="BY885" s="63"/>
      <c r="BZ885" s="63"/>
      <c r="CA885" s="63"/>
      <c r="CB885" s="63"/>
    </row>
    <row r="886" spans="1:80" ht="12.7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4"/>
      <c r="AD886" s="64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  <c r="BV886" s="63"/>
      <c r="BW886" s="63"/>
      <c r="BX886" s="63"/>
      <c r="BY886" s="63"/>
      <c r="BZ886" s="63"/>
      <c r="CA886" s="63"/>
      <c r="CB886" s="63"/>
    </row>
    <row r="887" spans="1:80" ht="12.7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4"/>
      <c r="AD887" s="64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  <c r="BV887" s="63"/>
      <c r="BW887" s="63"/>
      <c r="BX887" s="63"/>
      <c r="BY887" s="63"/>
      <c r="BZ887" s="63"/>
      <c r="CA887" s="63"/>
      <c r="CB887" s="63"/>
    </row>
    <row r="888" spans="1:80" ht="12.7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4"/>
      <c r="AD888" s="64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  <c r="BV888" s="63"/>
      <c r="BW888" s="63"/>
      <c r="BX888" s="63"/>
      <c r="BY888" s="63"/>
      <c r="BZ888" s="63"/>
      <c r="CA888" s="63"/>
      <c r="CB888" s="63"/>
    </row>
    <row r="889" spans="1:80" ht="12.7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4"/>
      <c r="AD889" s="64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  <c r="BV889" s="63"/>
      <c r="BW889" s="63"/>
      <c r="BX889" s="63"/>
      <c r="BY889" s="63"/>
      <c r="BZ889" s="63"/>
      <c r="CA889" s="63"/>
      <c r="CB889" s="63"/>
    </row>
    <row r="890" spans="1:80" ht="12.7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4"/>
      <c r="AD890" s="64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  <c r="BV890" s="63"/>
      <c r="BW890" s="63"/>
      <c r="BX890" s="63"/>
      <c r="BY890" s="63"/>
      <c r="BZ890" s="63"/>
      <c r="CA890" s="63"/>
      <c r="CB890" s="63"/>
    </row>
    <row r="891" spans="1:80" ht="12.7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4"/>
      <c r="AD891" s="64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  <c r="BV891" s="63"/>
      <c r="BW891" s="63"/>
      <c r="BX891" s="63"/>
      <c r="BY891" s="63"/>
      <c r="BZ891" s="63"/>
      <c r="CA891" s="63"/>
      <c r="CB891" s="63"/>
    </row>
    <row r="892" spans="1:80" ht="12.7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4"/>
      <c r="AD892" s="64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  <c r="BV892" s="63"/>
      <c r="BW892" s="63"/>
      <c r="BX892" s="63"/>
      <c r="BY892" s="63"/>
      <c r="BZ892" s="63"/>
      <c r="CA892" s="63"/>
      <c r="CB892" s="63"/>
    </row>
    <row r="893" spans="1:80" ht="12.7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4"/>
      <c r="AD893" s="64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  <c r="BV893" s="63"/>
      <c r="BW893" s="63"/>
      <c r="BX893" s="63"/>
      <c r="BY893" s="63"/>
      <c r="BZ893" s="63"/>
      <c r="CA893" s="63"/>
      <c r="CB893" s="63"/>
    </row>
    <row r="894" spans="1:80" ht="12.7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4"/>
      <c r="AD894" s="64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  <c r="BV894" s="63"/>
      <c r="BW894" s="63"/>
      <c r="BX894" s="63"/>
      <c r="BY894" s="63"/>
      <c r="BZ894" s="63"/>
      <c r="CA894" s="63"/>
      <c r="CB894" s="63"/>
    </row>
    <row r="895" spans="1:80" ht="12.7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4"/>
      <c r="AD895" s="64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  <c r="BV895" s="63"/>
      <c r="BW895" s="63"/>
      <c r="BX895" s="63"/>
      <c r="BY895" s="63"/>
      <c r="BZ895" s="63"/>
      <c r="CA895" s="63"/>
      <c r="CB895" s="63"/>
    </row>
    <row r="896" spans="1:80" ht="12.7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4"/>
      <c r="AD896" s="64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  <c r="BV896" s="63"/>
      <c r="BW896" s="63"/>
      <c r="BX896" s="63"/>
      <c r="BY896" s="63"/>
      <c r="BZ896" s="63"/>
      <c r="CA896" s="63"/>
      <c r="CB896" s="63"/>
    </row>
    <row r="897" spans="1:80" ht="12.7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4"/>
      <c r="AD897" s="64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  <c r="BV897" s="63"/>
      <c r="BW897" s="63"/>
      <c r="BX897" s="63"/>
      <c r="BY897" s="63"/>
      <c r="BZ897" s="63"/>
      <c r="CA897" s="63"/>
      <c r="CB897" s="63"/>
    </row>
    <row r="898" spans="1:80" ht="12.7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4"/>
      <c r="AD898" s="64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  <c r="BV898" s="63"/>
      <c r="BW898" s="63"/>
      <c r="BX898" s="63"/>
      <c r="BY898" s="63"/>
      <c r="BZ898" s="63"/>
      <c r="CA898" s="63"/>
      <c r="CB898" s="63"/>
    </row>
    <row r="899" spans="1:80" ht="12.7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4"/>
      <c r="AD899" s="64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  <c r="BV899" s="63"/>
      <c r="BW899" s="63"/>
      <c r="BX899" s="63"/>
      <c r="BY899" s="63"/>
      <c r="BZ899" s="63"/>
      <c r="CA899" s="63"/>
      <c r="CB899" s="63"/>
    </row>
    <row r="900" spans="1:80" ht="12.7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4"/>
      <c r="AD900" s="64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  <c r="BV900" s="63"/>
      <c r="BW900" s="63"/>
      <c r="BX900" s="63"/>
      <c r="BY900" s="63"/>
      <c r="BZ900" s="63"/>
      <c r="CA900" s="63"/>
      <c r="CB900" s="63"/>
    </row>
    <row r="901" spans="1:80" ht="12.7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4"/>
      <c r="AD901" s="64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  <c r="BV901" s="63"/>
      <c r="BW901" s="63"/>
      <c r="BX901" s="63"/>
      <c r="BY901" s="63"/>
      <c r="BZ901" s="63"/>
      <c r="CA901" s="63"/>
      <c r="CB901" s="63"/>
    </row>
    <row r="902" spans="1:80" ht="12.7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4"/>
      <c r="AD902" s="64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  <c r="BV902" s="63"/>
      <c r="BW902" s="63"/>
      <c r="BX902" s="63"/>
      <c r="BY902" s="63"/>
      <c r="BZ902" s="63"/>
      <c r="CA902" s="63"/>
      <c r="CB902" s="63"/>
    </row>
    <row r="903" spans="1:80" ht="12.7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4"/>
      <c r="AD903" s="64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  <c r="BV903" s="63"/>
      <c r="BW903" s="63"/>
      <c r="BX903" s="63"/>
      <c r="BY903" s="63"/>
      <c r="BZ903" s="63"/>
      <c r="CA903" s="63"/>
      <c r="CB903" s="63"/>
    </row>
    <row r="904" spans="1:80" ht="12.7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4"/>
      <c r="AD904" s="64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  <c r="BV904" s="63"/>
      <c r="BW904" s="63"/>
      <c r="BX904" s="63"/>
      <c r="BY904" s="63"/>
      <c r="BZ904" s="63"/>
      <c r="CA904" s="63"/>
      <c r="CB904" s="63"/>
    </row>
    <row r="905" spans="1:80" ht="12.7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4"/>
      <c r="AD905" s="64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  <c r="BV905" s="63"/>
      <c r="BW905" s="63"/>
      <c r="BX905" s="63"/>
      <c r="BY905" s="63"/>
      <c r="BZ905" s="63"/>
      <c r="CA905" s="63"/>
      <c r="CB905" s="63"/>
    </row>
    <row r="906" spans="1:80" ht="12.7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4"/>
      <c r="AD906" s="64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  <c r="BV906" s="63"/>
      <c r="BW906" s="63"/>
      <c r="BX906" s="63"/>
      <c r="BY906" s="63"/>
      <c r="BZ906" s="63"/>
      <c r="CA906" s="63"/>
      <c r="CB906" s="63"/>
    </row>
    <row r="907" spans="1:80" ht="12.7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4"/>
      <c r="AD907" s="64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  <c r="BV907" s="63"/>
      <c r="BW907" s="63"/>
      <c r="BX907" s="63"/>
      <c r="BY907" s="63"/>
      <c r="BZ907" s="63"/>
      <c r="CA907" s="63"/>
      <c r="CB907" s="63"/>
    </row>
    <row r="908" spans="1:80" ht="12.7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4"/>
      <c r="AD908" s="64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  <c r="BV908" s="63"/>
      <c r="BW908" s="63"/>
      <c r="BX908" s="63"/>
      <c r="BY908" s="63"/>
      <c r="BZ908" s="63"/>
      <c r="CA908" s="63"/>
      <c r="CB908" s="63"/>
    </row>
    <row r="909" spans="1:80" ht="12.7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4"/>
      <c r="AD909" s="64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  <c r="BV909" s="63"/>
      <c r="BW909" s="63"/>
      <c r="BX909" s="63"/>
      <c r="BY909" s="63"/>
      <c r="BZ909" s="63"/>
      <c r="CA909" s="63"/>
      <c r="CB909" s="63"/>
    </row>
    <row r="910" spans="1:80" ht="12.7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4"/>
      <c r="AD910" s="64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  <c r="BV910" s="63"/>
      <c r="BW910" s="63"/>
      <c r="BX910" s="63"/>
      <c r="BY910" s="63"/>
      <c r="BZ910" s="63"/>
      <c r="CA910" s="63"/>
      <c r="CB910" s="63"/>
    </row>
    <row r="911" spans="1:80" ht="12.7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4"/>
      <c r="AD911" s="64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  <c r="BV911" s="63"/>
      <c r="BW911" s="63"/>
      <c r="BX911" s="63"/>
      <c r="BY911" s="63"/>
      <c r="BZ911" s="63"/>
      <c r="CA911" s="63"/>
      <c r="CB911" s="63"/>
    </row>
    <row r="912" spans="1:80" ht="12.7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4"/>
      <c r="AD912" s="64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  <c r="BV912" s="63"/>
      <c r="BW912" s="63"/>
      <c r="BX912" s="63"/>
      <c r="BY912" s="63"/>
      <c r="BZ912" s="63"/>
      <c r="CA912" s="63"/>
      <c r="CB912" s="63"/>
    </row>
    <row r="913" spans="1:80" ht="12.7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4"/>
      <c r="AD913" s="64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  <c r="BV913" s="63"/>
      <c r="BW913" s="63"/>
      <c r="BX913" s="63"/>
      <c r="BY913" s="63"/>
      <c r="BZ913" s="63"/>
      <c r="CA913" s="63"/>
      <c r="CB913" s="63"/>
    </row>
    <row r="914" spans="1:80" ht="12.7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4"/>
      <c r="AD914" s="64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  <c r="BV914" s="63"/>
      <c r="BW914" s="63"/>
      <c r="BX914" s="63"/>
      <c r="BY914" s="63"/>
      <c r="BZ914" s="63"/>
      <c r="CA914" s="63"/>
      <c r="CB914" s="63"/>
    </row>
    <row r="915" spans="1:80" ht="12.7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4"/>
      <c r="AD915" s="64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  <c r="BV915" s="63"/>
      <c r="BW915" s="63"/>
      <c r="BX915" s="63"/>
      <c r="BY915" s="63"/>
      <c r="BZ915" s="63"/>
      <c r="CA915" s="63"/>
      <c r="CB915" s="63"/>
    </row>
    <row r="916" spans="1:80" ht="12.7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4"/>
      <c r="AD916" s="64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  <c r="BV916" s="63"/>
      <c r="BW916" s="63"/>
      <c r="BX916" s="63"/>
      <c r="BY916" s="63"/>
      <c r="BZ916" s="63"/>
      <c r="CA916" s="63"/>
      <c r="CB916" s="63"/>
    </row>
    <row r="917" spans="1:80" ht="12.7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4"/>
      <c r="AD917" s="64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  <c r="BV917" s="63"/>
      <c r="BW917" s="63"/>
      <c r="BX917" s="63"/>
      <c r="BY917" s="63"/>
      <c r="BZ917" s="63"/>
      <c r="CA917" s="63"/>
      <c r="CB917" s="63"/>
    </row>
    <row r="918" spans="1:80" ht="12.7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4"/>
      <c r="AD918" s="64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  <c r="BV918" s="63"/>
      <c r="BW918" s="63"/>
      <c r="BX918" s="63"/>
      <c r="BY918" s="63"/>
      <c r="BZ918" s="63"/>
      <c r="CA918" s="63"/>
      <c r="CB918" s="63"/>
    </row>
    <row r="919" spans="1:80" ht="12.7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4"/>
      <c r="AD919" s="64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  <c r="BV919" s="63"/>
      <c r="BW919" s="63"/>
      <c r="BX919" s="63"/>
      <c r="BY919" s="63"/>
      <c r="BZ919" s="63"/>
      <c r="CA919" s="63"/>
      <c r="CB919" s="63"/>
    </row>
    <row r="920" spans="1:80" ht="12.7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4"/>
      <c r="AD920" s="64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  <c r="BV920" s="63"/>
      <c r="BW920" s="63"/>
      <c r="BX920" s="63"/>
      <c r="BY920" s="63"/>
      <c r="BZ920" s="63"/>
      <c r="CA920" s="63"/>
      <c r="CB920" s="63"/>
    </row>
    <row r="921" spans="1:80" ht="12.7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4"/>
      <c r="AD921" s="64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  <c r="BV921" s="63"/>
      <c r="BW921" s="63"/>
      <c r="BX921" s="63"/>
      <c r="BY921" s="63"/>
      <c r="BZ921" s="63"/>
      <c r="CA921" s="63"/>
      <c r="CB921" s="63"/>
    </row>
    <row r="922" spans="1:80" ht="12.7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4"/>
      <c r="AD922" s="64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  <c r="BV922" s="63"/>
      <c r="BW922" s="63"/>
      <c r="BX922" s="63"/>
      <c r="BY922" s="63"/>
      <c r="BZ922" s="63"/>
      <c r="CA922" s="63"/>
      <c r="CB922" s="63"/>
    </row>
    <row r="923" spans="1:80" ht="12.7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4"/>
      <c r="AD923" s="64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  <c r="BV923" s="63"/>
      <c r="BW923" s="63"/>
      <c r="BX923" s="63"/>
      <c r="BY923" s="63"/>
      <c r="BZ923" s="63"/>
      <c r="CA923" s="63"/>
      <c r="CB923" s="63"/>
    </row>
    <row r="924" spans="1:80" ht="12.7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4"/>
      <c r="AD924" s="64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  <c r="BV924" s="63"/>
      <c r="BW924" s="63"/>
      <c r="BX924" s="63"/>
      <c r="BY924" s="63"/>
      <c r="BZ924" s="63"/>
      <c r="CA924" s="63"/>
      <c r="CB924" s="63"/>
    </row>
    <row r="925" spans="1:80" ht="12.7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4"/>
      <c r="AD925" s="64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  <c r="BV925" s="63"/>
      <c r="BW925" s="63"/>
      <c r="BX925" s="63"/>
      <c r="BY925" s="63"/>
      <c r="BZ925" s="63"/>
      <c r="CA925" s="63"/>
      <c r="CB925" s="63"/>
    </row>
    <row r="926" spans="1:80" ht="12.7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4"/>
      <c r="AD926" s="64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  <c r="BV926" s="63"/>
      <c r="BW926" s="63"/>
      <c r="BX926" s="63"/>
      <c r="BY926" s="63"/>
      <c r="BZ926" s="63"/>
      <c r="CA926" s="63"/>
      <c r="CB926" s="63"/>
    </row>
    <row r="927" spans="1:80" ht="12.7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4"/>
      <c r="AD927" s="64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  <c r="BV927" s="63"/>
      <c r="BW927" s="63"/>
      <c r="BX927" s="63"/>
      <c r="BY927" s="63"/>
      <c r="BZ927" s="63"/>
      <c r="CA927" s="63"/>
      <c r="CB927" s="63"/>
    </row>
    <row r="928" spans="1:80" ht="12.7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4"/>
      <c r="AD928" s="64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  <c r="BV928" s="63"/>
      <c r="BW928" s="63"/>
      <c r="BX928" s="63"/>
      <c r="BY928" s="63"/>
      <c r="BZ928" s="63"/>
      <c r="CA928" s="63"/>
      <c r="CB928" s="63"/>
    </row>
    <row r="929" spans="1:80" ht="12.7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4"/>
      <c r="AD929" s="64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  <c r="BV929" s="63"/>
      <c r="BW929" s="63"/>
      <c r="BX929" s="63"/>
      <c r="BY929" s="63"/>
      <c r="BZ929" s="63"/>
      <c r="CA929" s="63"/>
      <c r="CB929" s="63"/>
    </row>
    <row r="930" spans="1:80" ht="12.7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4"/>
      <c r="AD930" s="64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  <c r="BV930" s="63"/>
      <c r="BW930" s="63"/>
      <c r="BX930" s="63"/>
      <c r="BY930" s="63"/>
      <c r="BZ930" s="63"/>
      <c r="CA930" s="63"/>
      <c r="CB930" s="63"/>
    </row>
    <row r="931" spans="1:80" ht="12.7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4"/>
      <c r="AD931" s="64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  <c r="BV931" s="63"/>
      <c r="BW931" s="63"/>
      <c r="BX931" s="63"/>
      <c r="BY931" s="63"/>
      <c r="BZ931" s="63"/>
      <c r="CA931" s="63"/>
      <c r="CB931" s="63"/>
    </row>
    <row r="932" spans="1:80" ht="12.7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4"/>
      <c r="AD932" s="64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  <c r="BV932" s="63"/>
      <c r="BW932" s="63"/>
      <c r="BX932" s="63"/>
      <c r="BY932" s="63"/>
      <c r="BZ932" s="63"/>
      <c r="CA932" s="63"/>
      <c r="CB932" s="63"/>
    </row>
    <row r="933" spans="1:80" ht="12.7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4"/>
      <c r="AD933" s="64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  <c r="BV933" s="63"/>
      <c r="BW933" s="63"/>
      <c r="BX933" s="63"/>
      <c r="BY933" s="63"/>
      <c r="BZ933" s="63"/>
      <c r="CA933" s="63"/>
      <c r="CB933" s="63"/>
    </row>
    <row r="934" spans="1:80" ht="12.7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4"/>
      <c r="AD934" s="64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  <c r="BV934" s="63"/>
      <c r="BW934" s="63"/>
      <c r="BX934" s="63"/>
      <c r="BY934" s="63"/>
      <c r="BZ934" s="63"/>
      <c r="CA934" s="63"/>
      <c r="CB934" s="63"/>
    </row>
    <row r="935" spans="1:80" ht="12.7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4"/>
      <c r="AD935" s="64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  <c r="BV935" s="63"/>
      <c r="BW935" s="63"/>
      <c r="BX935" s="63"/>
      <c r="BY935" s="63"/>
      <c r="BZ935" s="63"/>
      <c r="CA935" s="63"/>
      <c r="CB935" s="63"/>
    </row>
    <row r="936" spans="1:80" ht="12.7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4"/>
      <c r="AD936" s="64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  <c r="BV936" s="63"/>
      <c r="BW936" s="63"/>
      <c r="BX936" s="63"/>
      <c r="BY936" s="63"/>
      <c r="BZ936" s="63"/>
      <c r="CA936" s="63"/>
      <c r="CB936" s="63"/>
    </row>
    <row r="937" spans="1:80" ht="12.7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4"/>
      <c r="AD937" s="64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  <c r="BX937" s="63"/>
      <c r="BY937" s="63"/>
      <c r="BZ937" s="63"/>
      <c r="CA937" s="63"/>
      <c r="CB937" s="63"/>
    </row>
    <row r="938" spans="1:80" ht="12.7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4"/>
      <c r="AD938" s="64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  <c r="BT938" s="63"/>
      <c r="BU938" s="63"/>
      <c r="BV938" s="63"/>
      <c r="BW938" s="63"/>
      <c r="BX938" s="63"/>
      <c r="BY938" s="63"/>
      <c r="BZ938" s="63"/>
      <c r="CA938" s="63"/>
      <c r="CB938" s="63"/>
    </row>
    <row r="939" spans="1:80" ht="12.7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4"/>
      <c r="AD939" s="64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  <c r="BV939" s="63"/>
      <c r="BW939" s="63"/>
      <c r="BX939" s="63"/>
      <c r="BY939" s="63"/>
      <c r="BZ939" s="63"/>
      <c r="CA939" s="63"/>
      <c r="CB939" s="63"/>
    </row>
    <row r="940" spans="1:80" ht="12.7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4"/>
      <c r="AD940" s="64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U940" s="63"/>
      <c r="BV940" s="63"/>
      <c r="BW940" s="63"/>
      <c r="BX940" s="63"/>
      <c r="BY940" s="63"/>
      <c r="BZ940" s="63"/>
      <c r="CA940" s="63"/>
      <c r="CB940" s="63"/>
    </row>
    <row r="941" spans="1:80" ht="12.75">
      <c r="AC941" s="99"/>
      <c r="AD941" s="99"/>
    </row>
    <row r="942" spans="1:80" ht="12.75">
      <c r="AC942" s="99"/>
      <c r="AD942" s="99"/>
    </row>
    <row r="943" spans="1:80" ht="12.75">
      <c r="AC943" s="99"/>
      <c r="AD943" s="99"/>
    </row>
    <row r="944" spans="1:80" ht="12.75">
      <c r="AC944" s="99"/>
      <c r="AD944" s="99"/>
    </row>
    <row r="945" spans="29:30" ht="12.75">
      <c r="AC945" s="99"/>
      <c r="AD945" s="99"/>
    </row>
    <row r="946" spans="29:30" ht="12.75">
      <c r="AC946" s="99"/>
      <c r="AD946" s="99"/>
    </row>
    <row r="947" spans="29:30" ht="12.75">
      <c r="AC947" s="99"/>
      <c r="AD947" s="99"/>
    </row>
    <row r="948" spans="29:30" ht="12.75">
      <c r="AC948" s="99"/>
      <c r="AD948" s="99"/>
    </row>
    <row r="949" spans="29:30" ht="12.75">
      <c r="AC949" s="99"/>
      <c r="AD949" s="99"/>
    </row>
    <row r="950" spans="29:30" ht="12.75">
      <c r="AC950" s="99"/>
      <c r="AD950" s="99"/>
    </row>
    <row r="951" spans="29:30" ht="12.75">
      <c r="AC951" s="99"/>
      <c r="AD951" s="99"/>
    </row>
    <row r="952" spans="29:30" ht="12.75">
      <c r="AC952" s="99"/>
      <c r="AD952" s="99"/>
    </row>
    <row r="953" spans="29:30" ht="12.75">
      <c r="AC953" s="99"/>
      <c r="AD953" s="99"/>
    </row>
    <row r="954" spans="29:30" ht="12.75">
      <c r="AC954" s="99"/>
      <c r="AD954" s="99"/>
    </row>
    <row r="955" spans="29:30" ht="12.75">
      <c r="AC955" s="99"/>
      <c r="AD955" s="99"/>
    </row>
    <row r="956" spans="29:30" ht="12.75">
      <c r="AC956" s="99"/>
      <c r="AD956" s="99"/>
    </row>
    <row r="957" spans="29:30" ht="12.75">
      <c r="AC957" s="99"/>
      <c r="AD957" s="99"/>
    </row>
    <row r="958" spans="29:30" ht="12.75">
      <c r="AC958" s="99"/>
      <c r="AD958" s="99"/>
    </row>
    <row r="959" spans="29:30" ht="12.75">
      <c r="AC959" s="99"/>
      <c r="AD959" s="99"/>
    </row>
    <row r="960" spans="29:30" ht="12.75">
      <c r="AC960" s="99"/>
      <c r="AD960" s="99"/>
    </row>
    <row r="961" spans="29:30" ht="12.75">
      <c r="AC961" s="99"/>
      <c r="AD961" s="99"/>
    </row>
    <row r="962" spans="29:30" ht="12.75">
      <c r="AC962" s="99"/>
      <c r="AD962" s="99"/>
    </row>
    <row r="963" spans="29:30" ht="12.75">
      <c r="AC963" s="99"/>
      <c r="AD963" s="99"/>
    </row>
    <row r="964" spans="29:30" ht="12.75">
      <c r="AC964" s="99"/>
      <c r="AD964" s="99"/>
    </row>
    <row r="965" spans="29:30" ht="12.75">
      <c r="AC965" s="99"/>
      <c r="AD965" s="99"/>
    </row>
    <row r="966" spans="29:30" ht="12.75">
      <c r="AC966" s="99"/>
      <c r="AD966" s="99"/>
    </row>
    <row r="967" spans="29:30" ht="12.75">
      <c r="AC967" s="99"/>
      <c r="AD967" s="99"/>
    </row>
    <row r="968" spans="29:30" ht="12.75">
      <c r="AC968" s="99"/>
      <c r="AD968" s="99"/>
    </row>
    <row r="969" spans="29:30" ht="12.75">
      <c r="AC969" s="99"/>
      <c r="AD969" s="99"/>
    </row>
    <row r="970" spans="29:30" ht="12.75">
      <c r="AC970" s="99"/>
      <c r="AD970" s="99"/>
    </row>
    <row r="971" spans="29:30" ht="12.75">
      <c r="AC971" s="99"/>
      <c r="AD971" s="99"/>
    </row>
    <row r="972" spans="29:30" ht="12.75">
      <c r="AC972" s="99"/>
      <c r="AD972" s="99"/>
    </row>
    <row r="973" spans="29:30" ht="12.75">
      <c r="AC973" s="99"/>
      <c r="AD973" s="99"/>
    </row>
    <row r="974" spans="29:30" ht="12.75">
      <c r="AC974" s="99"/>
      <c r="AD974" s="99"/>
    </row>
    <row r="975" spans="29:30" ht="12.75">
      <c r="AC975" s="99"/>
      <c r="AD975" s="99"/>
    </row>
    <row r="976" spans="29:30" ht="12.75">
      <c r="AC976" s="99"/>
      <c r="AD976" s="99"/>
    </row>
    <row r="977" spans="29:30" ht="12.75">
      <c r="AC977" s="99"/>
      <c r="AD977" s="99"/>
    </row>
    <row r="978" spans="29:30" ht="12.75">
      <c r="AC978" s="99"/>
      <c r="AD978" s="99"/>
    </row>
    <row r="979" spans="29:30" ht="12.75">
      <c r="AC979" s="99"/>
      <c r="AD979" s="99"/>
    </row>
    <row r="980" spans="29:30" ht="12.75">
      <c r="AC980" s="99"/>
      <c r="AD980" s="99"/>
    </row>
    <row r="981" spans="29:30" ht="12.75">
      <c r="AC981" s="99"/>
      <c r="AD981" s="99"/>
    </row>
    <row r="982" spans="29:30" ht="12.75">
      <c r="AC982" s="99"/>
      <c r="AD982" s="99"/>
    </row>
    <row r="983" spans="29:30" ht="12.75">
      <c r="AC983" s="99"/>
      <c r="AD983" s="99"/>
    </row>
    <row r="984" spans="29:30" ht="12.75">
      <c r="AC984" s="99"/>
      <c r="AD984" s="99"/>
    </row>
    <row r="985" spans="29:30" ht="12.75">
      <c r="AC985" s="99"/>
      <c r="AD985" s="99"/>
    </row>
    <row r="986" spans="29:30" ht="12.75">
      <c r="AC986" s="99"/>
      <c r="AD986" s="99"/>
    </row>
    <row r="987" spans="29:30" ht="12.75">
      <c r="AC987" s="99"/>
      <c r="AD987" s="99"/>
    </row>
    <row r="988" spans="29:30" ht="12.75">
      <c r="AC988" s="99"/>
      <c r="AD988" s="99"/>
    </row>
    <row r="989" spans="29:30" ht="12.75">
      <c r="AC989" s="99"/>
      <c r="AD989" s="99"/>
    </row>
    <row r="990" spans="29:30" ht="12.75">
      <c r="AC990" s="99"/>
      <c r="AD990" s="99"/>
    </row>
    <row r="991" spans="29:30" ht="12.75">
      <c r="AC991" s="99"/>
      <c r="AD991" s="99"/>
    </row>
    <row r="992" spans="29:30" ht="12.75">
      <c r="AC992" s="99"/>
      <c r="AD992" s="99"/>
    </row>
    <row r="993" spans="29:30" ht="12.75">
      <c r="AC993" s="99"/>
      <c r="AD993" s="99"/>
    </row>
    <row r="994" spans="29:30" ht="12.75">
      <c r="AC994" s="99"/>
      <c r="AD994" s="99"/>
    </row>
    <row r="995" spans="29:30" ht="12.75">
      <c r="AC995" s="99"/>
      <c r="AD995" s="99"/>
    </row>
    <row r="996" spans="29:30" ht="12.75">
      <c r="AC996" s="99"/>
      <c r="AD996" s="99"/>
    </row>
    <row r="997" spans="29:30" ht="12.75">
      <c r="AC997" s="99"/>
      <c r="AD997" s="99"/>
    </row>
    <row r="998" spans="29:30" ht="12.75">
      <c r="AC998" s="99"/>
      <c r="AD998" s="99"/>
    </row>
    <row r="999" spans="29:30" ht="12.75">
      <c r="AC999" s="99"/>
      <c r="AD999" s="99"/>
    </row>
    <row r="1000" spans="29:30" ht="12.75">
      <c r="AC1000" s="99"/>
      <c r="AD1000" s="99"/>
    </row>
    <row r="1001" spans="29:30" ht="12.75">
      <c r="AC1001" s="99"/>
      <c r="AD1001" s="99"/>
    </row>
    <row r="1002" spans="29:30" ht="12.75">
      <c r="AC1002" s="99"/>
      <c r="AD1002" s="99"/>
    </row>
    <row r="1003" spans="29:30" ht="12.75">
      <c r="AC1003" s="99"/>
      <c r="AD1003" s="99"/>
    </row>
  </sheetData>
  <mergeCells count="26">
    <mergeCell ref="N1:AB2"/>
    <mergeCell ref="AC1:AD2"/>
    <mergeCell ref="AE1:AF2"/>
    <mergeCell ref="AG1:AJ3"/>
    <mergeCell ref="V3:Y3"/>
    <mergeCell ref="AE3:AE4"/>
    <mergeCell ref="AF3:AF4"/>
    <mergeCell ref="N3:Q3"/>
    <mergeCell ref="R3:U3"/>
    <mergeCell ref="Z3:Z4"/>
    <mergeCell ref="AA3:AA4"/>
    <mergeCell ref="AB3:AB4"/>
    <mergeCell ref="AC3:AC4"/>
    <mergeCell ref="AD3:AD4"/>
    <mergeCell ref="J3:J4"/>
    <mergeCell ref="K3:K4"/>
    <mergeCell ref="L3:L4"/>
    <mergeCell ref="M3:M4"/>
    <mergeCell ref="A1:B2"/>
    <mergeCell ref="C1:J2"/>
    <mergeCell ref="K1:M2"/>
    <mergeCell ref="A3:A4"/>
    <mergeCell ref="B3:B4"/>
    <mergeCell ref="C3:D3"/>
    <mergeCell ref="E3:H3"/>
    <mergeCell ref="I3:I4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B1003"/>
  <sheetViews>
    <sheetView workbookViewId="0">
      <selection sqref="A1:B2"/>
    </sheetView>
  </sheetViews>
  <sheetFormatPr defaultColWidth="12.5703125" defaultRowHeight="15.75" customHeight="1"/>
  <cols>
    <col min="1" max="9" width="7.5703125" customWidth="1"/>
    <col min="10" max="10" width="19.140625" customWidth="1"/>
    <col min="11" max="21" width="7.5703125" customWidth="1"/>
    <col min="22" max="23" width="7.5703125" hidden="1" customWidth="1"/>
    <col min="24" max="24" width="9.7109375" hidden="1" customWidth="1"/>
    <col min="25" max="25" width="7.5703125" hidden="1" customWidth="1"/>
    <col min="26" max="26" width="12.5703125" hidden="1" customWidth="1"/>
    <col min="27" max="27" width="7.5703125" customWidth="1"/>
    <col min="28" max="28" width="8.7109375" customWidth="1"/>
    <col min="29" max="29" width="9.5703125" customWidth="1"/>
    <col min="30" max="30" width="9.42578125" customWidth="1"/>
    <col min="31" max="31" width="10.42578125" customWidth="1"/>
    <col min="32" max="32" width="9.42578125" customWidth="1"/>
    <col min="33" max="80" width="7.5703125" customWidth="1"/>
  </cols>
  <sheetData>
    <row r="1" spans="1:80" ht="12.75">
      <c r="A1" s="133" t="s">
        <v>13</v>
      </c>
      <c r="B1" s="124"/>
      <c r="C1" s="147" t="s">
        <v>78</v>
      </c>
      <c r="D1" s="123"/>
      <c r="E1" s="123"/>
      <c r="F1" s="123"/>
      <c r="G1" s="123"/>
      <c r="H1" s="123"/>
      <c r="I1" s="123"/>
      <c r="J1" s="124"/>
      <c r="K1" s="133" t="s">
        <v>79</v>
      </c>
      <c r="L1" s="123"/>
      <c r="M1" s="124"/>
      <c r="N1" s="142" t="s">
        <v>18</v>
      </c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4"/>
      <c r="AC1" s="148" t="s">
        <v>80</v>
      </c>
      <c r="AD1" s="124"/>
      <c r="AE1" s="149" t="s">
        <v>81</v>
      </c>
      <c r="AF1" s="124"/>
      <c r="AG1" s="150" t="s">
        <v>82</v>
      </c>
      <c r="AH1" s="123"/>
      <c r="AI1" s="123"/>
      <c r="AJ1" s="124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</row>
    <row r="2" spans="1:80" ht="12.75">
      <c r="A2" s="125"/>
      <c r="B2" s="127"/>
      <c r="C2" s="125"/>
      <c r="D2" s="126"/>
      <c r="E2" s="126"/>
      <c r="F2" s="126"/>
      <c r="G2" s="126"/>
      <c r="H2" s="126"/>
      <c r="I2" s="126"/>
      <c r="J2" s="127"/>
      <c r="K2" s="125"/>
      <c r="L2" s="126"/>
      <c r="M2" s="127"/>
      <c r="N2" s="125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7"/>
      <c r="AC2" s="125"/>
      <c r="AD2" s="127"/>
      <c r="AE2" s="125"/>
      <c r="AF2" s="127"/>
      <c r="AG2" s="139"/>
      <c r="AH2" s="130"/>
      <c r="AI2" s="130"/>
      <c r="AJ2" s="140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</row>
    <row r="3" spans="1:80" ht="12.75">
      <c r="A3" s="135" t="s">
        <v>0</v>
      </c>
      <c r="B3" s="135" t="s">
        <v>1</v>
      </c>
      <c r="C3" s="153" t="s">
        <v>19</v>
      </c>
      <c r="D3" s="132"/>
      <c r="E3" s="137" t="s">
        <v>20</v>
      </c>
      <c r="F3" s="131"/>
      <c r="G3" s="131"/>
      <c r="H3" s="132"/>
      <c r="I3" s="154" t="s">
        <v>83</v>
      </c>
      <c r="J3" s="135" t="s">
        <v>84</v>
      </c>
      <c r="K3" s="135" t="s">
        <v>4</v>
      </c>
      <c r="L3" s="135" t="s">
        <v>26</v>
      </c>
      <c r="M3" s="135" t="s">
        <v>21</v>
      </c>
      <c r="N3" s="134" t="s">
        <v>4</v>
      </c>
      <c r="O3" s="131"/>
      <c r="P3" s="131"/>
      <c r="Q3" s="132"/>
      <c r="R3" s="134" t="s">
        <v>85</v>
      </c>
      <c r="S3" s="131"/>
      <c r="T3" s="131"/>
      <c r="U3" s="132"/>
      <c r="V3" s="134" t="s">
        <v>86</v>
      </c>
      <c r="W3" s="131"/>
      <c r="X3" s="131"/>
      <c r="Y3" s="132"/>
      <c r="Z3" s="135" t="s">
        <v>87</v>
      </c>
      <c r="AA3" s="135" t="s">
        <v>2</v>
      </c>
      <c r="AB3" s="144" t="s">
        <v>116</v>
      </c>
      <c r="AC3" s="152" t="s">
        <v>4</v>
      </c>
      <c r="AD3" s="152" t="s">
        <v>26</v>
      </c>
      <c r="AE3" s="151" t="s">
        <v>117</v>
      </c>
      <c r="AF3" s="151" t="s">
        <v>118</v>
      </c>
      <c r="AG3" s="125"/>
      <c r="AH3" s="126"/>
      <c r="AI3" s="126"/>
      <c r="AJ3" s="12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</row>
    <row r="4" spans="1:80" ht="12.75">
      <c r="A4" s="129"/>
      <c r="B4" s="129"/>
      <c r="C4" s="56" t="s">
        <v>102</v>
      </c>
      <c r="D4" s="57" t="s">
        <v>103</v>
      </c>
      <c r="E4" s="16" t="s">
        <v>89</v>
      </c>
      <c r="F4" s="17" t="s">
        <v>90</v>
      </c>
      <c r="G4" s="3" t="s">
        <v>91</v>
      </c>
      <c r="H4" s="5" t="s">
        <v>30</v>
      </c>
      <c r="I4" s="129"/>
      <c r="J4" s="129"/>
      <c r="K4" s="129"/>
      <c r="L4" s="129"/>
      <c r="M4" s="129"/>
      <c r="N4" s="3" t="s">
        <v>31</v>
      </c>
      <c r="O4" s="3" t="s">
        <v>33</v>
      </c>
      <c r="P4" s="3" t="s">
        <v>92</v>
      </c>
      <c r="Q4" s="3" t="s">
        <v>93</v>
      </c>
      <c r="R4" s="3" t="s">
        <v>94</v>
      </c>
      <c r="S4" s="3" t="s">
        <v>33</v>
      </c>
      <c r="T4" s="3" t="s">
        <v>92</v>
      </c>
      <c r="U4" s="3" t="s">
        <v>30</v>
      </c>
      <c r="V4" s="3" t="s">
        <v>95</v>
      </c>
      <c r="W4" s="3" t="s">
        <v>33</v>
      </c>
      <c r="X4" s="3" t="s">
        <v>96</v>
      </c>
      <c r="Y4" s="3" t="s">
        <v>30</v>
      </c>
      <c r="Z4" s="129"/>
      <c r="AA4" s="129"/>
      <c r="AB4" s="129"/>
      <c r="AC4" s="129"/>
      <c r="AD4" s="129"/>
      <c r="AE4" s="129"/>
      <c r="AF4" s="129"/>
      <c r="AG4" s="3" t="s">
        <v>31</v>
      </c>
      <c r="AH4" s="3" t="s">
        <v>32</v>
      </c>
      <c r="AI4" s="16" t="s">
        <v>5</v>
      </c>
      <c r="AJ4" s="3" t="s">
        <v>76</v>
      </c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</row>
    <row r="5" spans="1:80" ht="12.75">
      <c r="A5" s="65">
        <v>46113</v>
      </c>
      <c r="B5" s="30" t="s">
        <v>12</v>
      </c>
      <c r="C5" s="58">
        <v>15</v>
      </c>
      <c r="D5" s="58">
        <v>0</v>
      </c>
      <c r="E5" s="33">
        <v>6</v>
      </c>
      <c r="F5" s="34">
        <v>12</v>
      </c>
      <c r="G5" s="21">
        <v>0</v>
      </c>
      <c r="H5" s="35">
        <f t="shared" ref="H5:H35" si="0">E5+F5+G5</f>
        <v>18</v>
      </c>
      <c r="I5" s="60">
        <f t="shared" ref="I5:I35" si="1">C5+D5+H5</f>
        <v>33</v>
      </c>
      <c r="J5" s="10" t="s">
        <v>121</v>
      </c>
      <c r="K5" s="21">
        <v>70.75</v>
      </c>
      <c r="L5" s="21">
        <v>157.1</v>
      </c>
      <c r="M5" s="21">
        <f t="shared" ref="M5:M35" si="2">K5+L5</f>
        <v>227.85</v>
      </c>
      <c r="N5" s="11">
        <v>0</v>
      </c>
      <c r="O5" s="11">
        <v>3753</v>
      </c>
      <c r="P5" s="11">
        <v>39</v>
      </c>
      <c r="Q5" s="12">
        <f t="shared" ref="Q5:Q35" si="3">N5+O5+P5</f>
        <v>3792</v>
      </c>
      <c r="R5" s="11">
        <v>1597</v>
      </c>
      <c r="S5" s="11">
        <v>1134</v>
      </c>
      <c r="T5" s="11">
        <v>92</v>
      </c>
      <c r="U5" s="12">
        <f t="shared" ref="U5:U35" si="4">R5+S5+T5</f>
        <v>2823</v>
      </c>
      <c r="V5" s="11"/>
      <c r="W5" s="11"/>
      <c r="X5" s="11"/>
      <c r="Y5" s="12">
        <f t="shared" ref="Y5:Y12" si="5">V5+W5+X5</f>
        <v>0</v>
      </c>
      <c r="Z5" s="12">
        <f t="shared" ref="Z5:Z35" si="6">U5+Y5</f>
        <v>2823</v>
      </c>
      <c r="AA5" s="11">
        <v>3</v>
      </c>
      <c r="AB5" s="36">
        <f t="shared" ref="AB5:AB35" si="7">Q5+R5+V5+X5</f>
        <v>5389</v>
      </c>
      <c r="AC5" s="52">
        <f t="shared" ref="AC5:AC35" si="8">Q5/K5</f>
        <v>53.597173144876322</v>
      </c>
      <c r="AD5" s="52">
        <f t="shared" ref="AD5:AD35" si="9">Z5/L5</f>
        <v>17.969446212603437</v>
      </c>
      <c r="AE5" s="60">
        <f t="shared" ref="AE5:AF5" si="10">AC5*8</f>
        <v>428.77738515901058</v>
      </c>
      <c r="AF5" s="60">
        <f t="shared" si="10"/>
        <v>143.75556970082749</v>
      </c>
      <c r="AG5" s="9"/>
      <c r="AH5" s="9"/>
      <c r="AI5" s="37">
        <f t="shared" ref="AI5:AI35" si="11">AG5+AH5</f>
        <v>0</v>
      </c>
      <c r="AJ5" s="38">
        <f t="shared" ref="AJ5:AJ35" si="12">AI5/AB5</f>
        <v>0</v>
      </c>
      <c r="AK5" s="54"/>
      <c r="AL5" s="48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</row>
    <row r="6" spans="1:80" ht="12.75">
      <c r="A6" s="65">
        <v>46114</v>
      </c>
      <c r="B6" s="30" t="s">
        <v>6</v>
      </c>
      <c r="C6" s="58">
        <v>16</v>
      </c>
      <c r="D6" s="58">
        <v>0</v>
      </c>
      <c r="E6" s="33">
        <v>6</v>
      </c>
      <c r="F6" s="34">
        <v>11</v>
      </c>
      <c r="G6" s="21">
        <v>0</v>
      </c>
      <c r="H6" s="35">
        <f t="shared" si="0"/>
        <v>17</v>
      </c>
      <c r="I6" s="60">
        <f t="shared" si="1"/>
        <v>33</v>
      </c>
      <c r="J6" s="10" t="s">
        <v>121</v>
      </c>
      <c r="K6" s="21">
        <v>66.400000000000006</v>
      </c>
      <c r="L6" s="21">
        <v>168.2</v>
      </c>
      <c r="M6" s="21">
        <f t="shared" si="2"/>
        <v>234.6</v>
      </c>
      <c r="N6" s="11">
        <v>0</v>
      </c>
      <c r="O6" s="11">
        <v>5030</v>
      </c>
      <c r="P6" s="11">
        <v>48</v>
      </c>
      <c r="Q6" s="12">
        <f t="shared" si="3"/>
        <v>5078</v>
      </c>
      <c r="R6" s="11">
        <v>1267</v>
      </c>
      <c r="S6" s="11">
        <v>1749</v>
      </c>
      <c r="T6" s="11">
        <v>78</v>
      </c>
      <c r="U6" s="12">
        <f t="shared" si="4"/>
        <v>3094</v>
      </c>
      <c r="V6" s="11"/>
      <c r="W6" s="11"/>
      <c r="X6" s="11"/>
      <c r="Y6" s="12">
        <f t="shared" si="5"/>
        <v>0</v>
      </c>
      <c r="Z6" s="12">
        <f t="shared" si="6"/>
        <v>3094</v>
      </c>
      <c r="AA6" s="11">
        <v>2</v>
      </c>
      <c r="AB6" s="36">
        <f t="shared" si="7"/>
        <v>6345</v>
      </c>
      <c r="AC6" s="52">
        <f t="shared" si="8"/>
        <v>76.47590361445782</v>
      </c>
      <c r="AD6" s="52">
        <f t="shared" si="9"/>
        <v>18.394768133174793</v>
      </c>
      <c r="AE6" s="60">
        <f t="shared" ref="AE6:AF6" si="13">AC6*8</f>
        <v>611.80722891566256</v>
      </c>
      <c r="AF6" s="60">
        <f t="shared" si="13"/>
        <v>147.15814506539834</v>
      </c>
      <c r="AG6" s="9"/>
      <c r="AH6" s="9"/>
      <c r="AI6" s="37">
        <f t="shared" si="11"/>
        <v>0</v>
      </c>
      <c r="AJ6" s="38">
        <f t="shared" si="12"/>
        <v>0</v>
      </c>
      <c r="AK6" s="54"/>
      <c r="AL6" s="48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</row>
    <row r="7" spans="1:80" ht="12.75">
      <c r="A7" s="65">
        <v>46115</v>
      </c>
      <c r="B7" s="30" t="s">
        <v>11</v>
      </c>
      <c r="C7" s="58">
        <v>12</v>
      </c>
      <c r="D7" s="58">
        <v>0</v>
      </c>
      <c r="E7" s="33">
        <v>6</v>
      </c>
      <c r="F7" s="34">
        <v>10</v>
      </c>
      <c r="G7" s="21">
        <v>0</v>
      </c>
      <c r="H7" s="35">
        <f t="shared" si="0"/>
        <v>16</v>
      </c>
      <c r="I7" s="60">
        <f t="shared" si="1"/>
        <v>28</v>
      </c>
      <c r="J7" s="10" t="s">
        <v>121</v>
      </c>
      <c r="K7" s="21">
        <v>66.41</v>
      </c>
      <c r="L7" s="21">
        <f>161.21</f>
        <v>161.21</v>
      </c>
      <c r="M7" s="21">
        <f t="shared" si="2"/>
        <v>227.62</v>
      </c>
      <c r="N7" s="11">
        <v>0</v>
      </c>
      <c r="O7" s="11">
        <v>6601</v>
      </c>
      <c r="P7" s="11">
        <v>173</v>
      </c>
      <c r="Q7" s="12">
        <f t="shared" si="3"/>
        <v>6774</v>
      </c>
      <c r="R7" s="11">
        <v>633</v>
      </c>
      <c r="S7" s="11">
        <v>1583</v>
      </c>
      <c r="T7" s="11">
        <v>157</v>
      </c>
      <c r="U7" s="12">
        <f t="shared" si="4"/>
        <v>2373</v>
      </c>
      <c r="V7" s="11"/>
      <c r="W7" s="11"/>
      <c r="X7" s="11"/>
      <c r="Y7" s="12">
        <f t="shared" si="5"/>
        <v>0</v>
      </c>
      <c r="Z7" s="12">
        <f t="shared" si="6"/>
        <v>2373</v>
      </c>
      <c r="AA7" s="11">
        <v>4</v>
      </c>
      <c r="AB7" s="36">
        <f t="shared" si="7"/>
        <v>7407</v>
      </c>
      <c r="AC7" s="52">
        <f t="shared" si="8"/>
        <v>102.00271043517543</v>
      </c>
      <c r="AD7" s="52">
        <f t="shared" si="9"/>
        <v>14.719930525401649</v>
      </c>
      <c r="AE7" s="60">
        <f t="shared" ref="AE7:AF7" si="14">AC7*8</f>
        <v>816.02168348140344</v>
      </c>
      <c r="AF7" s="60">
        <f t="shared" si="14"/>
        <v>117.75944420321319</v>
      </c>
      <c r="AG7" s="9"/>
      <c r="AH7" s="9"/>
      <c r="AI7" s="37">
        <f t="shared" si="11"/>
        <v>0</v>
      </c>
      <c r="AJ7" s="38">
        <f t="shared" si="12"/>
        <v>0</v>
      </c>
      <c r="AK7" s="54"/>
      <c r="AL7" s="48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</row>
    <row r="8" spans="1:80" ht="12.75">
      <c r="A8" s="73">
        <v>46116</v>
      </c>
      <c r="B8" s="74" t="s">
        <v>8</v>
      </c>
      <c r="C8" s="58">
        <v>1</v>
      </c>
      <c r="D8" s="58">
        <v>0</v>
      </c>
      <c r="E8" s="33">
        <v>0</v>
      </c>
      <c r="F8" s="34">
        <v>0</v>
      </c>
      <c r="G8" s="21">
        <v>0</v>
      </c>
      <c r="H8" s="35">
        <f t="shared" si="0"/>
        <v>0</v>
      </c>
      <c r="I8" s="60">
        <f t="shared" si="1"/>
        <v>1</v>
      </c>
      <c r="J8" s="10" t="s">
        <v>121</v>
      </c>
      <c r="K8" s="21">
        <v>1.1200000000000001</v>
      </c>
      <c r="L8" s="21">
        <v>2.38</v>
      </c>
      <c r="M8" s="21">
        <f t="shared" si="2"/>
        <v>3.5</v>
      </c>
      <c r="N8" s="11">
        <v>0</v>
      </c>
      <c r="O8" s="25">
        <v>134</v>
      </c>
      <c r="P8" s="25">
        <v>0</v>
      </c>
      <c r="Q8" s="12">
        <f t="shared" si="3"/>
        <v>134</v>
      </c>
      <c r="R8" s="11">
        <v>0</v>
      </c>
      <c r="S8" s="11">
        <v>134</v>
      </c>
      <c r="T8" s="11">
        <v>0</v>
      </c>
      <c r="U8" s="12">
        <f t="shared" si="4"/>
        <v>134</v>
      </c>
      <c r="V8" s="11"/>
      <c r="W8" s="11"/>
      <c r="X8" s="11"/>
      <c r="Y8" s="12">
        <f t="shared" si="5"/>
        <v>0</v>
      </c>
      <c r="Z8" s="12">
        <f t="shared" si="6"/>
        <v>134</v>
      </c>
      <c r="AA8" s="11">
        <v>0</v>
      </c>
      <c r="AB8" s="36">
        <f t="shared" si="7"/>
        <v>134</v>
      </c>
      <c r="AC8" s="79">
        <f t="shared" si="8"/>
        <v>119.64285714285712</v>
      </c>
      <c r="AD8" s="79">
        <f t="shared" si="9"/>
        <v>56.302521008403367</v>
      </c>
      <c r="AE8" s="53">
        <f t="shared" ref="AE8:AF8" si="15">AC8*8</f>
        <v>957.142857142857</v>
      </c>
      <c r="AF8" s="53">
        <f t="shared" si="15"/>
        <v>450.42016806722694</v>
      </c>
      <c r="AG8" s="9"/>
      <c r="AH8" s="9"/>
      <c r="AI8" s="37">
        <f t="shared" si="11"/>
        <v>0</v>
      </c>
      <c r="AJ8" s="38">
        <f t="shared" si="12"/>
        <v>0</v>
      </c>
      <c r="AK8" s="54"/>
      <c r="AL8" s="48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</row>
    <row r="9" spans="1:80" ht="12.75">
      <c r="A9" s="73">
        <v>46117</v>
      </c>
      <c r="B9" s="74" t="s">
        <v>7</v>
      </c>
      <c r="C9" s="58">
        <v>1</v>
      </c>
      <c r="D9" s="58">
        <v>0</v>
      </c>
      <c r="E9" s="33">
        <v>0</v>
      </c>
      <c r="F9" s="34">
        <v>0</v>
      </c>
      <c r="G9" s="21">
        <v>0</v>
      </c>
      <c r="H9" s="35">
        <f t="shared" si="0"/>
        <v>0</v>
      </c>
      <c r="I9" s="60">
        <f t="shared" si="1"/>
        <v>1</v>
      </c>
      <c r="J9" s="10" t="s">
        <v>121</v>
      </c>
      <c r="K9" s="21">
        <v>1.2</v>
      </c>
      <c r="L9" s="21">
        <v>2.2999999999999998</v>
      </c>
      <c r="M9" s="21">
        <f t="shared" si="2"/>
        <v>3.5</v>
      </c>
      <c r="N9" s="11">
        <v>0</v>
      </c>
      <c r="O9" s="25">
        <v>125</v>
      </c>
      <c r="P9" s="25">
        <v>0</v>
      </c>
      <c r="Q9" s="12">
        <f t="shared" si="3"/>
        <v>125</v>
      </c>
      <c r="R9" s="11">
        <v>0</v>
      </c>
      <c r="S9" s="11">
        <v>125</v>
      </c>
      <c r="T9" s="11">
        <v>0</v>
      </c>
      <c r="U9" s="12">
        <f t="shared" si="4"/>
        <v>125</v>
      </c>
      <c r="V9" s="11"/>
      <c r="W9" s="11"/>
      <c r="X9" s="11"/>
      <c r="Y9" s="12">
        <f t="shared" si="5"/>
        <v>0</v>
      </c>
      <c r="Z9" s="12">
        <f t="shared" si="6"/>
        <v>125</v>
      </c>
      <c r="AA9" s="11">
        <v>0</v>
      </c>
      <c r="AB9" s="36">
        <f t="shared" si="7"/>
        <v>125</v>
      </c>
      <c r="AC9" s="79">
        <f t="shared" si="8"/>
        <v>104.16666666666667</v>
      </c>
      <c r="AD9" s="79">
        <f t="shared" si="9"/>
        <v>54.347826086956523</v>
      </c>
      <c r="AE9" s="53">
        <f t="shared" ref="AE9:AF9" si="16">AC9*8</f>
        <v>833.33333333333337</v>
      </c>
      <c r="AF9" s="53">
        <f t="shared" si="16"/>
        <v>434.78260869565219</v>
      </c>
      <c r="AG9" s="9"/>
      <c r="AH9" s="8"/>
      <c r="AI9" s="37">
        <f t="shared" si="11"/>
        <v>0</v>
      </c>
      <c r="AJ9" s="38">
        <f t="shared" si="12"/>
        <v>0</v>
      </c>
      <c r="AK9" s="54"/>
      <c r="AL9" s="48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</row>
    <row r="10" spans="1:80" ht="12.75">
      <c r="A10" s="65">
        <v>46118</v>
      </c>
      <c r="B10" s="30" t="s">
        <v>10</v>
      </c>
      <c r="C10" s="58">
        <v>13</v>
      </c>
      <c r="D10" s="58">
        <v>0</v>
      </c>
      <c r="E10" s="33">
        <v>6</v>
      </c>
      <c r="F10" s="34">
        <v>17</v>
      </c>
      <c r="G10" s="21">
        <v>0</v>
      </c>
      <c r="H10" s="35">
        <f t="shared" si="0"/>
        <v>23</v>
      </c>
      <c r="I10" s="60">
        <f t="shared" si="1"/>
        <v>36</v>
      </c>
      <c r="J10" s="10" t="s">
        <v>121</v>
      </c>
      <c r="K10" s="21">
        <v>88.05</v>
      </c>
      <c r="L10" s="21">
        <v>159.19999999999999</v>
      </c>
      <c r="M10" s="21">
        <f t="shared" si="2"/>
        <v>247.25</v>
      </c>
      <c r="N10" s="11">
        <v>0</v>
      </c>
      <c r="O10" s="25">
        <v>8429</v>
      </c>
      <c r="P10" s="25">
        <v>25</v>
      </c>
      <c r="Q10" s="12">
        <f t="shared" si="3"/>
        <v>8454</v>
      </c>
      <c r="R10" s="11">
        <v>2031</v>
      </c>
      <c r="S10" s="11">
        <v>3427</v>
      </c>
      <c r="T10" s="11">
        <v>125</v>
      </c>
      <c r="U10" s="12">
        <f t="shared" si="4"/>
        <v>5583</v>
      </c>
      <c r="V10" s="11"/>
      <c r="W10" s="11"/>
      <c r="X10" s="11"/>
      <c r="Y10" s="12">
        <f t="shared" si="5"/>
        <v>0</v>
      </c>
      <c r="Z10" s="12">
        <f t="shared" si="6"/>
        <v>5583</v>
      </c>
      <c r="AA10" s="11">
        <v>3</v>
      </c>
      <c r="AB10" s="36">
        <f t="shared" si="7"/>
        <v>10485</v>
      </c>
      <c r="AC10" s="52">
        <f t="shared" si="8"/>
        <v>96.013628620102224</v>
      </c>
      <c r="AD10" s="52">
        <f t="shared" si="9"/>
        <v>35.069095477386938</v>
      </c>
      <c r="AE10" s="60">
        <f t="shared" ref="AE10:AF10" si="17">AC10*8</f>
        <v>768.1090289608178</v>
      </c>
      <c r="AF10" s="60">
        <f t="shared" si="17"/>
        <v>280.5527638190955</v>
      </c>
      <c r="AG10" s="8"/>
      <c r="AH10" s="9"/>
      <c r="AI10" s="37">
        <f t="shared" si="11"/>
        <v>0</v>
      </c>
      <c r="AJ10" s="38">
        <f t="shared" si="12"/>
        <v>0</v>
      </c>
      <c r="AK10" s="54"/>
      <c r="AL10" s="48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</row>
    <row r="11" spans="1:80" ht="12.75">
      <c r="A11" s="65">
        <v>46119</v>
      </c>
      <c r="B11" s="30" t="s">
        <v>9</v>
      </c>
      <c r="C11" s="58">
        <v>13</v>
      </c>
      <c r="D11" s="58">
        <v>0</v>
      </c>
      <c r="E11" s="33">
        <v>6</v>
      </c>
      <c r="F11" s="34">
        <v>12</v>
      </c>
      <c r="G11" s="21">
        <v>0</v>
      </c>
      <c r="H11" s="35">
        <f t="shared" si="0"/>
        <v>18</v>
      </c>
      <c r="I11" s="60">
        <f t="shared" si="1"/>
        <v>31</v>
      </c>
      <c r="J11" s="10" t="s">
        <v>121</v>
      </c>
      <c r="K11" s="21">
        <v>90.05</v>
      </c>
      <c r="L11" s="21">
        <v>157.19999999999999</v>
      </c>
      <c r="M11" s="21">
        <f t="shared" si="2"/>
        <v>247.25</v>
      </c>
      <c r="N11" s="11">
        <v>0</v>
      </c>
      <c r="O11" s="25">
        <v>8146</v>
      </c>
      <c r="P11" s="25">
        <v>10</v>
      </c>
      <c r="Q11" s="12">
        <f t="shared" si="3"/>
        <v>8156</v>
      </c>
      <c r="R11" s="11">
        <v>795</v>
      </c>
      <c r="S11" s="11">
        <v>1987</v>
      </c>
      <c r="T11" s="11">
        <v>101</v>
      </c>
      <c r="U11" s="12">
        <f t="shared" si="4"/>
        <v>2883</v>
      </c>
      <c r="V11" s="11"/>
      <c r="W11" s="11"/>
      <c r="X11" s="11"/>
      <c r="Y11" s="12">
        <f t="shared" si="5"/>
        <v>0</v>
      </c>
      <c r="Z11" s="12">
        <f t="shared" si="6"/>
        <v>2883</v>
      </c>
      <c r="AA11" s="11">
        <v>6</v>
      </c>
      <c r="AB11" s="36">
        <f t="shared" si="7"/>
        <v>8951</v>
      </c>
      <c r="AC11" s="52">
        <f t="shared" si="8"/>
        <v>90.571904497501393</v>
      </c>
      <c r="AD11" s="52">
        <f t="shared" si="9"/>
        <v>18.33969465648855</v>
      </c>
      <c r="AE11" s="60">
        <f t="shared" ref="AE11:AF11" si="18">AC11*8</f>
        <v>724.57523598001114</v>
      </c>
      <c r="AF11" s="60">
        <f t="shared" si="18"/>
        <v>146.7175572519084</v>
      </c>
      <c r="AG11" s="8"/>
      <c r="AH11" s="8"/>
      <c r="AI11" s="37">
        <f t="shared" si="11"/>
        <v>0</v>
      </c>
      <c r="AJ11" s="38">
        <f t="shared" si="12"/>
        <v>0</v>
      </c>
      <c r="AK11" s="54"/>
      <c r="AL11" s="48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</row>
    <row r="12" spans="1:80" ht="12.75">
      <c r="A12" s="65">
        <v>46120</v>
      </c>
      <c r="B12" s="30" t="s">
        <v>12</v>
      </c>
      <c r="C12" s="58">
        <v>14</v>
      </c>
      <c r="D12" s="58">
        <v>0</v>
      </c>
      <c r="E12" s="33">
        <v>6</v>
      </c>
      <c r="F12" s="34">
        <v>10</v>
      </c>
      <c r="G12" s="21">
        <v>0</v>
      </c>
      <c r="H12" s="35">
        <f t="shared" si="0"/>
        <v>16</v>
      </c>
      <c r="I12" s="60">
        <f t="shared" si="1"/>
        <v>30</v>
      </c>
      <c r="J12" s="10" t="s">
        <v>121</v>
      </c>
      <c r="K12" s="21">
        <v>70.183329999999998</v>
      </c>
      <c r="L12" s="21">
        <v>139.1833</v>
      </c>
      <c r="M12" s="21">
        <f t="shared" si="2"/>
        <v>209.36662999999999</v>
      </c>
      <c r="N12" s="11">
        <v>0</v>
      </c>
      <c r="O12" s="11">
        <v>6791</v>
      </c>
      <c r="P12" s="11">
        <v>20</v>
      </c>
      <c r="Q12" s="12">
        <f t="shared" si="3"/>
        <v>6811</v>
      </c>
      <c r="R12" s="11">
        <v>755</v>
      </c>
      <c r="S12" s="11">
        <v>1344</v>
      </c>
      <c r="T12" s="11">
        <v>24</v>
      </c>
      <c r="U12" s="12">
        <f t="shared" si="4"/>
        <v>2123</v>
      </c>
      <c r="V12" s="11"/>
      <c r="W12" s="11"/>
      <c r="X12" s="11"/>
      <c r="Y12" s="12">
        <f t="shared" si="5"/>
        <v>0</v>
      </c>
      <c r="Z12" s="12">
        <f t="shared" si="6"/>
        <v>2123</v>
      </c>
      <c r="AA12" s="11">
        <v>2</v>
      </c>
      <c r="AB12" s="36">
        <f t="shared" si="7"/>
        <v>7566</v>
      </c>
      <c r="AC12" s="52">
        <f t="shared" si="8"/>
        <v>97.045836953020043</v>
      </c>
      <c r="AD12" s="52">
        <f t="shared" si="9"/>
        <v>15.25326673530517</v>
      </c>
      <c r="AE12" s="60">
        <f t="shared" ref="AE12:AF12" si="19">AC12*8</f>
        <v>776.36669562416034</v>
      </c>
      <c r="AF12" s="60">
        <f t="shared" si="19"/>
        <v>122.02613388244136</v>
      </c>
      <c r="AG12" s="8"/>
      <c r="AH12" s="8"/>
      <c r="AI12" s="37">
        <f t="shared" si="11"/>
        <v>0</v>
      </c>
      <c r="AJ12" s="38">
        <f t="shared" si="12"/>
        <v>0</v>
      </c>
      <c r="AK12" s="54"/>
      <c r="AL12" s="48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</row>
    <row r="13" spans="1:80" ht="12.75">
      <c r="A13" s="65">
        <v>46121</v>
      </c>
      <c r="B13" s="30" t="s">
        <v>6</v>
      </c>
      <c r="C13" s="58">
        <v>14.5</v>
      </c>
      <c r="D13" s="58">
        <v>0</v>
      </c>
      <c r="E13" s="33">
        <v>5</v>
      </c>
      <c r="F13" s="34">
        <v>10</v>
      </c>
      <c r="G13" s="21">
        <v>0</v>
      </c>
      <c r="H13" s="35">
        <f t="shared" si="0"/>
        <v>15</v>
      </c>
      <c r="I13" s="60">
        <f t="shared" si="1"/>
        <v>29.5</v>
      </c>
      <c r="J13" s="10" t="s">
        <v>121</v>
      </c>
      <c r="K13" s="21">
        <v>82.63</v>
      </c>
      <c r="L13" s="21">
        <v>124.2</v>
      </c>
      <c r="M13" s="21">
        <f t="shared" si="2"/>
        <v>206.82999999999998</v>
      </c>
      <c r="N13" s="11">
        <v>0</v>
      </c>
      <c r="O13" s="11">
        <v>6349</v>
      </c>
      <c r="P13" s="11">
        <v>49</v>
      </c>
      <c r="Q13" s="12">
        <f t="shared" si="3"/>
        <v>6398</v>
      </c>
      <c r="R13" s="11">
        <v>738</v>
      </c>
      <c r="S13" s="11">
        <v>1474</v>
      </c>
      <c r="T13" s="11">
        <v>21</v>
      </c>
      <c r="U13" s="12">
        <f t="shared" si="4"/>
        <v>2233</v>
      </c>
      <c r="V13" s="11"/>
      <c r="W13" s="11"/>
      <c r="X13" s="11"/>
      <c r="Y13" s="12">
        <v>0</v>
      </c>
      <c r="Z13" s="12">
        <f t="shared" si="6"/>
        <v>2233</v>
      </c>
      <c r="AA13" s="11">
        <v>3</v>
      </c>
      <c r="AB13" s="36">
        <f t="shared" si="7"/>
        <v>7136</v>
      </c>
      <c r="AC13" s="52">
        <f t="shared" si="8"/>
        <v>77.429505022388966</v>
      </c>
      <c r="AD13" s="52">
        <f t="shared" si="9"/>
        <v>17.979066022544284</v>
      </c>
      <c r="AE13" s="60">
        <f t="shared" ref="AE13:AF13" si="20">AC13*8</f>
        <v>619.43604017911173</v>
      </c>
      <c r="AF13" s="60">
        <f t="shared" si="20"/>
        <v>143.83252818035427</v>
      </c>
      <c r="AG13" s="8"/>
      <c r="AH13" s="8"/>
      <c r="AI13" s="37">
        <f t="shared" si="11"/>
        <v>0</v>
      </c>
      <c r="AJ13" s="38">
        <f t="shared" si="12"/>
        <v>0</v>
      </c>
      <c r="AK13" s="54"/>
      <c r="AL13" s="48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</row>
    <row r="14" spans="1:80" ht="12.75">
      <c r="A14" s="65">
        <v>46122</v>
      </c>
      <c r="B14" s="30" t="s">
        <v>11</v>
      </c>
      <c r="C14" s="58">
        <v>15</v>
      </c>
      <c r="D14" s="58">
        <v>0</v>
      </c>
      <c r="E14" s="33">
        <v>5</v>
      </c>
      <c r="F14" s="34">
        <v>11</v>
      </c>
      <c r="G14" s="21">
        <v>0</v>
      </c>
      <c r="H14" s="35">
        <f t="shared" si="0"/>
        <v>16</v>
      </c>
      <c r="I14" s="60">
        <f t="shared" si="1"/>
        <v>31</v>
      </c>
      <c r="J14" s="10"/>
      <c r="K14" s="21">
        <v>85.05</v>
      </c>
      <c r="L14" s="21">
        <v>147.21</v>
      </c>
      <c r="M14" s="21">
        <f t="shared" si="2"/>
        <v>232.26</v>
      </c>
      <c r="N14" s="11">
        <v>0</v>
      </c>
      <c r="O14" s="11">
        <v>6649</v>
      </c>
      <c r="P14" s="11">
        <v>127</v>
      </c>
      <c r="Q14" s="12">
        <f t="shared" si="3"/>
        <v>6776</v>
      </c>
      <c r="R14" s="11">
        <v>705</v>
      </c>
      <c r="S14" s="11">
        <v>1654</v>
      </c>
      <c r="T14" s="11">
        <v>72</v>
      </c>
      <c r="U14" s="12">
        <f t="shared" si="4"/>
        <v>2431</v>
      </c>
      <c r="V14" s="11"/>
      <c r="W14" s="11"/>
      <c r="X14" s="11"/>
      <c r="Y14" s="12">
        <f t="shared" ref="Y14:Y35" si="21">V14+W14+X14</f>
        <v>0</v>
      </c>
      <c r="Z14" s="12">
        <f t="shared" si="6"/>
        <v>2431</v>
      </c>
      <c r="AA14" s="11">
        <v>3</v>
      </c>
      <c r="AB14" s="36">
        <f t="shared" si="7"/>
        <v>7481</v>
      </c>
      <c r="AC14" s="52">
        <f t="shared" si="8"/>
        <v>79.670781893004119</v>
      </c>
      <c r="AD14" s="52">
        <f t="shared" si="9"/>
        <v>16.513823789144759</v>
      </c>
      <c r="AE14" s="60">
        <f t="shared" ref="AE14:AF14" si="22">AC14*8</f>
        <v>637.36625514403295</v>
      </c>
      <c r="AF14" s="60">
        <f t="shared" si="22"/>
        <v>132.11059031315807</v>
      </c>
      <c r="AG14" s="8"/>
      <c r="AH14" s="9"/>
      <c r="AI14" s="37">
        <f t="shared" si="11"/>
        <v>0</v>
      </c>
      <c r="AJ14" s="38">
        <f t="shared" si="12"/>
        <v>0</v>
      </c>
      <c r="AK14" s="54"/>
      <c r="AL14" s="48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</row>
    <row r="15" spans="1:80" ht="12.75">
      <c r="A15" s="73">
        <v>46123</v>
      </c>
      <c r="B15" s="74" t="s">
        <v>8</v>
      </c>
      <c r="C15" s="58">
        <v>1</v>
      </c>
      <c r="D15" s="58">
        <v>0</v>
      </c>
      <c r="E15" s="33">
        <v>0</v>
      </c>
      <c r="F15" s="34">
        <v>0</v>
      </c>
      <c r="G15" s="21">
        <v>0</v>
      </c>
      <c r="H15" s="35">
        <f t="shared" si="0"/>
        <v>0</v>
      </c>
      <c r="I15" s="60">
        <f t="shared" si="1"/>
        <v>1</v>
      </c>
      <c r="J15" s="10"/>
      <c r="K15" s="21">
        <v>0.96</v>
      </c>
      <c r="L15" s="21">
        <v>2.04</v>
      </c>
      <c r="M15" s="21">
        <f t="shared" si="2"/>
        <v>3</v>
      </c>
      <c r="N15" s="11">
        <v>0</v>
      </c>
      <c r="O15" s="11">
        <v>56</v>
      </c>
      <c r="P15" s="11">
        <v>0</v>
      </c>
      <c r="Q15" s="12">
        <f t="shared" si="3"/>
        <v>56</v>
      </c>
      <c r="R15" s="11">
        <v>0</v>
      </c>
      <c r="S15" s="11">
        <v>56</v>
      </c>
      <c r="T15" s="11">
        <v>0</v>
      </c>
      <c r="U15" s="12">
        <f t="shared" si="4"/>
        <v>56</v>
      </c>
      <c r="V15" s="11"/>
      <c r="W15" s="11"/>
      <c r="X15" s="11"/>
      <c r="Y15" s="12">
        <f t="shared" si="21"/>
        <v>0</v>
      </c>
      <c r="Z15" s="12">
        <f t="shared" si="6"/>
        <v>56</v>
      </c>
      <c r="AA15" s="11">
        <v>0</v>
      </c>
      <c r="AB15" s="36">
        <f t="shared" si="7"/>
        <v>56</v>
      </c>
      <c r="AC15" s="93">
        <f t="shared" si="8"/>
        <v>58.333333333333336</v>
      </c>
      <c r="AD15" s="93">
        <f t="shared" si="9"/>
        <v>27.450980392156861</v>
      </c>
      <c r="AE15" s="53">
        <f t="shared" ref="AE15:AF15" si="23">AC15*8</f>
        <v>466.66666666666669</v>
      </c>
      <c r="AF15" s="53">
        <f t="shared" si="23"/>
        <v>219.60784313725489</v>
      </c>
      <c r="AG15" s="8"/>
      <c r="AH15" s="9"/>
      <c r="AI15" s="37">
        <f t="shared" si="11"/>
        <v>0</v>
      </c>
      <c r="AJ15" s="38">
        <f t="shared" si="12"/>
        <v>0</v>
      </c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</row>
    <row r="16" spans="1:80" ht="17.25" customHeight="1">
      <c r="A16" s="73">
        <v>46124</v>
      </c>
      <c r="B16" s="74" t="s">
        <v>7</v>
      </c>
      <c r="C16" s="58">
        <v>1</v>
      </c>
      <c r="D16" s="58">
        <v>0</v>
      </c>
      <c r="E16" s="33">
        <v>0</v>
      </c>
      <c r="F16" s="34">
        <v>0</v>
      </c>
      <c r="G16" s="21">
        <v>0</v>
      </c>
      <c r="H16" s="35">
        <f t="shared" si="0"/>
        <v>0</v>
      </c>
      <c r="I16" s="60">
        <f t="shared" si="1"/>
        <v>1</v>
      </c>
      <c r="J16" s="10"/>
      <c r="K16" s="21">
        <v>0.86399999999999999</v>
      </c>
      <c r="L16" s="21">
        <v>1.8360000000000001</v>
      </c>
      <c r="M16" s="21">
        <f t="shared" si="2"/>
        <v>2.7</v>
      </c>
      <c r="N16" s="11">
        <v>0</v>
      </c>
      <c r="O16" s="11">
        <v>76</v>
      </c>
      <c r="P16" s="11">
        <v>0</v>
      </c>
      <c r="Q16" s="12">
        <f t="shared" si="3"/>
        <v>76</v>
      </c>
      <c r="R16" s="11">
        <v>0</v>
      </c>
      <c r="S16" s="11">
        <v>76</v>
      </c>
      <c r="T16" s="11">
        <v>0</v>
      </c>
      <c r="U16" s="12">
        <f t="shared" si="4"/>
        <v>76</v>
      </c>
      <c r="V16" s="11"/>
      <c r="W16" s="11"/>
      <c r="X16" s="11"/>
      <c r="Y16" s="12">
        <f t="shared" si="21"/>
        <v>0</v>
      </c>
      <c r="Z16" s="12">
        <f t="shared" si="6"/>
        <v>76</v>
      </c>
      <c r="AA16" s="11">
        <v>0</v>
      </c>
      <c r="AB16" s="36">
        <f t="shared" si="7"/>
        <v>76</v>
      </c>
      <c r="AC16" s="93">
        <f t="shared" si="8"/>
        <v>87.962962962962962</v>
      </c>
      <c r="AD16" s="93">
        <f t="shared" si="9"/>
        <v>41.394335511982568</v>
      </c>
      <c r="AE16" s="53">
        <f t="shared" ref="AE16:AF16" si="24">AC16*8</f>
        <v>703.7037037037037</v>
      </c>
      <c r="AF16" s="53">
        <f t="shared" si="24"/>
        <v>331.15468409586055</v>
      </c>
      <c r="AG16" s="8"/>
      <c r="AH16" s="8"/>
      <c r="AI16" s="37">
        <f t="shared" si="11"/>
        <v>0</v>
      </c>
      <c r="AJ16" s="38">
        <f t="shared" si="12"/>
        <v>0</v>
      </c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</row>
    <row r="17" spans="1:80" ht="12.75">
      <c r="A17" s="65">
        <v>46125</v>
      </c>
      <c r="B17" s="30" t="s">
        <v>10</v>
      </c>
      <c r="C17" s="58">
        <v>15</v>
      </c>
      <c r="D17" s="58">
        <v>0</v>
      </c>
      <c r="E17" s="33">
        <v>6</v>
      </c>
      <c r="F17" s="34">
        <v>18.5</v>
      </c>
      <c r="G17" s="21">
        <v>0</v>
      </c>
      <c r="H17" s="35">
        <f t="shared" si="0"/>
        <v>24.5</v>
      </c>
      <c r="I17" s="60">
        <f t="shared" si="1"/>
        <v>39.5</v>
      </c>
      <c r="J17" s="10" t="s">
        <v>126</v>
      </c>
      <c r="K17" s="21">
        <v>77.959999999999994</v>
      </c>
      <c r="L17" s="21">
        <v>191.68</v>
      </c>
      <c r="M17" s="21">
        <f t="shared" si="2"/>
        <v>269.64</v>
      </c>
      <c r="N17" s="11">
        <v>0</v>
      </c>
      <c r="O17" s="11">
        <v>6950</v>
      </c>
      <c r="P17" s="11">
        <v>91</v>
      </c>
      <c r="Q17" s="12">
        <f t="shared" si="3"/>
        <v>7041</v>
      </c>
      <c r="R17" s="11">
        <v>2194</v>
      </c>
      <c r="S17" s="11">
        <v>2246</v>
      </c>
      <c r="T17" s="11">
        <v>91</v>
      </c>
      <c r="U17" s="12">
        <f t="shared" si="4"/>
        <v>4531</v>
      </c>
      <c r="V17" s="11"/>
      <c r="W17" s="11"/>
      <c r="X17" s="11"/>
      <c r="Y17" s="12">
        <f t="shared" si="21"/>
        <v>0</v>
      </c>
      <c r="Z17" s="12">
        <f t="shared" si="6"/>
        <v>4531</v>
      </c>
      <c r="AA17" s="11">
        <v>11</v>
      </c>
      <c r="AB17" s="36">
        <f t="shared" si="7"/>
        <v>9235</v>
      </c>
      <c r="AC17" s="52">
        <f t="shared" si="8"/>
        <v>90.315546434068764</v>
      </c>
      <c r="AD17" s="52">
        <f t="shared" si="9"/>
        <v>23.638355592654424</v>
      </c>
      <c r="AE17" s="60">
        <f t="shared" ref="AE17:AF17" si="25">AC17*8</f>
        <v>722.52437147255011</v>
      </c>
      <c r="AF17" s="60">
        <f t="shared" si="25"/>
        <v>189.10684474123539</v>
      </c>
      <c r="AG17" s="8"/>
      <c r="AH17" s="8"/>
      <c r="AI17" s="37">
        <f t="shared" si="11"/>
        <v>0</v>
      </c>
      <c r="AJ17" s="38">
        <f t="shared" si="12"/>
        <v>0</v>
      </c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</row>
    <row r="18" spans="1:80" ht="12.75">
      <c r="A18" s="65">
        <v>46126</v>
      </c>
      <c r="B18" s="30" t="s">
        <v>9</v>
      </c>
      <c r="C18" s="58">
        <v>16</v>
      </c>
      <c r="D18" s="58">
        <v>0</v>
      </c>
      <c r="E18" s="33">
        <v>6</v>
      </c>
      <c r="F18" s="34">
        <v>13</v>
      </c>
      <c r="G18" s="21">
        <v>0</v>
      </c>
      <c r="H18" s="35">
        <f t="shared" si="0"/>
        <v>19</v>
      </c>
      <c r="I18" s="60">
        <f t="shared" si="1"/>
        <v>35</v>
      </c>
      <c r="J18" s="10"/>
      <c r="K18" s="21">
        <v>89.43</v>
      </c>
      <c r="L18" s="21">
        <v>162.58000000000001</v>
      </c>
      <c r="M18" s="21">
        <f t="shared" si="2"/>
        <v>252.01000000000002</v>
      </c>
      <c r="N18" s="11">
        <v>0</v>
      </c>
      <c r="O18" s="11">
        <v>7452</v>
      </c>
      <c r="P18" s="11">
        <v>25</v>
      </c>
      <c r="Q18" s="12">
        <f t="shared" si="3"/>
        <v>7477</v>
      </c>
      <c r="R18" s="11">
        <v>785</v>
      </c>
      <c r="S18" s="11">
        <v>2405</v>
      </c>
      <c r="T18" s="11">
        <v>55</v>
      </c>
      <c r="U18" s="12">
        <f t="shared" si="4"/>
        <v>3245</v>
      </c>
      <c r="V18" s="11"/>
      <c r="W18" s="11"/>
      <c r="X18" s="11"/>
      <c r="Y18" s="12">
        <f t="shared" si="21"/>
        <v>0</v>
      </c>
      <c r="Z18" s="12">
        <f t="shared" si="6"/>
        <v>3245</v>
      </c>
      <c r="AA18" s="11">
        <v>6</v>
      </c>
      <c r="AB18" s="36">
        <f t="shared" si="7"/>
        <v>8262</v>
      </c>
      <c r="AC18" s="52">
        <f t="shared" si="8"/>
        <v>83.607290618360722</v>
      </c>
      <c r="AD18" s="52">
        <f t="shared" si="9"/>
        <v>19.959404600811908</v>
      </c>
      <c r="AE18" s="60">
        <f t="shared" ref="AE18:AF18" si="26">AC18*8</f>
        <v>668.85832494688577</v>
      </c>
      <c r="AF18" s="60">
        <f t="shared" si="26"/>
        <v>159.67523680649526</v>
      </c>
      <c r="AG18" s="8"/>
      <c r="AH18" s="8"/>
      <c r="AI18" s="37">
        <f t="shared" si="11"/>
        <v>0</v>
      </c>
      <c r="AJ18" s="38">
        <f t="shared" si="12"/>
        <v>0</v>
      </c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</row>
    <row r="19" spans="1:80" ht="12.75">
      <c r="A19" s="65">
        <v>46127</v>
      </c>
      <c r="B19" s="30" t="s">
        <v>12</v>
      </c>
      <c r="C19" s="58">
        <v>14.5</v>
      </c>
      <c r="D19" s="58">
        <v>0</v>
      </c>
      <c r="E19" s="33">
        <v>5</v>
      </c>
      <c r="F19" s="34">
        <v>11</v>
      </c>
      <c r="G19" s="21">
        <v>0</v>
      </c>
      <c r="H19" s="35">
        <f t="shared" si="0"/>
        <v>16</v>
      </c>
      <c r="I19" s="60">
        <f t="shared" si="1"/>
        <v>30.5</v>
      </c>
      <c r="J19" s="10" t="s">
        <v>127</v>
      </c>
      <c r="K19" s="21">
        <v>68.900000000000006</v>
      </c>
      <c r="L19" s="21">
        <v>134.05000000000001</v>
      </c>
      <c r="M19" s="21">
        <f t="shared" si="2"/>
        <v>202.95000000000002</v>
      </c>
      <c r="N19" s="11">
        <v>0</v>
      </c>
      <c r="O19" s="11">
        <v>6261</v>
      </c>
      <c r="P19" s="11">
        <v>33</v>
      </c>
      <c r="Q19" s="12">
        <f t="shared" si="3"/>
        <v>6294</v>
      </c>
      <c r="R19" s="11">
        <v>848</v>
      </c>
      <c r="S19" s="11">
        <v>1412</v>
      </c>
      <c r="T19" s="11">
        <v>43</v>
      </c>
      <c r="U19" s="12">
        <f t="shared" si="4"/>
        <v>2303</v>
      </c>
      <c r="V19" s="11"/>
      <c r="W19" s="11"/>
      <c r="X19" s="11"/>
      <c r="Y19" s="12">
        <f t="shared" si="21"/>
        <v>0</v>
      </c>
      <c r="Z19" s="12">
        <f t="shared" si="6"/>
        <v>2303</v>
      </c>
      <c r="AA19" s="11">
        <v>7</v>
      </c>
      <c r="AB19" s="36">
        <f t="shared" si="7"/>
        <v>7142</v>
      </c>
      <c r="AC19" s="52">
        <f t="shared" si="8"/>
        <v>91.349782293178507</v>
      </c>
      <c r="AD19" s="52">
        <f t="shared" si="9"/>
        <v>17.180156657963444</v>
      </c>
      <c r="AE19" s="60">
        <f t="shared" ref="AE19:AF19" si="27">AC19*8</f>
        <v>730.79825834542805</v>
      </c>
      <c r="AF19" s="60">
        <f t="shared" si="27"/>
        <v>137.44125326370755</v>
      </c>
      <c r="AG19" s="8"/>
      <c r="AH19" s="8"/>
      <c r="AI19" s="37">
        <f t="shared" si="11"/>
        <v>0</v>
      </c>
      <c r="AJ19" s="38">
        <f t="shared" si="12"/>
        <v>0</v>
      </c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</row>
    <row r="20" spans="1:80" ht="12.75">
      <c r="A20" s="65">
        <v>46128</v>
      </c>
      <c r="B20" s="30" t="s">
        <v>6</v>
      </c>
      <c r="C20" s="58">
        <v>16</v>
      </c>
      <c r="D20" s="58">
        <v>0</v>
      </c>
      <c r="E20" s="33">
        <v>5</v>
      </c>
      <c r="F20" s="34">
        <v>12</v>
      </c>
      <c r="G20" s="21">
        <v>0</v>
      </c>
      <c r="H20" s="35">
        <f t="shared" si="0"/>
        <v>17</v>
      </c>
      <c r="I20" s="60">
        <f t="shared" si="1"/>
        <v>33</v>
      </c>
      <c r="J20" s="10" t="s">
        <v>128</v>
      </c>
      <c r="K20" s="21">
        <v>77.41</v>
      </c>
      <c r="L20" s="21">
        <v>120.83</v>
      </c>
      <c r="M20" s="21">
        <f t="shared" si="2"/>
        <v>198.24</v>
      </c>
      <c r="N20" s="11">
        <v>0</v>
      </c>
      <c r="O20" s="11">
        <v>6265</v>
      </c>
      <c r="P20" s="11">
        <v>19</v>
      </c>
      <c r="Q20" s="12">
        <f t="shared" si="3"/>
        <v>6284</v>
      </c>
      <c r="R20" s="11">
        <v>773</v>
      </c>
      <c r="S20" s="11">
        <v>1266</v>
      </c>
      <c r="T20" s="11">
        <v>50</v>
      </c>
      <c r="U20" s="12">
        <f t="shared" si="4"/>
        <v>2089</v>
      </c>
      <c r="V20" s="11"/>
      <c r="W20" s="11"/>
      <c r="X20" s="11"/>
      <c r="Y20" s="12">
        <f t="shared" si="21"/>
        <v>0</v>
      </c>
      <c r="Z20" s="12">
        <f t="shared" si="6"/>
        <v>2089</v>
      </c>
      <c r="AA20" s="11">
        <v>4</v>
      </c>
      <c r="AB20" s="36">
        <f t="shared" si="7"/>
        <v>7057</v>
      </c>
      <c r="AC20" s="52">
        <f t="shared" si="8"/>
        <v>81.178142358868371</v>
      </c>
      <c r="AD20" s="52">
        <f t="shared" si="9"/>
        <v>17.288752793180503</v>
      </c>
      <c r="AE20" s="60">
        <f t="shared" ref="AE20:AF20" si="28">AC20*8</f>
        <v>649.42513887094697</v>
      </c>
      <c r="AF20" s="60">
        <f t="shared" si="28"/>
        <v>138.31002234544403</v>
      </c>
      <c r="AG20" s="8"/>
      <c r="AH20" s="8"/>
      <c r="AI20" s="37">
        <f t="shared" si="11"/>
        <v>0</v>
      </c>
      <c r="AJ20" s="38">
        <f t="shared" si="12"/>
        <v>0</v>
      </c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</row>
    <row r="21" spans="1:80" ht="12.75">
      <c r="A21" s="65">
        <v>46129</v>
      </c>
      <c r="B21" s="30" t="s">
        <v>11</v>
      </c>
      <c r="C21" s="58">
        <v>16</v>
      </c>
      <c r="D21" s="58">
        <v>0</v>
      </c>
      <c r="E21" s="33">
        <v>4</v>
      </c>
      <c r="F21" s="34">
        <v>9</v>
      </c>
      <c r="G21" s="21">
        <v>0</v>
      </c>
      <c r="H21" s="35">
        <f t="shared" si="0"/>
        <v>13</v>
      </c>
      <c r="I21" s="60">
        <f t="shared" si="1"/>
        <v>29</v>
      </c>
      <c r="J21" s="10"/>
      <c r="K21" s="21">
        <v>68.930000000000007</v>
      </c>
      <c r="L21" s="21">
        <v>116.15</v>
      </c>
      <c r="M21" s="21">
        <f t="shared" si="2"/>
        <v>185.08</v>
      </c>
      <c r="N21" s="11">
        <v>0</v>
      </c>
      <c r="O21" s="11">
        <v>6087</v>
      </c>
      <c r="P21" s="11">
        <v>36</v>
      </c>
      <c r="Q21" s="12">
        <f t="shared" si="3"/>
        <v>6123</v>
      </c>
      <c r="R21" s="11">
        <v>711</v>
      </c>
      <c r="S21" s="11">
        <v>1360</v>
      </c>
      <c r="T21" s="11">
        <v>30</v>
      </c>
      <c r="U21" s="12">
        <f t="shared" si="4"/>
        <v>2101</v>
      </c>
      <c r="V21" s="11"/>
      <c r="W21" s="11"/>
      <c r="X21" s="11"/>
      <c r="Y21" s="12">
        <f t="shared" si="21"/>
        <v>0</v>
      </c>
      <c r="Z21" s="12">
        <f t="shared" si="6"/>
        <v>2101</v>
      </c>
      <c r="AA21" s="11">
        <v>6</v>
      </c>
      <c r="AB21" s="36">
        <f t="shared" si="7"/>
        <v>6834</v>
      </c>
      <c r="AC21" s="52">
        <f t="shared" si="8"/>
        <v>88.829247062237044</v>
      </c>
      <c r="AD21" s="52">
        <f t="shared" si="9"/>
        <v>18.088678433060696</v>
      </c>
      <c r="AE21" s="60">
        <f t="shared" ref="AE21:AF21" si="29">AC21*8</f>
        <v>710.63397649789636</v>
      </c>
      <c r="AF21" s="60">
        <f t="shared" si="29"/>
        <v>144.70942746448557</v>
      </c>
      <c r="AG21" s="8"/>
      <c r="AH21" s="8"/>
      <c r="AI21" s="37">
        <f t="shared" si="11"/>
        <v>0</v>
      </c>
      <c r="AJ21" s="38">
        <f t="shared" si="12"/>
        <v>0</v>
      </c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</row>
    <row r="22" spans="1:80" ht="12.75">
      <c r="A22" s="73">
        <v>46130</v>
      </c>
      <c r="B22" s="74" t="s">
        <v>8</v>
      </c>
      <c r="C22" s="58">
        <v>1</v>
      </c>
      <c r="D22" s="58">
        <v>0</v>
      </c>
      <c r="E22" s="33">
        <v>0</v>
      </c>
      <c r="F22" s="34">
        <v>0</v>
      </c>
      <c r="G22" s="21">
        <v>0</v>
      </c>
      <c r="H22" s="35">
        <f t="shared" si="0"/>
        <v>0</v>
      </c>
      <c r="I22" s="60">
        <f t="shared" si="1"/>
        <v>1</v>
      </c>
      <c r="J22" s="10"/>
      <c r="K22" s="21">
        <v>0.8</v>
      </c>
      <c r="L22" s="21">
        <v>1.7</v>
      </c>
      <c r="M22" s="21">
        <f t="shared" si="2"/>
        <v>2.5</v>
      </c>
      <c r="N22" s="11">
        <v>0</v>
      </c>
      <c r="O22" s="11">
        <v>75</v>
      </c>
      <c r="P22" s="11">
        <v>0</v>
      </c>
      <c r="Q22" s="12">
        <f t="shared" si="3"/>
        <v>75</v>
      </c>
      <c r="R22" s="11">
        <v>0</v>
      </c>
      <c r="S22" s="11">
        <v>75</v>
      </c>
      <c r="T22" s="11">
        <v>0</v>
      </c>
      <c r="U22" s="12">
        <f t="shared" si="4"/>
        <v>75</v>
      </c>
      <c r="V22" s="11"/>
      <c r="W22" s="11"/>
      <c r="X22" s="11"/>
      <c r="Y22" s="12">
        <f t="shared" si="21"/>
        <v>0</v>
      </c>
      <c r="Z22" s="12">
        <f t="shared" si="6"/>
        <v>75</v>
      </c>
      <c r="AA22" s="11">
        <v>0</v>
      </c>
      <c r="AB22" s="36">
        <f t="shared" si="7"/>
        <v>75</v>
      </c>
      <c r="AC22" s="93">
        <f t="shared" si="8"/>
        <v>93.75</v>
      </c>
      <c r="AD22" s="93">
        <f t="shared" si="9"/>
        <v>44.117647058823529</v>
      </c>
      <c r="AE22" s="53">
        <f t="shared" ref="AE22:AF22" si="30">AC22*8</f>
        <v>750</v>
      </c>
      <c r="AF22" s="53">
        <f t="shared" si="30"/>
        <v>352.94117647058823</v>
      </c>
      <c r="AG22" s="8"/>
      <c r="AH22" s="8"/>
      <c r="AI22" s="37">
        <f t="shared" si="11"/>
        <v>0</v>
      </c>
      <c r="AJ22" s="38">
        <f t="shared" si="12"/>
        <v>0</v>
      </c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</row>
    <row r="23" spans="1:80" ht="12.75">
      <c r="A23" s="73">
        <v>46131</v>
      </c>
      <c r="B23" s="74" t="s">
        <v>7</v>
      </c>
      <c r="C23" s="58">
        <v>1</v>
      </c>
      <c r="D23" s="58">
        <v>0</v>
      </c>
      <c r="E23" s="33">
        <v>0</v>
      </c>
      <c r="F23" s="34">
        <v>0</v>
      </c>
      <c r="G23" s="21">
        <v>0</v>
      </c>
      <c r="H23" s="35">
        <f t="shared" si="0"/>
        <v>0</v>
      </c>
      <c r="I23" s="60">
        <f t="shared" si="1"/>
        <v>1</v>
      </c>
      <c r="J23" s="10"/>
      <c r="K23" s="21">
        <v>0.8</v>
      </c>
      <c r="L23" s="21">
        <v>1.7</v>
      </c>
      <c r="M23" s="21">
        <f t="shared" si="2"/>
        <v>2.5</v>
      </c>
      <c r="N23" s="11">
        <v>0</v>
      </c>
      <c r="O23" s="11">
        <v>101</v>
      </c>
      <c r="P23" s="11">
        <v>0</v>
      </c>
      <c r="Q23" s="12">
        <f t="shared" si="3"/>
        <v>101</v>
      </c>
      <c r="R23" s="11">
        <v>0</v>
      </c>
      <c r="S23" s="11">
        <v>101</v>
      </c>
      <c r="T23" s="11">
        <v>0</v>
      </c>
      <c r="U23" s="12">
        <f t="shared" si="4"/>
        <v>101</v>
      </c>
      <c r="V23" s="11"/>
      <c r="W23" s="11"/>
      <c r="X23" s="11"/>
      <c r="Y23" s="12">
        <f t="shared" si="21"/>
        <v>0</v>
      </c>
      <c r="Z23" s="12">
        <f t="shared" si="6"/>
        <v>101</v>
      </c>
      <c r="AA23" s="11">
        <v>0</v>
      </c>
      <c r="AB23" s="36">
        <f t="shared" si="7"/>
        <v>101</v>
      </c>
      <c r="AC23" s="93">
        <f t="shared" si="8"/>
        <v>126.25</v>
      </c>
      <c r="AD23" s="93">
        <f t="shared" si="9"/>
        <v>59.411764705882355</v>
      </c>
      <c r="AE23" s="53">
        <f t="shared" ref="AE23:AF23" si="31">AC23*8</f>
        <v>1010</v>
      </c>
      <c r="AF23" s="53">
        <f t="shared" si="31"/>
        <v>475.29411764705884</v>
      </c>
      <c r="AG23" s="8"/>
      <c r="AH23" s="8"/>
      <c r="AI23" s="37">
        <f t="shared" si="11"/>
        <v>0</v>
      </c>
      <c r="AJ23" s="38">
        <f t="shared" si="12"/>
        <v>0</v>
      </c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</row>
    <row r="24" spans="1:80" ht="12.75">
      <c r="A24" s="65">
        <v>46132</v>
      </c>
      <c r="B24" s="30" t="s">
        <v>10</v>
      </c>
      <c r="C24" s="58">
        <v>14</v>
      </c>
      <c r="D24" s="58">
        <v>0</v>
      </c>
      <c r="E24" s="33">
        <v>6</v>
      </c>
      <c r="F24" s="34">
        <v>19</v>
      </c>
      <c r="G24" s="21">
        <v>0</v>
      </c>
      <c r="H24" s="35">
        <f t="shared" si="0"/>
        <v>25</v>
      </c>
      <c r="I24" s="60">
        <f t="shared" si="1"/>
        <v>39</v>
      </c>
      <c r="J24" s="10" t="s">
        <v>129</v>
      </c>
      <c r="K24" s="21">
        <v>64.680000000000007</v>
      </c>
      <c r="L24" s="21">
        <v>189.61</v>
      </c>
      <c r="M24" s="21">
        <f t="shared" si="2"/>
        <v>254.29000000000002</v>
      </c>
      <c r="N24" s="11">
        <v>0</v>
      </c>
      <c r="O24" s="11">
        <v>7164</v>
      </c>
      <c r="P24" s="11">
        <v>78</v>
      </c>
      <c r="Q24" s="12">
        <f t="shared" si="3"/>
        <v>7242</v>
      </c>
      <c r="R24" s="11">
        <v>2312</v>
      </c>
      <c r="S24" s="11">
        <v>2634</v>
      </c>
      <c r="T24" s="11">
        <v>60</v>
      </c>
      <c r="U24" s="12">
        <f t="shared" si="4"/>
        <v>5006</v>
      </c>
      <c r="V24" s="11"/>
      <c r="W24" s="11"/>
      <c r="X24" s="11"/>
      <c r="Y24" s="12">
        <f t="shared" si="21"/>
        <v>0</v>
      </c>
      <c r="Z24" s="12">
        <f t="shared" si="6"/>
        <v>5006</v>
      </c>
      <c r="AA24" s="11">
        <v>5</v>
      </c>
      <c r="AB24" s="36">
        <f t="shared" si="7"/>
        <v>9554</v>
      </c>
      <c r="AC24" s="52">
        <f t="shared" si="8"/>
        <v>111.96660482374767</v>
      </c>
      <c r="AD24" s="52">
        <f t="shared" si="9"/>
        <v>26.401561099098146</v>
      </c>
      <c r="AE24" s="60">
        <f t="shared" ref="AE24:AF24" si="32">AC24*8</f>
        <v>895.73283858998138</v>
      </c>
      <c r="AF24" s="60">
        <f t="shared" si="32"/>
        <v>211.21248879278517</v>
      </c>
      <c r="AG24" s="8"/>
      <c r="AH24" s="8"/>
      <c r="AI24" s="37">
        <f t="shared" si="11"/>
        <v>0</v>
      </c>
      <c r="AJ24" s="38">
        <f t="shared" si="12"/>
        <v>0</v>
      </c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</row>
    <row r="25" spans="1:80" ht="12.75">
      <c r="A25" s="65">
        <v>46133</v>
      </c>
      <c r="B25" s="30" t="s">
        <v>9</v>
      </c>
      <c r="C25" s="58">
        <v>13</v>
      </c>
      <c r="D25" s="58">
        <v>0</v>
      </c>
      <c r="E25" s="33">
        <v>5</v>
      </c>
      <c r="F25" s="34">
        <v>14</v>
      </c>
      <c r="G25" s="21">
        <v>0</v>
      </c>
      <c r="H25" s="35">
        <f t="shared" si="0"/>
        <v>19</v>
      </c>
      <c r="I25" s="60">
        <f t="shared" si="1"/>
        <v>32</v>
      </c>
      <c r="J25" s="10" t="s">
        <v>130</v>
      </c>
      <c r="K25" s="21">
        <v>71.066670000000002</v>
      </c>
      <c r="L25" s="21">
        <v>166.41669999999999</v>
      </c>
      <c r="M25" s="21">
        <f t="shared" si="2"/>
        <v>237.48336999999998</v>
      </c>
      <c r="N25" s="11">
        <v>0</v>
      </c>
      <c r="O25" s="11">
        <v>7616</v>
      </c>
      <c r="P25" s="11">
        <v>20</v>
      </c>
      <c r="Q25" s="12">
        <f t="shared" si="3"/>
        <v>7636</v>
      </c>
      <c r="R25" s="11">
        <v>840</v>
      </c>
      <c r="S25" s="11">
        <v>3696</v>
      </c>
      <c r="T25" s="11">
        <v>22</v>
      </c>
      <c r="U25" s="12">
        <f t="shared" si="4"/>
        <v>4558</v>
      </c>
      <c r="V25" s="11"/>
      <c r="W25" s="11"/>
      <c r="X25" s="11"/>
      <c r="Y25" s="12">
        <f t="shared" si="21"/>
        <v>0</v>
      </c>
      <c r="Z25" s="12">
        <f t="shared" si="6"/>
        <v>4558</v>
      </c>
      <c r="AA25" s="11">
        <v>10</v>
      </c>
      <c r="AB25" s="36">
        <f t="shared" si="7"/>
        <v>8476</v>
      </c>
      <c r="AC25" s="52">
        <f t="shared" si="8"/>
        <v>107.44840021348966</v>
      </c>
      <c r="AD25" s="52">
        <f t="shared" si="9"/>
        <v>27.389078139393465</v>
      </c>
      <c r="AE25" s="60">
        <f t="shared" ref="AE25:AF25" si="33">AC25*8</f>
        <v>859.5872017079173</v>
      </c>
      <c r="AF25" s="60">
        <f t="shared" si="33"/>
        <v>219.11262511514772</v>
      </c>
      <c r="AG25" s="8"/>
      <c r="AH25" s="8"/>
      <c r="AI25" s="37">
        <f t="shared" si="11"/>
        <v>0</v>
      </c>
      <c r="AJ25" s="38">
        <f t="shared" si="12"/>
        <v>0</v>
      </c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</row>
    <row r="26" spans="1:80" ht="12.75">
      <c r="A26" s="65">
        <v>46134</v>
      </c>
      <c r="B26" s="30" t="s">
        <v>12</v>
      </c>
      <c r="C26" s="58">
        <v>13</v>
      </c>
      <c r="D26" s="58">
        <v>0</v>
      </c>
      <c r="E26" s="33">
        <v>6</v>
      </c>
      <c r="F26" s="34">
        <v>13</v>
      </c>
      <c r="G26" s="21">
        <v>0</v>
      </c>
      <c r="H26" s="35">
        <f t="shared" si="0"/>
        <v>19</v>
      </c>
      <c r="I26" s="60">
        <f t="shared" si="1"/>
        <v>32</v>
      </c>
      <c r="J26" s="10" t="s">
        <v>131</v>
      </c>
      <c r="K26" s="21">
        <v>65.416669999999996</v>
      </c>
      <c r="L26" s="21">
        <v>145.7167</v>
      </c>
      <c r="M26" s="21">
        <f t="shared" si="2"/>
        <v>211.13337000000001</v>
      </c>
      <c r="N26" s="11">
        <v>0</v>
      </c>
      <c r="O26" s="11">
        <v>4323</v>
      </c>
      <c r="P26" s="11">
        <v>66</v>
      </c>
      <c r="Q26" s="12">
        <f t="shared" si="3"/>
        <v>4389</v>
      </c>
      <c r="R26" s="11">
        <v>850</v>
      </c>
      <c r="S26" s="11">
        <v>1088</v>
      </c>
      <c r="T26" s="11">
        <v>35</v>
      </c>
      <c r="U26" s="12">
        <f t="shared" si="4"/>
        <v>1973</v>
      </c>
      <c r="V26" s="11"/>
      <c r="W26" s="11"/>
      <c r="X26" s="11"/>
      <c r="Y26" s="12">
        <f t="shared" si="21"/>
        <v>0</v>
      </c>
      <c r="Z26" s="12">
        <f t="shared" si="6"/>
        <v>1973</v>
      </c>
      <c r="AA26" s="11">
        <v>6</v>
      </c>
      <c r="AB26" s="36">
        <f t="shared" si="7"/>
        <v>5239</v>
      </c>
      <c r="AC26" s="52">
        <f t="shared" si="8"/>
        <v>67.092990211822155</v>
      </c>
      <c r="AD26" s="52">
        <f t="shared" si="9"/>
        <v>13.539971739683921</v>
      </c>
      <c r="AE26" s="60">
        <f t="shared" ref="AE26:AF26" si="34">AC26*8</f>
        <v>536.74392169457724</v>
      </c>
      <c r="AF26" s="60">
        <f t="shared" si="34"/>
        <v>108.31977391747137</v>
      </c>
      <c r="AG26" s="8"/>
      <c r="AH26" s="8"/>
      <c r="AI26" s="37">
        <f t="shared" si="11"/>
        <v>0</v>
      </c>
      <c r="AJ26" s="38">
        <f t="shared" si="12"/>
        <v>0</v>
      </c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</row>
    <row r="27" spans="1:80" ht="12.75">
      <c r="A27" s="65">
        <v>46135</v>
      </c>
      <c r="B27" s="30" t="s">
        <v>6</v>
      </c>
      <c r="C27" s="58">
        <v>16</v>
      </c>
      <c r="D27" s="58">
        <v>0</v>
      </c>
      <c r="E27" s="33">
        <v>6</v>
      </c>
      <c r="F27" s="34">
        <v>9.5</v>
      </c>
      <c r="G27" s="21">
        <v>0</v>
      </c>
      <c r="H27" s="35">
        <f t="shared" si="0"/>
        <v>15.5</v>
      </c>
      <c r="I27" s="60">
        <f t="shared" si="1"/>
        <v>31.5</v>
      </c>
      <c r="J27" s="10" t="s">
        <v>132</v>
      </c>
      <c r="K27" s="21">
        <v>81.180000000000007</v>
      </c>
      <c r="L27" s="21">
        <v>146.47999999999999</v>
      </c>
      <c r="M27" s="21">
        <f t="shared" si="2"/>
        <v>227.66</v>
      </c>
      <c r="N27" s="11">
        <v>0</v>
      </c>
      <c r="O27" s="11">
        <v>4217</v>
      </c>
      <c r="P27" s="11">
        <v>27</v>
      </c>
      <c r="Q27" s="12">
        <f t="shared" si="3"/>
        <v>4244</v>
      </c>
      <c r="R27" s="11">
        <v>914</v>
      </c>
      <c r="S27" s="11">
        <v>1335</v>
      </c>
      <c r="T27" s="11">
        <v>27</v>
      </c>
      <c r="U27" s="12">
        <f t="shared" si="4"/>
        <v>2276</v>
      </c>
      <c r="V27" s="11"/>
      <c r="W27" s="11"/>
      <c r="X27" s="11"/>
      <c r="Y27" s="12">
        <f t="shared" si="21"/>
        <v>0</v>
      </c>
      <c r="Z27" s="12">
        <f t="shared" si="6"/>
        <v>2276</v>
      </c>
      <c r="AA27" s="11">
        <v>3</v>
      </c>
      <c r="AB27" s="36">
        <f t="shared" si="7"/>
        <v>5158</v>
      </c>
      <c r="AC27" s="52">
        <f t="shared" si="8"/>
        <v>52.278886425227881</v>
      </c>
      <c r="AD27" s="52">
        <f t="shared" si="9"/>
        <v>15.537957400327691</v>
      </c>
      <c r="AE27" s="60">
        <f t="shared" ref="AE27:AF27" si="35">AC27*8</f>
        <v>418.23109140182305</v>
      </c>
      <c r="AF27" s="60">
        <f t="shared" si="35"/>
        <v>124.30365920262153</v>
      </c>
      <c r="AG27" s="8"/>
      <c r="AH27" s="8"/>
      <c r="AI27" s="37">
        <f t="shared" si="11"/>
        <v>0</v>
      </c>
      <c r="AJ27" s="38">
        <f t="shared" si="12"/>
        <v>0</v>
      </c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</row>
    <row r="28" spans="1:80" ht="12.75">
      <c r="A28" s="65">
        <v>46136</v>
      </c>
      <c r="B28" s="30" t="s">
        <v>11</v>
      </c>
      <c r="C28" s="58">
        <v>14.5</v>
      </c>
      <c r="D28" s="58">
        <v>0</v>
      </c>
      <c r="E28" s="33">
        <v>6</v>
      </c>
      <c r="F28" s="34">
        <v>9</v>
      </c>
      <c r="G28" s="21">
        <v>0</v>
      </c>
      <c r="H28" s="35">
        <f t="shared" si="0"/>
        <v>15</v>
      </c>
      <c r="I28" s="60">
        <f t="shared" si="1"/>
        <v>29.5</v>
      </c>
      <c r="J28" s="10"/>
      <c r="K28" s="21">
        <v>54.81</v>
      </c>
      <c r="L28" s="21">
        <v>132.38</v>
      </c>
      <c r="M28" s="21">
        <f t="shared" si="2"/>
        <v>187.19</v>
      </c>
      <c r="N28" s="11">
        <v>0</v>
      </c>
      <c r="O28" s="11">
        <v>5572</v>
      </c>
      <c r="P28" s="11">
        <v>34</v>
      </c>
      <c r="Q28" s="12">
        <f t="shared" si="3"/>
        <v>5606</v>
      </c>
      <c r="R28" s="11">
        <v>885</v>
      </c>
      <c r="S28" s="11">
        <v>1544</v>
      </c>
      <c r="T28" s="11">
        <v>25</v>
      </c>
      <c r="U28" s="12">
        <f t="shared" si="4"/>
        <v>2454</v>
      </c>
      <c r="V28" s="11"/>
      <c r="W28" s="11"/>
      <c r="X28" s="11"/>
      <c r="Y28" s="12">
        <f t="shared" si="21"/>
        <v>0</v>
      </c>
      <c r="Z28" s="12">
        <f t="shared" si="6"/>
        <v>2454</v>
      </c>
      <c r="AA28" s="11">
        <v>5</v>
      </c>
      <c r="AB28" s="36">
        <f t="shared" si="7"/>
        <v>6491</v>
      </c>
      <c r="AC28" s="52">
        <f t="shared" si="8"/>
        <v>102.28060572888158</v>
      </c>
      <c r="AD28" s="52">
        <f t="shared" si="9"/>
        <v>18.537543435564285</v>
      </c>
      <c r="AE28" s="60">
        <f t="shared" ref="AE28:AF28" si="36">AC28*8</f>
        <v>818.24484583105266</v>
      </c>
      <c r="AF28" s="60">
        <f t="shared" si="36"/>
        <v>148.30034748451428</v>
      </c>
      <c r="AG28" s="8"/>
      <c r="AH28" s="8"/>
      <c r="AI28" s="37">
        <f t="shared" si="11"/>
        <v>0</v>
      </c>
      <c r="AJ28" s="38">
        <f t="shared" si="12"/>
        <v>0</v>
      </c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</row>
    <row r="29" spans="1:80" ht="12.75">
      <c r="A29" s="73">
        <v>46137</v>
      </c>
      <c r="B29" s="74" t="s">
        <v>8</v>
      </c>
      <c r="C29" s="58">
        <v>1</v>
      </c>
      <c r="D29" s="58">
        <v>0</v>
      </c>
      <c r="E29" s="33">
        <v>0</v>
      </c>
      <c r="F29" s="34">
        <v>0</v>
      </c>
      <c r="G29" s="21">
        <v>0</v>
      </c>
      <c r="H29" s="35">
        <f t="shared" si="0"/>
        <v>0</v>
      </c>
      <c r="I29" s="60">
        <f t="shared" si="1"/>
        <v>1</v>
      </c>
      <c r="J29" s="10"/>
      <c r="K29" s="21">
        <v>1.47</v>
      </c>
      <c r="L29" s="21">
        <v>3.13</v>
      </c>
      <c r="M29" s="21">
        <f t="shared" si="2"/>
        <v>4.5999999999999996</v>
      </c>
      <c r="N29" s="11">
        <v>0</v>
      </c>
      <c r="O29" s="11">
        <v>156</v>
      </c>
      <c r="P29" s="11">
        <v>0</v>
      </c>
      <c r="Q29" s="12">
        <f t="shared" si="3"/>
        <v>156</v>
      </c>
      <c r="R29" s="11">
        <v>0</v>
      </c>
      <c r="S29" s="11">
        <v>156</v>
      </c>
      <c r="T29" s="11">
        <v>0</v>
      </c>
      <c r="U29" s="12">
        <f t="shared" si="4"/>
        <v>156</v>
      </c>
      <c r="V29" s="11"/>
      <c r="W29" s="11"/>
      <c r="X29" s="11"/>
      <c r="Y29" s="12">
        <f t="shared" si="21"/>
        <v>0</v>
      </c>
      <c r="Z29" s="12">
        <f t="shared" si="6"/>
        <v>156</v>
      </c>
      <c r="AA29" s="11">
        <v>0</v>
      </c>
      <c r="AB29" s="36">
        <f t="shared" si="7"/>
        <v>156</v>
      </c>
      <c r="AC29" s="93">
        <f t="shared" si="8"/>
        <v>106.12244897959184</v>
      </c>
      <c r="AD29" s="93">
        <f t="shared" si="9"/>
        <v>49.840255591054316</v>
      </c>
      <c r="AE29" s="53">
        <f t="shared" ref="AE29:AF29" si="37">AC29*8</f>
        <v>848.9795918367347</v>
      </c>
      <c r="AF29" s="53">
        <f t="shared" si="37"/>
        <v>398.72204472843453</v>
      </c>
      <c r="AG29" s="8"/>
      <c r="AH29" s="8"/>
      <c r="AI29" s="37">
        <f t="shared" si="11"/>
        <v>0</v>
      </c>
      <c r="AJ29" s="38">
        <f t="shared" si="12"/>
        <v>0</v>
      </c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</row>
    <row r="30" spans="1:80" ht="12.75">
      <c r="A30" s="73">
        <v>46138</v>
      </c>
      <c r="B30" s="74" t="s">
        <v>7</v>
      </c>
      <c r="C30" s="58">
        <v>1</v>
      </c>
      <c r="D30" s="58">
        <v>0</v>
      </c>
      <c r="E30" s="33">
        <v>0</v>
      </c>
      <c r="F30" s="34">
        <v>0</v>
      </c>
      <c r="G30" s="21">
        <v>0</v>
      </c>
      <c r="H30" s="35">
        <f t="shared" si="0"/>
        <v>0</v>
      </c>
      <c r="I30" s="60">
        <f t="shared" si="1"/>
        <v>1</v>
      </c>
      <c r="J30" s="10"/>
      <c r="K30" s="21">
        <v>1.6</v>
      </c>
      <c r="L30" s="21">
        <v>3</v>
      </c>
      <c r="M30" s="21">
        <f t="shared" si="2"/>
        <v>4.5999999999999996</v>
      </c>
      <c r="N30" s="11">
        <v>0</v>
      </c>
      <c r="O30" s="11">
        <v>182</v>
      </c>
      <c r="P30" s="11">
        <v>0</v>
      </c>
      <c r="Q30" s="12">
        <f t="shared" si="3"/>
        <v>182</v>
      </c>
      <c r="R30" s="11">
        <v>0</v>
      </c>
      <c r="S30" s="11">
        <v>182</v>
      </c>
      <c r="T30" s="11">
        <v>0</v>
      </c>
      <c r="U30" s="12">
        <f t="shared" si="4"/>
        <v>182</v>
      </c>
      <c r="V30" s="11"/>
      <c r="W30" s="11"/>
      <c r="X30" s="11"/>
      <c r="Y30" s="12">
        <f t="shared" si="21"/>
        <v>0</v>
      </c>
      <c r="Z30" s="12">
        <f t="shared" si="6"/>
        <v>182</v>
      </c>
      <c r="AA30" s="11">
        <v>0</v>
      </c>
      <c r="AB30" s="36">
        <f t="shared" si="7"/>
        <v>182</v>
      </c>
      <c r="AC30" s="93">
        <f t="shared" si="8"/>
        <v>113.75</v>
      </c>
      <c r="AD30" s="93">
        <f t="shared" si="9"/>
        <v>60.666666666666664</v>
      </c>
      <c r="AE30" s="53">
        <f t="shared" ref="AE30:AF30" si="38">AC30*8</f>
        <v>910</v>
      </c>
      <c r="AF30" s="53">
        <f t="shared" si="38"/>
        <v>485.33333333333331</v>
      </c>
      <c r="AG30" s="8"/>
      <c r="AH30" s="8"/>
      <c r="AI30" s="37">
        <f t="shared" si="11"/>
        <v>0</v>
      </c>
      <c r="AJ30" s="38">
        <f t="shared" si="12"/>
        <v>0</v>
      </c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</row>
    <row r="31" spans="1:80" ht="12.75">
      <c r="A31" s="65">
        <v>46139</v>
      </c>
      <c r="B31" s="30" t="s">
        <v>10</v>
      </c>
      <c r="C31" s="58">
        <v>14</v>
      </c>
      <c r="D31" s="58">
        <v>0</v>
      </c>
      <c r="E31" s="33">
        <v>4</v>
      </c>
      <c r="F31" s="34">
        <v>20</v>
      </c>
      <c r="G31" s="21">
        <v>0</v>
      </c>
      <c r="H31" s="35">
        <f t="shared" si="0"/>
        <v>24</v>
      </c>
      <c r="I31" s="60">
        <f t="shared" si="1"/>
        <v>38</v>
      </c>
      <c r="J31" s="10"/>
      <c r="K31" s="21">
        <v>63.15</v>
      </c>
      <c r="L31" s="21">
        <v>214.93</v>
      </c>
      <c r="M31" s="21">
        <f t="shared" si="2"/>
        <v>278.08</v>
      </c>
      <c r="N31" s="11">
        <v>0</v>
      </c>
      <c r="O31" s="11">
        <v>6252</v>
      </c>
      <c r="P31" s="11">
        <v>59</v>
      </c>
      <c r="Q31" s="12">
        <f t="shared" si="3"/>
        <v>6311</v>
      </c>
      <c r="R31" s="11">
        <v>2742</v>
      </c>
      <c r="S31" s="11">
        <v>3738</v>
      </c>
      <c r="T31" s="11">
        <v>65</v>
      </c>
      <c r="U31" s="12">
        <f t="shared" si="4"/>
        <v>6545</v>
      </c>
      <c r="V31" s="11"/>
      <c r="W31" s="11"/>
      <c r="X31" s="11"/>
      <c r="Y31" s="12">
        <f t="shared" si="21"/>
        <v>0</v>
      </c>
      <c r="Z31" s="12">
        <f t="shared" si="6"/>
        <v>6545</v>
      </c>
      <c r="AA31" s="11">
        <v>8</v>
      </c>
      <c r="AB31" s="36">
        <f t="shared" si="7"/>
        <v>9053</v>
      </c>
      <c r="AC31" s="52">
        <f t="shared" si="8"/>
        <v>99.936658749010292</v>
      </c>
      <c r="AD31" s="52">
        <f t="shared" si="9"/>
        <v>30.45177499651049</v>
      </c>
      <c r="AE31" s="60">
        <f t="shared" ref="AE31:AF31" si="39">AC31*8</f>
        <v>799.49326999208233</v>
      </c>
      <c r="AF31" s="60">
        <f t="shared" si="39"/>
        <v>243.61419997208392</v>
      </c>
      <c r="AG31" s="8"/>
      <c r="AH31" s="8"/>
      <c r="AI31" s="37">
        <f t="shared" si="11"/>
        <v>0</v>
      </c>
      <c r="AJ31" s="38">
        <f t="shared" si="12"/>
        <v>0</v>
      </c>
      <c r="AK31" s="54"/>
      <c r="AL31" s="54"/>
      <c r="AM31" s="95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</row>
    <row r="32" spans="1:80" ht="12.75">
      <c r="A32" s="65">
        <v>46140</v>
      </c>
      <c r="B32" s="30" t="s">
        <v>9</v>
      </c>
      <c r="C32" s="58">
        <v>15</v>
      </c>
      <c r="D32" s="58">
        <v>0</v>
      </c>
      <c r="E32" s="33">
        <v>5</v>
      </c>
      <c r="F32" s="34">
        <v>14</v>
      </c>
      <c r="G32" s="21">
        <v>0</v>
      </c>
      <c r="H32" s="35">
        <f t="shared" si="0"/>
        <v>19</v>
      </c>
      <c r="I32" s="60">
        <f t="shared" si="1"/>
        <v>34</v>
      </c>
      <c r="J32" s="10"/>
      <c r="K32" s="21">
        <v>81.430000000000007</v>
      </c>
      <c r="L32" s="21">
        <v>158.4</v>
      </c>
      <c r="M32" s="21">
        <f t="shared" si="2"/>
        <v>239.83</v>
      </c>
      <c r="N32" s="11">
        <v>0</v>
      </c>
      <c r="O32" s="11">
        <v>7199</v>
      </c>
      <c r="P32" s="11">
        <v>26</v>
      </c>
      <c r="Q32" s="12">
        <f t="shared" si="3"/>
        <v>7225</v>
      </c>
      <c r="R32" s="11">
        <v>1381</v>
      </c>
      <c r="S32" s="11">
        <v>1742</v>
      </c>
      <c r="T32" s="11">
        <v>143</v>
      </c>
      <c r="U32" s="12">
        <f t="shared" si="4"/>
        <v>3266</v>
      </c>
      <c r="V32" s="11"/>
      <c r="W32" s="11"/>
      <c r="X32" s="11"/>
      <c r="Y32" s="12">
        <f t="shared" si="21"/>
        <v>0</v>
      </c>
      <c r="Z32" s="12">
        <f t="shared" si="6"/>
        <v>3266</v>
      </c>
      <c r="AA32" s="11">
        <v>4</v>
      </c>
      <c r="AB32" s="36">
        <f t="shared" si="7"/>
        <v>8606</v>
      </c>
      <c r="AC32" s="52">
        <f t="shared" si="8"/>
        <v>88.726513569937367</v>
      </c>
      <c r="AD32" s="52">
        <f t="shared" si="9"/>
        <v>20.618686868686869</v>
      </c>
      <c r="AE32" s="60">
        <f t="shared" ref="AE32:AF32" si="40">AC32*8</f>
        <v>709.81210855949894</v>
      </c>
      <c r="AF32" s="60">
        <f t="shared" si="40"/>
        <v>164.94949494949495</v>
      </c>
      <c r="AG32" s="8"/>
      <c r="AH32" s="8"/>
      <c r="AI32" s="37">
        <f t="shared" si="11"/>
        <v>0</v>
      </c>
      <c r="AJ32" s="38">
        <f t="shared" si="12"/>
        <v>0</v>
      </c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</row>
    <row r="33" spans="1:80" ht="12.75">
      <c r="A33" s="65">
        <v>46141</v>
      </c>
      <c r="B33" s="30" t="s">
        <v>12</v>
      </c>
      <c r="C33" s="58">
        <v>15</v>
      </c>
      <c r="D33" s="58">
        <v>0</v>
      </c>
      <c r="E33" s="33">
        <v>6</v>
      </c>
      <c r="F33" s="34">
        <v>9</v>
      </c>
      <c r="G33" s="21">
        <v>0</v>
      </c>
      <c r="H33" s="35">
        <f t="shared" si="0"/>
        <v>15</v>
      </c>
      <c r="I33" s="60">
        <f t="shared" si="1"/>
        <v>30</v>
      </c>
      <c r="J33" s="10"/>
      <c r="K33" s="21">
        <v>53.31</v>
      </c>
      <c r="L33" s="21">
        <v>149.4</v>
      </c>
      <c r="M33" s="21">
        <f t="shared" si="2"/>
        <v>202.71</v>
      </c>
      <c r="N33" s="11">
        <v>0</v>
      </c>
      <c r="O33" s="11">
        <v>5109</v>
      </c>
      <c r="P33" s="11">
        <v>38</v>
      </c>
      <c r="Q33" s="12">
        <f t="shared" si="3"/>
        <v>5147</v>
      </c>
      <c r="R33" s="11">
        <v>1190</v>
      </c>
      <c r="S33" s="11">
        <v>2128</v>
      </c>
      <c r="T33" s="11">
        <v>43</v>
      </c>
      <c r="U33" s="12">
        <f t="shared" si="4"/>
        <v>3361</v>
      </c>
      <c r="V33" s="11"/>
      <c r="W33" s="11"/>
      <c r="X33" s="11"/>
      <c r="Y33" s="12">
        <f t="shared" si="21"/>
        <v>0</v>
      </c>
      <c r="Z33" s="12">
        <f t="shared" si="6"/>
        <v>3361</v>
      </c>
      <c r="AA33" s="11">
        <v>5</v>
      </c>
      <c r="AB33" s="36">
        <f t="shared" si="7"/>
        <v>6337</v>
      </c>
      <c r="AC33" s="52">
        <f t="shared" si="8"/>
        <v>96.548489964359405</v>
      </c>
      <c r="AD33" s="52">
        <f t="shared" si="9"/>
        <v>22.496653279785811</v>
      </c>
      <c r="AE33" s="60">
        <f t="shared" ref="AE33:AF33" si="41">AC33*8</f>
        <v>772.38791971487524</v>
      </c>
      <c r="AF33" s="60">
        <f t="shared" si="41"/>
        <v>179.97322623828649</v>
      </c>
      <c r="AG33" s="8"/>
      <c r="AH33" s="8"/>
      <c r="AI33" s="37">
        <f t="shared" si="11"/>
        <v>0</v>
      </c>
      <c r="AJ33" s="38">
        <f t="shared" si="12"/>
        <v>0</v>
      </c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</row>
    <row r="34" spans="1:80" ht="12.75">
      <c r="A34" s="65">
        <v>46142</v>
      </c>
      <c r="B34" s="30" t="s">
        <v>6</v>
      </c>
      <c r="C34" s="58">
        <v>14</v>
      </c>
      <c r="D34" s="58">
        <v>0</v>
      </c>
      <c r="E34" s="33">
        <v>6</v>
      </c>
      <c r="F34" s="34">
        <v>11</v>
      </c>
      <c r="G34" s="21">
        <v>0</v>
      </c>
      <c r="H34" s="35">
        <f t="shared" si="0"/>
        <v>17</v>
      </c>
      <c r="I34" s="60">
        <f t="shared" si="1"/>
        <v>31</v>
      </c>
      <c r="J34" s="10"/>
      <c r="K34" s="21">
        <v>72.05</v>
      </c>
      <c r="L34" s="21">
        <v>151.47999999999999</v>
      </c>
      <c r="M34" s="21">
        <f t="shared" si="2"/>
        <v>223.52999999999997</v>
      </c>
      <c r="N34" s="11">
        <v>0</v>
      </c>
      <c r="O34" s="11">
        <v>4059</v>
      </c>
      <c r="P34" s="11">
        <v>25</v>
      </c>
      <c r="Q34" s="12">
        <f t="shared" si="3"/>
        <v>4084</v>
      </c>
      <c r="R34" s="11">
        <v>1025</v>
      </c>
      <c r="S34" s="11">
        <v>1352</v>
      </c>
      <c r="T34" s="11">
        <v>18</v>
      </c>
      <c r="U34" s="12">
        <f t="shared" si="4"/>
        <v>2395</v>
      </c>
      <c r="V34" s="11"/>
      <c r="W34" s="11"/>
      <c r="X34" s="11"/>
      <c r="Y34" s="12">
        <f t="shared" si="21"/>
        <v>0</v>
      </c>
      <c r="Z34" s="12">
        <f t="shared" si="6"/>
        <v>2395</v>
      </c>
      <c r="AA34" s="11">
        <v>4</v>
      </c>
      <c r="AB34" s="36">
        <f t="shared" si="7"/>
        <v>5109</v>
      </c>
      <c r="AC34" s="52">
        <f t="shared" si="8"/>
        <v>56.682859125607223</v>
      </c>
      <c r="AD34" s="52">
        <f t="shared" si="9"/>
        <v>15.8106680749934</v>
      </c>
      <c r="AE34" s="60">
        <f t="shared" ref="AE34:AF34" si="42">AC34*8</f>
        <v>453.46287300485778</v>
      </c>
      <c r="AF34" s="60">
        <f t="shared" si="42"/>
        <v>126.4853445999472</v>
      </c>
      <c r="AG34" s="8"/>
      <c r="AH34" s="8"/>
      <c r="AI34" s="37">
        <f t="shared" si="11"/>
        <v>0</v>
      </c>
      <c r="AJ34" s="38">
        <f t="shared" si="12"/>
        <v>0</v>
      </c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</row>
    <row r="35" spans="1:80" ht="12.75">
      <c r="A35" s="49"/>
      <c r="B35" s="8"/>
      <c r="C35" s="58"/>
      <c r="D35" s="58"/>
      <c r="E35" s="33"/>
      <c r="F35" s="34"/>
      <c r="G35" s="21"/>
      <c r="H35" s="35">
        <f t="shared" si="0"/>
        <v>0</v>
      </c>
      <c r="I35" s="60">
        <f t="shared" si="1"/>
        <v>0</v>
      </c>
      <c r="J35" s="10"/>
      <c r="K35" s="21"/>
      <c r="L35" s="21"/>
      <c r="M35" s="21">
        <f t="shared" si="2"/>
        <v>0</v>
      </c>
      <c r="N35" s="11">
        <v>0</v>
      </c>
      <c r="O35" s="11"/>
      <c r="P35" s="11"/>
      <c r="Q35" s="12">
        <f t="shared" si="3"/>
        <v>0</v>
      </c>
      <c r="R35" s="11"/>
      <c r="S35" s="11"/>
      <c r="T35" s="11"/>
      <c r="U35" s="12">
        <f t="shared" si="4"/>
        <v>0</v>
      </c>
      <c r="V35" s="11"/>
      <c r="W35" s="11"/>
      <c r="X35" s="11"/>
      <c r="Y35" s="12">
        <f t="shared" si="21"/>
        <v>0</v>
      </c>
      <c r="Z35" s="12">
        <f t="shared" si="6"/>
        <v>0</v>
      </c>
      <c r="AA35" s="11"/>
      <c r="AB35" s="36">
        <f t="shared" si="7"/>
        <v>0</v>
      </c>
      <c r="AC35" s="52" t="e">
        <f t="shared" si="8"/>
        <v>#DIV/0!</v>
      </c>
      <c r="AD35" s="52" t="e">
        <f t="shared" si="9"/>
        <v>#DIV/0!</v>
      </c>
      <c r="AE35" s="53" t="e">
        <f t="shared" ref="AE35:AF35" si="43">AC35*8</f>
        <v>#DIV/0!</v>
      </c>
      <c r="AF35" s="53" t="e">
        <f t="shared" si="43"/>
        <v>#DIV/0!</v>
      </c>
      <c r="AG35" s="8"/>
      <c r="AH35" s="8"/>
      <c r="AI35" s="37">
        <f t="shared" si="11"/>
        <v>0</v>
      </c>
      <c r="AJ35" s="38" t="e">
        <f t="shared" si="12"/>
        <v>#DIV/0!</v>
      </c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</row>
    <row r="36" spans="1:80" ht="12.7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4"/>
      <c r="AD36" s="64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</row>
    <row r="37" spans="1:80" ht="15">
      <c r="A37" s="28" t="s">
        <v>62</v>
      </c>
      <c r="B37" s="28" t="s">
        <v>110</v>
      </c>
      <c r="CA37" s="62"/>
    </row>
    <row r="38" spans="1:80" ht="12.75">
      <c r="A38" s="2" t="s">
        <v>50</v>
      </c>
      <c r="B38" s="29" t="s">
        <v>51</v>
      </c>
      <c r="CA38" s="62"/>
    </row>
    <row r="39" spans="1:80" ht="12.75">
      <c r="A39" s="30" t="s">
        <v>52</v>
      </c>
      <c r="B39" s="1" t="s">
        <v>55</v>
      </c>
      <c r="CA39" s="62"/>
    </row>
    <row r="40" spans="1:80" ht="12.75">
      <c r="A40" s="30" t="s">
        <v>54</v>
      </c>
      <c r="B40" s="1" t="s">
        <v>57</v>
      </c>
      <c r="CA40" s="62"/>
    </row>
    <row r="41" spans="1:80" ht="12.75">
      <c r="A41" s="30" t="s">
        <v>56</v>
      </c>
      <c r="CA41" s="62"/>
    </row>
    <row r="42" spans="1:80" ht="12.75">
      <c r="A42" s="30" t="s">
        <v>58</v>
      </c>
      <c r="CA42" s="62"/>
    </row>
    <row r="43" spans="1:80" ht="12.75">
      <c r="A43" s="30" t="s">
        <v>59</v>
      </c>
      <c r="CA43" s="62"/>
    </row>
    <row r="44" spans="1:80" ht="12.75">
      <c r="A44" s="30" t="s">
        <v>60</v>
      </c>
      <c r="CA44" s="62"/>
    </row>
    <row r="45" spans="1:80" ht="12.75">
      <c r="A45" s="30" t="s">
        <v>61</v>
      </c>
      <c r="CA45" s="62"/>
    </row>
    <row r="46" spans="1:80" ht="12.75">
      <c r="A46" s="30" t="s">
        <v>77</v>
      </c>
      <c r="CA46" s="62"/>
    </row>
    <row r="47" spans="1:80" ht="15">
      <c r="A47" s="28" t="s">
        <v>62</v>
      </c>
      <c r="B47" s="28" t="s">
        <v>133</v>
      </c>
      <c r="CA47" s="62"/>
    </row>
    <row r="48" spans="1:80" ht="12.75">
      <c r="A48" s="2" t="s">
        <v>3</v>
      </c>
      <c r="B48" s="29" t="s">
        <v>51</v>
      </c>
      <c r="CA48" s="62"/>
    </row>
    <row r="49" spans="1:80" ht="12.75">
      <c r="A49" s="30" t="s">
        <v>64</v>
      </c>
      <c r="B49" s="1" t="s">
        <v>65</v>
      </c>
      <c r="CA49" s="62"/>
    </row>
    <row r="50" spans="1:80" ht="12.75">
      <c r="A50" s="30" t="s">
        <v>66</v>
      </c>
      <c r="B50" s="1" t="s">
        <v>67</v>
      </c>
      <c r="CA50" s="62"/>
    </row>
    <row r="51" spans="1:80" ht="12.75">
      <c r="A51" s="30" t="s">
        <v>69</v>
      </c>
      <c r="B51" s="1" t="s">
        <v>72</v>
      </c>
      <c r="CA51" s="62"/>
    </row>
    <row r="52" spans="1:80" ht="12.75">
      <c r="A52" s="30" t="s">
        <v>71</v>
      </c>
      <c r="B52" s="1" t="s">
        <v>70</v>
      </c>
      <c r="CA52" s="62"/>
    </row>
    <row r="53" spans="1:80" ht="12.75">
      <c r="A53" s="30" t="s">
        <v>73</v>
      </c>
      <c r="CA53" s="62"/>
    </row>
    <row r="54" spans="1:80" ht="12.75">
      <c r="A54" s="1" t="s">
        <v>105</v>
      </c>
      <c r="CA54" s="62"/>
    </row>
    <row r="55" spans="1:80" ht="12.75">
      <c r="A55" s="1" t="s">
        <v>106</v>
      </c>
      <c r="CA55" s="62"/>
    </row>
    <row r="56" spans="1:80" ht="12.75">
      <c r="A56" s="96" t="s">
        <v>134</v>
      </c>
      <c r="CA56" s="62"/>
    </row>
    <row r="57" spans="1:80" ht="12.75">
      <c r="CA57" s="62"/>
    </row>
    <row r="58" spans="1:80" ht="12.7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4"/>
      <c r="AD58" s="64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</row>
    <row r="59" spans="1:80" ht="12.7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4"/>
      <c r="AD59" s="64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</row>
    <row r="60" spans="1:80" ht="12.7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4"/>
      <c r="AD60" s="64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</row>
    <row r="61" spans="1:80" ht="12.7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4"/>
      <c r="AD61" s="64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</row>
    <row r="62" spans="1:80" ht="12.7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4"/>
      <c r="AD62" s="64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</row>
    <row r="63" spans="1:80" ht="12.7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4"/>
      <c r="AD63" s="64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</row>
    <row r="64" spans="1:80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4"/>
      <c r="AD64" s="64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</row>
    <row r="65" spans="1:80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4"/>
      <c r="AD65" s="64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</row>
    <row r="66" spans="1:80" ht="12.7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4"/>
      <c r="AD66" s="64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</row>
    <row r="67" spans="1:80" ht="12.7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4"/>
      <c r="AD67" s="64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</row>
    <row r="68" spans="1:80" ht="12.7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4"/>
      <c r="AD68" s="64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</row>
    <row r="69" spans="1:80" ht="12.7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4"/>
      <c r="AD69" s="64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</row>
    <row r="70" spans="1:80" ht="12.7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4"/>
      <c r="AD70" s="64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</row>
    <row r="71" spans="1:80" ht="12.7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4"/>
      <c r="AD71" s="64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</row>
    <row r="72" spans="1:80" ht="12.7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4"/>
      <c r="AD72" s="64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</row>
    <row r="73" spans="1:80" ht="12.7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4"/>
      <c r="AD73" s="64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</row>
    <row r="74" spans="1:80" ht="12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4"/>
      <c r="AD74" s="64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</row>
    <row r="75" spans="1:80" ht="12.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4"/>
      <c r="AD75" s="64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</row>
    <row r="76" spans="1:80" ht="12.7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4"/>
      <c r="AD76" s="64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</row>
    <row r="77" spans="1:80" ht="12.7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4"/>
      <c r="AD77" s="64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</row>
    <row r="78" spans="1:80" ht="12.7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4"/>
      <c r="AD78" s="64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</row>
    <row r="79" spans="1:80" ht="12.7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4"/>
      <c r="AD79" s="64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</row>
    <row r="80" spans="1:80" ht="12.7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4"/>
      <c r="AD80" s="64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</row>
    <row r="81" spans="1:80" ht="12.7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4"/>
      <c r="AD81" s="64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</row>
    <row r="82" spans="1:80" ht="12.7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4"/>
      <c r="AD82" s="64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</row>
    <row r="83" spans="1:80" ht="12.7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4"/>
      <c r="AD83" s="64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</row>
    <row r="84" spans="1:80" ht="12.7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4"/>
      <c r="AD84" s="64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</row>
    <row r="85" spans="1:80" ht="12.7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4"/>
      <c r="AD85" s="64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</row>
    <row r="86" spans="1:80" ht="12.7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4"/>
      <c r="AD86" s="64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</row>
    <row r="87" spans="1:80" ht="12.7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4"/>
      <c r="AD87" s="64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</row>
    <row r="88" spans="1:80" ht="12.7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4"/>
      <c r="AD88" s="64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</row>
    <row r="89" spans="1:80" ht="12.7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4"/>
      <c r="AD89" s="64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</row>
    <row r="90" spans="1:80" ht="12.7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4"/>
      <c r="AD90" s="64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</row>
    <row r="91" spans="1:80" ht="12.7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4"/>
      <c r="AD91" s="64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</row>
    <row r="92" spans="1:80" ht="12.7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4"/>
      <c r="AD92" s="64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</row>
    <row r="93" spans="1:80" ht="12.7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4"/>
      <c r="AD93" s="64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</row>
    <row r="94" spans="1:80" ht="12.7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4"/>
      <c r="AD94" s="64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</row>
    <row r="95" spans="1:80" ht="12.7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4"/>
      <c r="AD95" s="64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</row>
    <row r="96" spans="1:80" ht="12.7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4"/>
      <c r="AD96" s="64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  <c r="CB96" s="63"/>
    </row>
    <row r="97" spans="1:80" ht="12.7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4"/>
      <c r="AD97" s="64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</row>
    <row r="98" spans="1:80" ht="12.7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4"/>
      <c r="AD98" s="64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</row>
    <row r="99" spans="1:80" ht="12.7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4"/>
      <c r="AD99" s="64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</row>
    <row r="100" spans="1:80" ht="12.7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4"/>
      <c r="AD100" s="64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</row>
    <row r="101" spans="1:80" ht="12.7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4"/>
      <c r="AD101" s="64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</row>
    <row r="102" spans="1:80" ht="12.7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4"/>
      <c r="AD102" s="64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</row>
    <row r="103" spans="1:80" ht="12.7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4"/>
      <c r="AD103" s="64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</row>
    <row r="104" spans="1:80" ht="12.7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4"/>
      <c r="AD104" s="64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</row>
    <row r="105" spans="1:80" ht="12.7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4"/>
      <c r="AD105" s="64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</row>
    <row r="106" spans="1:80" ht="12.7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4"/>
      <c r="AD106" s="64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</row>
    <row r="107" spans="1:80" ht="12.7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4"/>
      <c r="AD107" s="64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</row>
    <row r="108" spans="1:80" ht="12.7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4"/>
      <c r="AD108" s="64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</row>
    <row r="109" spans="1:80" ht="12.7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4"/>
      <c r="AD109" s="64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</row>
    <row r="110" spans="1:80" ht="12.7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4"/>
      <c r="AD110" s="64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</row>
    <row r="111" spans="1:80" ht="12.7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4"/>
      <c r="AD111" s="64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</row>
    <row r="112" spans="1:80" ht="12.7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4"/>
      <c r="AD112" s="64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</row>
    <row r="113" spans="1:80" ht="12.7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4"/>
      <c r="AD113" s="64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</row>
    <row r="114" spans="1:80" ht="12.7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4"/>
      <c r="AD114" s="64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</row>
    <row r="115" spans="1:80" ht="12.7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4"/>
      <c r="AD115" s="64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  <c r="CB115" s="63"/>
    </row>
    <row r="116" spans="1:80" ht="12.7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4"/>
      <c r="AD116" s="64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</row>
    <row r="117" spans="1:80" ht="12.7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4"/>
      <c r="AD117" s="64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</row>
    <row r="118" spans="1:80" ht="12.7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4"/>
      <c r="AD118" s="64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</row>
    <row r="119" spans="1:80" ht="12.7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4"/>
      <c r="AD119" s="64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</row>
    <row r="120" spans="1:80" ht="12.7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4"/>
      <c r="AD120" s="64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  <c r="CB120" s="63"/>
    </row>
    <row r="121" spans="1:80" ht="12.7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4"/>
      <c r="AD121" s="64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</row>
    <row r="122" spans="1:80" ht="12.7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4"/>
      <c r="AD122" s="64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</row>
    <row r="123" spans="1:80" ht="12.7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4"/>
      <c r="AD123" s="64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</row>
    <row r="124" spans="1:80" ht="12.7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4"/>
      <c r="AD124" s="64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</row>
    <row r="125" spans="1:80" ht="12.7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4"/>
      <c r="AD125" s="64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  <c r="CB125" s="63"/>
    </row>
    <row r="126" spans="1:80" ht="12.7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4"/>
      <c r="AD126" s="64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</row>
    <row r="127" spans="1:80" ht="12.7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4"/>
      <c r="AD127" s="64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</row>
    <row r="128" spans="1:80" ht="12.7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4"/>
      <c r="AD128" s="64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</row>
    <row r="129" spans="1:80" ht="12.7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4"/>
      <c r="AD129" s="64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</row>
    <row r="130" spans="1:80" ht="12.7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4"/>
      <c r="AD130" s="64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  <c r="CB130" s="63"/>
    </row>
    <row r="131" spans="1:80" ht="12.7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4"/>
      <c r="AD131" s="64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</row>
    <row r="132" spans="1:80" ht="12.7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4"/>
      <c r="AD132" s="64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</row>
    <row r="133" spans="1:80" ht="12.7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4"/>
      <c r="AD133" s="64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</row>
    <row r="134" spans="1:80" ht="12.7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4"/>
      <c r="AD134" s="64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</row>
    <row r="135" spans="1:80" ht="12.7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4"/>
      <c r="AD135" s="64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  <c r="CB135" s="63"/>
    </row>
    <row r="136" spans="1:80" ht="12.7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4"/>
      <c r="AD136" s="64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</row>
    <row r="137" spans="1:80" ht="12.7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4"/>
      <c r="AD137" s="64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</row>
    <row r="138" spans="1:80" ht="12.7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4"/>
      <c r="AD138" s="64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</row>
    <row r="139" spans="1:80" ht="12.7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4"/>
      <c r="AD139" s="64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</row>
    <row r="140" spans="1:80" ht="12.7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4"/>
      <c r="AD140" s="64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</row>
    <row r="141" spans="1:80" ht="12.7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4"/>
      <c r="AD141" s="64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</row>
    <row r="142" spans="1:80" ht="12.7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4"/>
      <c r="AD142" s="64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</row>
    <row r="143" spans="1:80" ht="12.7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4"/>
      <c r="AD143" s="64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</row>
    <row r="144" spans="1:80" ht="12.7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4"/>
      <c r="AD144" s="64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</row>
    <row r="145" spans="1:80" ht="12.7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4"/>
      <c r="AD145" s="64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</row>
    <row r="146" spans="1:80" ht="12.7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4"/>
      <c r="AD146" s="64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</row>
    <row r="147" spans="1:80" ht="12.7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4"/>
      <c r="AD147" s="64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</row>
    <row r="148" spans="1:80" ht="12.7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4"/>
      <c r="AD148" s="64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</row>
    <row r="149" spans="1:80" ht="12.7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4"/>
      <c r="AD149" s="64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</row>
    <row r="150" spans="1:80" ht="12.7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4"/>
      <c r="AD150" s="64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</row>
    <row r="151" spans="1:80" ht="12.7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4"/>
      <c r="AD151" s="64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</row>
    <row r="152" spans="1:80" ht="12.7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4"/>
      <c r="AD152" s="64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</row>
    <row r="153" spans="1:80" ht="12.7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4"/>
      <c r="AD153" s="64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</row>
    <row r="154" spans="1:80" ht="12.7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4"/>
      <c r="AD154" s="64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</row>
    <row r="155" spans="1:80" ht="12.7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4"/>
      <c r="AD155" s="64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</row>
    <row r="156" spans="1:80" ht="12.7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4"/>
      <c r="AD156" s="64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</row>
    <row r="157" spans="1:80" ht="12.7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4"/>
      <c r="AD157" s="64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  <c r="CB157" s="63"/>
    </row>
    <row r="158" spans="1:80" ht="12.7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4"/>
      <c r="AD158" s="64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  <c r="CB158" s="63"/>
    </row>
    <row r="159" spans="1:80" ht="12.7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4"/>
      <c r="AD159" s="64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</row>
    <row r="160" spans="1:80" ht="12.7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4"/>
      <c r="AD160" s="64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</row>
    <row r="161" spans="1:80" ht="12.7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4"/>
      <c r="AD161" s="64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</row>
    <row r="162" spans="1:80" ht="12.7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4"/>
      <c r="AD162" s="64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</row>
    <row r="163" spans="1:80" ht="12.7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4"/>
      <c r="AD163" s="64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</row>
    <row r="164" spans="1:80" ht="12.7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4"/>
      <c r="AD164" s="64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</row>
    <row r="165" spans="1:80" ht="12.7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4"/>
      <c r="AD165" s="64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</row>
    <row r="166" spans="1:80" ht="12.7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4"/>
      <c r="AD166" s="64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</row>
    <row r="167" spans="1:80" ht="12.7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4"/>
      <c r="AD167" s="64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</row>
    <row r="168" spans="1:80" ht="12.7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4"/>
      <c r="AD168" s="64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</row>
    <row r="169" spans="1:80" ht="12.7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4"/>
      <c r="AD169" s="64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</row>
    <row r="170" spans="1:80" ht="12.7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4"/>
      <c r="AD170" s="64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</row>
    <row r="171" spans="1:80" ht="12.7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4"/>
      <c r="AD171" s="64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</row>
    <row r="172" spans="1:80" ht="12.7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4"/>
      <c r="AD172" s="64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</row>
    <row r="173" spans="1:80" ht="12.7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4"/>
      <c r="AD173" s="64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</row>
    <row r="174" spans="1:80" ht="12.7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4"/>
      <c r="AD174" s="64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  <c r="CB174" s="63"/>
    </row>
    <row r="175" spans="1:80" ht="12.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4"/>
      <c r="AD175" s="64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</row>
    <row r="176" spans="1:80" ht="12.7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4"/>
      <c r="AD176" s="64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</row>
    <row r="177" spans="1:80" ht="12.7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4"/>
      <c r="AD177" s="64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</row>
    <row r="178" spans="1:80" ht="12.7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4"/>
      <c r="AD178" s="64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</row>
    <row r="179" spans="1:80" ht="12.7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4"/>
      <c r="AD179" s="64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</row>
    <row r="180" spans="1:80" ht="12.7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4"/>
      <c r="AD180" s="64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</row>
    <row r="181" spans="1:80" ht="12.7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4"/>
      <c r="AD181" s="64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</row>
    <row r="182" spans="1:80" ht="12.7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4"/>
      <c r="AD182" s="64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</row>
    <row r="183" spans="1:80" ht="12.7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4"/>
      <c r="AD183" s="64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</row>
    <row r="184" spans="1:80" ht="12.7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4"/>
      <c r="AD184" s="64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</row>
    <row r="185" spans="1:80" ht="12.7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4"/>
      <c r="AD185" s="64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</row>
    <row r="186" spans="1:80" ht="12.7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4"/>
      <c r="AD186" s="64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</row>
    <row r="187" spans="1:80" ht="12.7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4"/>
      <c r="AD187" s="64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</row>
    <row r="188" spans="1:80" ht="12.7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4"/>
      <c r="AD188" s="64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</row>
    <row r="189" spans="1:80" ht="12.7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4"/>
      <c r="AD189" s="64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</row>
    <row r="190" spans="1:80" ht="12.7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4"/>
      <c r="AD190" s="64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</row>
    <row r="191" spans="1:80" ht="12.7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4"/>
      <c r="AD191" s="64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</row>
    <row r="192" spans="1:80" ht="12.7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4"/>
      <c r="AD192" s="64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</row>
    <row r="193" spans="1:80" ht="12.7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4"/>
      <c r="AD193" s="64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</row>
    <row r="194" spans="1:80" ht="12.7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4"/>
      <c r="AD194" s="64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</row>
    <row r="195" spans="1:80" ht="12.7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4"/>
      <c r="AD195" s="64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</row>
    <row r="196" spans="1:80" ht="12.7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4"/>
      <c r="AD196" s="64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</row>
    <row r="197" spans="1:80" ht="12.7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4"/>
      <c r="AD197" s="64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</row>
    <row r="198" spans="1:80" ht="12.7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4"/>
      <c r="AD198" s="64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</row>
    <row r="199" spans="1:80" ht="12.7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4"/>
      <c r="AD199" s="64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</row>
    <row r="200" spans="1:80" ht="12.7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4"/>
      <c r="AD200" s="64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</row>
    <row r="201" spans="1:80" ht="12.7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4"/>
      <c r="AD201" s="64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</row>
    <row r="202" spans="1:80" ht="12.7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4"/>
      <c r="AD202" s="64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</row>
    <row r="203" spans="1:80" ht="12.7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4"/>
      <c r="AD203" s="64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  <c r="CB203" s="63"/>
    </row>
    <row r="204" spans="1:80" ht="12.7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4"/>
      <c r="AD204" s="64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</row>
    <row r="205" spans="1:80" ht="12.7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4"/>
      <c r="AD205" s="64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</row>
    <row r="206" spans="1:80" ht="12.7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4"/>
      <c r="AD206" s="64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</row>
    <row r="207" spans="1:80" ht="12.7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4"/>
      <c r="AD207" s="64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</row>
    <row r="208" spans="1:80" ht="12.7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4"/>
      <c r="AD208" s="64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</row>
    <row r="209" spans="1:80" ht="12.7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4"/>
      <c r="AD209" s="64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</row>
    <row r="210" spans="1:80" ht="12.7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4"/>
      <c r="AD210" s="64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</row>
    <row r="211" spans="1:80" ht="12.7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4"/>
      <c r="AD211" s="64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</row>
    <row r="212" spans="1:80" ht="12.7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4"/>
      <c r="AD212" s="64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</row>
    <row r="213" spans="1:80" ht="12.7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4"/>
      <c r="AD213" s="64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3"/>
    </row>
    <row r="214" spans="1:80" ht="12.7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4"/>
      <c r="AD214" s="64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</row>
    <row r="215" spans="1:80" ht="12.7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4"/>
      <c r="AD215" s="64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</row>
    <row r="216" spans="1:80" ht="12.7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4"/>
      <c r="AD216" s="64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</row>
    <row r="217" spans="1:80" ht="12.7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4"/>
      <c r="AD217" s="64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  <c r="CB217" s="63"/>
    </row>
    <row r="218" spans="1:80" ht="12.7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4"/>
      <c r="AD218" s="64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  <c r="CB218" s="63"/>
    </row>
    <row r="219" spans="1:80" ht="12.7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4"/>
      <c r="AD219" s="64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  <c r="CB219" s="63"/>
    </row>
    <row r="220" spans="1:80" ht="12.7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4"/>
      <c r="AD220" s="64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  <c r="CB220" s="63"/>
    </row>
    <row r="221" spans="1:80" ht="12.7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4"/>
      <c r="AD221" s="64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</row>
    <row r="222" spans="1:80" ht="12.7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4"/>
      <c r="AD222" s="64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</row>
    <row r="223" spans="1:80" ht="12.7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4"/>
      <c r="AD223" s="64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</row>
    <row r="224" spans="1:80" ht="12.7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4"/>
      <c r="AD224" s="64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</row>
    <row r="225" spans="1:80" ht="12.7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4"/>
      <c r="AD225" s="64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</row>
    <row r="226" spans="1:80" ht="12.7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4"/>
      <c r="AD226" s="64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</row>
    <row r="227" spans="1:80" ht="12.7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4"/>
      <c r="AD227" s="64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  <c r="CB227" s="63"/>
    </row>
    <row r="228" spans="1:80" ht="12.7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4"/>
      <c r="AD228" s="64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</row>
    <row r="229" spans="1:80" ht="12.7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4"/>
      <c r="AD229" s="64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</row>
    <row r="230" spans="1:80" ht="12.7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4"/>
      <c r="AD230" s="64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</row>
    <row r="231" spans="1:80" ht="12.7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4"/>
      <c r="AD231" s="64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</row>
    <row r="232" spans="1:80" ht="12.7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4"/>
      <c r="AD232" s="64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</row>
    <row r="233" spans="1:80" ht="12.7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4"/>
      <c r="AD233" s="64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  <c r="CB233" s="63"/>
    </row>
    <row r="234" spans="1:80" ht="12.7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4"/>
      <c r="AD234" s="64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  <c r="CB234" s="63"/>
    </row>
    <row r="235" spans="1:80" ht="12.7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4"/>
      <c r="AD235" s="64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  <c r="CB235" s="63"/>
    </row>
    <row r="236" spans="1:80" ht="12.7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4"/>
      <c r="AD236" s="64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  <c r="CB236" s="63"/>
    </row>
    <row r="237" spans="1:80" ht="12.7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4"/>
      <c r="AD237" s="64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</row>
    <row r="238" spans="1:80" ht="12.7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4"/>
      <c r="AD238" s="64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  <c r="CB238" s="63"/>
    </row>
    <row r="239" spans="1:80" ht="12.7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4"/>
      <c r="AD239" s="64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  <c r="CB239" s="63"/>
    </row>
    <row r="240" spans="1:80" ht="12.7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4"/>
      <c r="AD240" s="64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  <c r="CB240" s="63"/>
    </row>
    <row r="241" spans="1:80" ht="12.7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4"/>
      <c r="AD241" s="64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</row>
    <row r="242" spans="1:80" ht="12.7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4"/>
      <c r="AD242" s="64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</row>
    <row r="243" spans="1:80" ht="12.7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4"/>
      <c r="AD243" s="64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</row>
    <row r="244" spans="1:80" ht="12.7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4"/>
      <c r="AD244" s="64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</row>
    <row r="245" spans="1:80" ht="12.7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4"/>
      <c r="AD245" s="64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  <c r="CB245" s="63"/>
    </row>
    <row r="246" spans="1:80" ht="12.7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4"/>
      <c r="AD246" s="64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</row>
    <row r="247" spans="1:80" ht="12.7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4"/>
      <c r="AD247" s="64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</row>
    <row r="248" spans="1:80" ht="12.7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4"/>
      <c r="AD248" s="64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</row>
    <row r="249" spans="1:80" ht="12.7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4"/>
      <c r="AD249" s="64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</row>
    <row r="250" spans="1:80" ht="12.7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4"/>
      <c r="AD250" s="64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</row>
    <row r="251" spans="1:80" ht="12.7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4"/>
      <c r="AD251" s="64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</row>
    <row r="252" spans="1:80" ht="12.7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4"/>
      <c r="AD252" s="64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</row>
    <row r="253" spans="1:80" ht="12.7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4"/>
      <c r="AD253" s="64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</row>
    <row r="254" spans="1:80" ht="12.7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4"/>
      <c r="AD254" s="64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</row>
    <row r="255" spans="1:80" ht="12.7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4"/>
      <c r="AD255" s="64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</row>
    <row r="256" spans="1:80" ht="12.7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4"/>
      <c r="AD256" s="64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63"/>
      <c r="BZ256" s="63"/>
      <c r="CA256" s="63"/>
      <c r="CB256" s="63"/>
    </row>
    <row r="257" spans="1:80" ht="12.7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4"/>
      <c r="AD257" s="64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  <c r="CB257" s="63"/>
    </row>
    <row r="258" spans="1:80" ht="12.7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4"/>
      <c r="AD258" s="64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63"/>
      <c r="BZ258" s="63"/>
      <c r="CA258" s="63"/>
      <c r="CB258" s="63"/>
    </row>
    <row r="259" spans="1:80" ht="12.7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4"/>
      <c r="AD259" s="64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63"/>
      <c r="BZ259" s="63"/>
      <c r="CA259" s="63"/>
      <c r="CB259" s="63"/>
    </row>
    <row r="260" spans="1:80" ht="12.7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4"/>
      <c r="AD260" s="64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  <c r="BX260" s="63"/>
      <c r="BY260" s="63"/>
      <c r="BZ260" s="63"/>
      <c r="CA260" s="63"/>
      <c r="CB260" s="63"/>
    </row>
    <row r="261" spans="1:80" ht="12.7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4"/>
      <c r="AD261" s="64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</row>
    <row r="262" spans="1:80" ht="12.7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4"/>
      <c r="AD262" s="64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  <c r="CB262" s="63"/>
    </row>
    <row r="263" spans="1:80" ht="12.7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4"/>
      <c r="AD263" s="64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  <c r="CB263" s="63"/>
    </row>
    <row r="264" spans="1:80" ht="12.7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4"/>
      <c r="AD264" s="64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63"/>
      <c r="BZ264" s="63"/>
      <c r="CA264" s="63"/>
      <c r="CB264" s="63"/>
    </row>
    <row r="265" spans="1:80" ht="12.7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4"/>
      <c r="AD265" s="64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63"/>
      <c r="BZ265" s="63"/>
      <c r="CA265" s="63"/>
      <c r="CB265" s="63"/>
    </row>
    <row r="266" spans="1:80" ht="12.7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4"/>
      <c r="AD266" s="64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63"/>
      <c r="BZ266" s="63"/>
      <c r="CA266" s="63"/>
      <c r="CB266" s="63"/>
    </row>
    <row r="267" spans="1:80" ht="12.7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4"/>
      <c r="AD267" s="64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63"/>
      <c r="BZ267" s="63"/>
      <c r="CA267" s="63"/>
      <c r="CB267" s="63"/>
    </row>
    <row r="268" spans="1:80" ht="12.7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4"/>
      <c r="AD268" s="64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63"/>
      <c r="BZ268" s="63"/>
      <c r="CA268" s="63"/>
      <c r="CB268" s="63"/>
    </row>
    <row r="269" spans="1:80" ht="12.7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4"/>
      <c r="AD269" s="64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</row>
    <row r="270" spans="1:80" ht="12.7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4"/>
      <c r="AD270" s="64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</row>
    <row r="271" spans="1:80" ht="12.7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4"/>
      <c r="AD271" s="64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  <c r="CB271" s="63"/>
    </row>
    <row r="272" spans="1:80" ht="12.7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4"/>
      <c r="AD272" s="64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  <c r="CB272" s="63"/>
    </row>
    <row r="273" spans="1:80" ht="12.7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4"/>
      <c r="AD273" s="64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  <c r="CB273" s="63"/>
    </row>
    <row r="274" spans="1:80" ht="12.7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4"/>
      <c r="AD274" s="64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  <c r="CB274" s="63"/>
    </row>
    <row r="275" spans="1:80" ht="12.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4"/>
      <c r="AD275" s="64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  <c r="CB275" s="63"/>
    </row>
    <row r="276" spans="1:80" ht="12.7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4"/>
      <c r="AD276" s="64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  <c r="CB276" s="63"/>
    </row>
    <row r="277" spans="1:80" ht="12.7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4"/>
      <c r="AD277" s="64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  <c r="CB277" s="63"/>
    </row>
    <row r="278" spans="1:80" ht="12.7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4"/>
      <c r="AD278" s="64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  <c r="CB278" s="63"/>
    </row>
    <row r="279" spans="1:80" ht="12.7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4"/>
      <c r="AD279" s="64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  <c r="BX279" s="63"/>
      <c r="BY279" s="63"/>
      <c r="BZ279" s="63"/>
      <c r="CA279" s="63"/>
      <c r="CB279" s="63"/>
    </row>
    <row r="280" spans="1:80" ht="12.7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4"/>
      <c r="AD280" s="64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  <c r="BX280" s="63"/>
      <c r="BY280" s="63"/>
      <c r="BZ280" s="63"/>
      <c r="CA280" s="63"/>
      <c r="CB280" s="63"/>
    </row>
    <row r="281" spans="1:80" ht="12.7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4"/>
      <c r="AD281" s="64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63"/>
      <c r="BZ281" s="63"/>
      <c r="CA281" s="63"/>
      <c r="CB281" s="63"/>
    </row>
    <row r="282" spans="1:80" ht="12.7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4"/>
      <c r="AD282" s="64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  <c r="CB282" s="63"/>
    </row>
    <row r="283" spans="1:80" ht="12.7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4"/>
      <c r="AD283" s="64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  <c r="BX283" s="63"/>
      <c r="BY283" s="63"/>
      <c r="BZ283" s="63"/>
      <c r="CA283" s="63"/>
      <c r="CB283" s="63"/>
    </row>
    <row r="284" spans="1:80" ht="12.7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4"/>
      <c r="AD284" s="64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  <c r="BX284" s="63"/>
      <c r="BY284" s="63"/>
      <c r="BZ284" s="63"/>
      <c r="CA284" s="63"/>
      <c r="CB284" s="63"/>
    </row>
    <row r="285" spans="1:80" ht="12.7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4"/>
      <c r="AD285" s="64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63"/>
      <c r="BZ285" s="63"/>
      <c r="CA285" s="63"/>
      <c r="CB285" s="63"/>
    </row>
    <row r="286" spans="1:80" ht="12.7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4"/>
      <c r="AD286" s="64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  <c r="BX286" s="63"/>
      <c r="BY286" s="63"/>
      <c r="BZ286" s="63"/>
      <c r="CA286" s="63"/>
      <c r="CB286" s="63"/>
    </row>
    <row r="287" spans="1:80" ht="12.7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4"/>
      <c r="AD287" s="64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  <c r="BX287" s="63"/>
      <c r="BY287" s="63"/>
      <c r="BZ287" s="63"/>
      <c r="CA287" s="63"/>
      <c r="CB287" s="63"/>
    </row>
    <row r="288" spans="1:80" ht="12.7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4"/>
      <c r="AD288" s="64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  <c r="BX288" s="63"/>
      <c r="BY288" s="63"/>
      <c r="BZ288" s="63"/>
      <c r="CA288" s="63"/>
      <c r="CB288" s="63"/>
    </row>
    <row r="289" spans="1:80" ht="12.7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4"/>
      <c r="AD289" s="64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  <c r="BX289" s="63"/>
      <c r="BY289" s="63"/>
      <c r="BZ289" s="63"/>
      <c r="CA289" s="63"/>
      <c r="CB289" s="63"/>
    </row>
    <row r="290" spans="1:80" ht="12.7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4"/>
      <c r="AD290" s="64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63"/>
      <c r="BZ290" s="63"/>
      <c r="CA290" s="63"/>
      <c r="CB290" s="63"/>
    </row>
    <row r="291" spans="1:80" ht="12.7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4"/>
      <c r="AD291" s="64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63"/>
      <c r="BZ291" s="63"/>
      <c r="CA291" s="63"/>
      <c r="CB291" s="63"/>
    </row>
    <row r="292" spans="1:80" ht="12.7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4"/>
      <c r="AD292" s="64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  <c r="CB292" s="63"/>
    </row>
    <row r="293" spans="1:80" ht="12.7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4"/>
      <c r="AD293" s="64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63"/>
      <c r="BZ293" s="63"/>
      <c r="CA293" s="63"/>
      <c r="CB293" s="63"/>
    </row>
    <row r="294" spans="1:80" ht="12.7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4"/>
      <c r="AD294" s="64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</row>
    <row r="295" spans="1:80" ht="12.7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4"/>
      <c r="AD295" s="64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63"/>
      <c r="BZ295" s="63"/>
      <c r="CA295" s="63"/>
      <c r="CB295" s="63"/>
    </row>
    <row r="296" spans="1:80" ht="12.7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4"/>
      <c r="AD296" s="64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63"/>
      <c r="BZ296" s="63"/>
      <c r="CA296" s="63"/>
      <c r="CB296" s="63"/>
    </row>
    <row r="297" spans="1:80" ht="12.7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4"/>
      <c r="AD297" s="64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63"/>
      <c r="BZ297" s="63"/>
      <c r="CA297" s="63"/>
      <c r="CB297" s="63"/>
    </row>
    <row r="298" spans="1:80" ht="12.7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4"/>
      <c r="AD298" s="64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63"/>
      <c r="BZ298" s="63"/>
      <c r="CA298" s="63"/>
      <c r="CB298" s="63"/>
    </row>
    <row r="299" spans="1:80" ht="12.7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4"/>
      <c r="AD299" s="64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  <c r="CB299" s="63"/>
    </row>
    <row r="300" spans="1:80" ht="12.7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4"/>
      <c r="AD300" s="64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63"/>
      <c r="BZ300" s="63"/>
      <c r="CA300" s="63"/>
      <c r="CB300" s="63"/>
    </row>
    <row r="301" spans="1:80" ht="12.7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4"/>
      <c r="AD301" s="64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63"/>
      <c r="BZ301" s="63"/>
      <c r="CA301" s="63"/>
      <c r="CB301" s="63"/>
    </row>
    <row r="302" spans="1:80" ht="12.7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4"/>
      <c r="AD302" s="64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63"/>
      <c r="BZ302" s="63"/>
      <c r="CA302" s="63"/>
      <c r="CB302" s="63"/>
    </row>
    <row r="303" spans="1:80" ht="12.7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4"/>
      <c r="AD303" s="64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63"/>
      <c r="BZ303" s="63"/>
      <c r="CA303" s="63"/>
      <c r="CB303" s="63"/>
    </row>
    <row r="304" spans="1:80" ht="12.7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4"/>
      <c r="AD304" s="64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  <c r="BX304" s="63"/>
      <c r="BY304" s="63"/>
      <c r="BZ304" s="63"/>
      <c r="CA304" s="63"/>
      <c r="CB304" s="63"/>
    </row>
    <row r="305" spans="1:80" ht="12.7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4"/>
      <c r="AD305" s="64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63"/>
      <c r="BZ305" s="63"/>
      <c r="CA305" s="63"/>
      <c r="CB305" s="63"/>
    </row>
    <row r="306" spans="1:80" ht="12.7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4"/>
      <c r="AD306" s="64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  <c r="CB306" s="63"/>
    </row>
    <row r="307" spans="1:80" ht="12.7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4"/>
      <c r="AD307" s="64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  <c r="CB307" s="63"/>
    </row>
    <row r="308" spans="1:80" ht="12.7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4"/>
      <c r="AD308" s="64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  <c r="BX308" s="63"/>
      <c r="BY308" s="63"/>
      <c r="BZ308" s="63"/>
      <c r="CA308" s="63"/>
      <c r="CB308" s="63"/>
    </row>
    <row r="309" spans="1:80" ht="12.7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4"/>
      <c r="AD309" s="64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  <c r="BX309" s="63"/>
      <c r="BY309" s="63"/>
      <c r="BZ309" s="63"/>
      <c r="CA309" s="63"/>
      <c r="CB309" s="63"/>
    </row>
    <row r="310" spans="1:80" ht="12.7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4"/>
      <c r="AD310" s="64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  <c r="BX310" s="63"/>
      <c r="BY310" s="63"/>
      <c r="BZ310" s="63"/>
      <c r="CA310" s="63"/>
      <c r="CB310" s="63"/>
    </row>
    <row r="311" spans="1:80" ht="12.7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4"/>
      <c r="AD311" s="64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  <c r="BX311" s="63"/>
      <c r="BY311" s="63"/>
      <c r="BZ311" s="63"/>
      <c r="CA311" s="63"/>
      <c r="CB311" s="63"/>
    </row>
    <row r="312" spans="1:80" ht="12.7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4"/>
      <c r="AD312" s="64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  <c r="BX312" s="63"/>
      <c r="BY312" s="63"/>
      <c r="BZ312" s="63"/>
      <c r="CA312" s="63"/>
      <c r="CB312" s="63"/>
    </row>
    <row r="313" spans="1:80" ht="12.7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4"/>
      <c r="AD313" s="64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  <c r="BX313" s="63"/>
      <c r="BY313" s="63"/>
      <c r="BZ313" s="63"/>
      <c r="CA313" s="63"/>
      <c r="CB313" s="63"/>
    </row>
    <row r="314" spans="1:80" ht="12.7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4"/>
      <c r="AD314" s="64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  <c r="BX314" s="63"/>
      <c r="BY314" s="63"/>
      <c r="BZ314" s="63"/>
      <c r="CA314" s="63"/>
      <c r="CB314" s="63"/>
    </row>
    <row r="315" spans="1:80" ht="12.7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4"/>
      <c r="AD315" s="64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  <c r="CB315" s="63"/>
    </row>
    <row r="316" spans="1:80" ht="12.7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4"/>
      <c r="AD316" s="64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  <c r="CB316" s="63"/>
    </row>
    <row r="317" spans="1:80" ht="12.7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4"/>
      <c r="AD317" s="64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  <c r="BX317" s="63"/>
      <c r="BY317" s="63"/>
      <c r="BZ317" s="63"/>
      <c r="CA317" s="63"/>
      <c r="CB317" s="63"/>
    </row>
    <row r="318" spans="1:80" ht="12.7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4"/>
      <c r="AD318" s="64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  <c r="CB318" s="63"/>
    </row>
    <row r="319" spans="1:80" ht="12.7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4"/>
      <c r="AD319" s="64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  <c r="CB319" s="63"/>
    </row>
    <row r="320" spans="1:80" ht="12.7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4"/>
      <c r="AD320" s="64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  <c r="CB320" s="63"/>
    </row>
    <row r="321" spans="1:80" ht="12.7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4"/>
      <c r="AD321" s="64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  <c r="CB321" s="63"/>
    </row>
    <row r="322" spans="1:80" ht="12.7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4"/>
      <c r="AD322" s="64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</row>
    <row r="323" spans="1:80" ht="12.7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4"/>
      <c r="AD323" s="64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  <c r="CB323" s="63"/>
    </row>
    <row r="324" spans="1:80" ht="12.7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4"/>
      <c r="AD324" s="64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  <c r="BX324" s="63"/>
      <c r="BY324" s="63"/>
      <c r="BZ324" s="63"/>
      <c r="CA324" s="63"/>
      <c r="CB324" s="63"/>
    </row>
    <row r="325" spans="1:80" ht="12.7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4"/>
      <c r="AD325" s="64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63"/>
      <c r="BZ325" s="63"/>
      <c r="CA325" s="63"/>
      <c r="CB325" s="63"/>
    </row>
    <row r="326" spans="1:80" ht="12.7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4"/>
      <c r="AD326" s="64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63"/>
      <c r="BZ326" s="63"/>
      <c r="CA326" s="63"/>
      <c r="CB326" s="63"/>
    </row>
    <row r="327" spans="1:80" ht="12.7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4"/>
      <c r="AD327" s="64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63"/>
      <c r="BZ327" s="63"/>
      <c r="CA327" s="63"/>
      <c r="CB327" s="63"/>
    </row>
    <row r="328" spans="1:80" ht="12.7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4"/>
      <c r="AD328" s="64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63"/>
      <c r="BZ328" s="63"/>
      <c r="CA328" s="63"/>
      <c r="CB328" s="63"/>
    </row>
    <row r="329" spans="1:80" ht="12.7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4"/>
      <c r="AD329" s="64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  <c r="CB329" s="63"/>
    </row>
    <row r="330" spans="1:80" ht="12.7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4"/>
      <c r="AD330" s="64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</row>
    <row r="331" spans="1:80" ht="12.7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4"/>
      <c r="AD331" s="64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63"/>
      <c r="BZ331" s="63"/>
      <c r="CA331" s="63"/>
      <c r="CB331" s="63"/>
    </row>
    <row r="332" spans="1:80" ht="12.7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4"/>
      <c r="AD332" s="64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  <c r="CB332" s="63"/>
    </row>
    <row r="333" spans="1:80" ht="12.7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4"/>
      <c r="AD333" s="64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  <c r="CB333" s="63"/>
    </row>
    <row r="334" spans="1:80" ht="12.7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4"/>
      <c r="AD334" s="64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  <c r="CB334" s="63"/>
    </row>
    <row r="335" spans="1:80" ht="12.7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4"/>
      <c r="AD335" s="64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  <c r="BX335" s="63"/>
      <c r="BY335" s="63"/>
      <c r="BZ335" s="63"/>
      <c r="CA335" s="63"/>
      <c r="CB335" s="63"/>
    </row>
    <row r="336" spans="1:80" ht="12.7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4"/>
      <c r="AD336" s="64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  <c r="BV336" s="63"/>
      <c r="BW336" s="63"/>
      <c r="BX336" s="63"/>
      <c r="BY336" s="63"/>
      <c r="BZ336" s="63"/>
      <c r="CA336" s="63"/>
      <c r="CB336" s="63"/>
    </row>
    <row r="337" spans="1:80" ht="12.7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4"/>
      <c r="AD337" s="64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  <c r="BV337" s="63"/>
      <c r="BW337" s="63"/>
      <c r="BX337" s="63"/>
      <c r="BY337" s="63"/>
      <c r="BZ337" s="63"/>
      <c r="CA337" s="63"/>
      <c r="CB337" s="63"/>
    </row>
    <row r="338" spans="1:80" ht="12.7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4"/>
      <c r="AD338" s="64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  <c r="BV338" s="63"/>
      <c r="BW338" s="63"/>
      <c r="BX338" s="63"/>
      <c r="BY338" s="63"/>
      <c r="BZ338" s="63"/>
      <c r="CA338" s="63"/>
      <c r="CB338" s="63"/>
    </row>
    <row r="339" spans="1:80" ht="12.7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4"/>
      <c r="AD339" s="64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  <c r="BX339" s="63"/>
      <c r="BY339" s="63"/>
      <c r="BZ339" s="63"/>
      <c r="CA339" s="63"/>
      <c r="CB339" s="63"/>
    </row>
    <row r="340" spans="1:80" ht="12.7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4"/>
      <c r="AD340" s="64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  <c r="BX340" s="63"/>
      <c r="BY340" s="63"/>
      <c r="BZ340" s="63"/>
      <c r="CA340" s="63"/>
      <c r="CB340" s="63"/>
    </row>
    <row r="341" spans="1:80" ht="12.7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4"/>
      <c r="AD341" s="64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  <c r="BX341" s="63"/>
      <c r="BY341" s="63"/>
      <c r="BZ341" s="63"/>
      <c r="CA341" s="63"/>
      <c r="CB341" s="63"/>
    </row>
    <row r="342" spans="1:80" ht="12.7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4"/>
      <c r="AD342" s="64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  <c r="CB342" s="63"/>
    </row>
    <row r="343" spans="1:80" ht="12.7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4"/>
      <c r="AD343" s="64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  <c r="BV343" s="63"/>
      <c r="BW343" s="63"/>
      <c r="BX343" s="63"/>
      <c r="BY343" s="63"/>
      <c r="BZ343" s="63"/>
      <c r="CA343" s="63"/>
      <c r="CB343" s="63"/>
    </row>
    <row r="344" spans="1:80" ht="12.7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4"/>
      <c r="AD344" s="64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  <c r="BV344" s="63"/>
      <c r="BW344" s="63"/>
      <c r="BX344" s="63"/>
      <c r="BY344" s="63"/>
      <c r="BZ344" s="63"/>
      <c r="CA344" s="63"/>
      <c r="CB344" s="63"/>
    </row>
    <row r="345" spans="1:80" ht="12.7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4"/>
      <c r="AD345" s="64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  <c r="BX345" s="63"/>
      <c r="BY345" s="63"/>
      <c r="BZ345" s="63"/>
      <c r="CA345" s="63"/>
      <c r="CB345" s="63"/>
    </row>
    <row r="346" spans="1:80" ht="12.7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4"/>
      <c r="AD346" s="64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  <c r="BX346" s="63"/>
      <c r="BY346" s="63"/>
      <c r="BZ346" s="63"/>
      <c r="CA346" s="63"/>
      <c r="CB346" s="63"/>
    </row>
    <row r="347" spans="1:80" ht="12.7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4"/>
      <c r="AD347" s="64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  <c r="BX347" s="63"/>
      <c r="BY347" s="63"/>
      <c r="BZ347" s="63"/>
      <c r="CA347" s="63"/>
      <c r="CB347" s="63"/>
    </row>
    <row r="348" spans="1:80" ht="12.7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4"/>
      <c r="AD348" s="64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  <c r="BV348" s="63"/>
      <c r="BW348" s="63"/>
      <c r="BX348" s="63"/>
      <c r="BY348" s="63"/>
      <c r="BZ348" s="63"/>
      <c r="CA348" s="63"/>
      <c r="CB348" s="63"/>
    </row>
    <row r="349" spans="1:80" ht="12.7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4"/>
      <c r="AD349" s="64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  <c r="BX349" s="63"/>
      <c r="BY349" s="63"/>
      <c r="BZ349" s="63"/>
      <c r="CA349" s="63"/>
      <c r="CB349" s="63"/>
    </row>
    <row r="350" spans="1:80" ht="12.7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4"/>
      <c r="AD350" s="64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  <c r="BX350" s="63"/>
      <c r="BY350" s="63"/>
      <c r="BZ350" s="63"/>
      <c r="CA350" s="63"/>
      <c r="CB350" s="63"/>
    </row>
    <row r="351" spans="1:80" ht="12.7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4"/>
      <c r="AD351" s="64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  <c r="BV351" s="63"/>
      <c r="BW351" s="63"/>
      <c r="BX351" s="63"/>
      <c r="BY351" s="63"/>
      <c r="BZ351" s="63"/>
      <c r="CA351" s="63"/>
      <c r="CB351" s="63"/>
    </row>
    <row r="352" spans="1:80" ht="12.7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4"/>
      <c r="AD352" s="64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  <c r="BX352" s="63"/>
      <c r="BY352" s="63"/>
      <c r="BZ352" s="63"/>
      <c r="CA352" s="63"/>
      <c r="CB352" s="63"/>
    </row>
    <row r="353" spans="1:80" ht="12.7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4"/>
      <c r="AD353" s="64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  <c r="BX353" s="63"/>
      <c r="BY353" s="63"/>
      <c r="BZ353" s="63"/>
      <c r="CA353" s="63"/>
      <c r="CB353" s="63"/>
    </row>
    <row r="354" spans="1:80" ht="12.7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4"/>
      <c r="AD354" s="64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</row>
    <row r="355" spans="1:80" ht="12.7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4"/>
      <c r="AD355" s="64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  <c r="BX355" s="63"/>
      <c r="BY355" s="63"/>
      <c r="BZ355" s="63"/>
      <c r="CA355" s="63"/>
      <c r="CB355" s="63"/>
    </row>
    <row r="356" spans="1:80" ht="12.7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4"/>
      <c r="AD356" s="64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63"/>
      <c r="BZ356" s="63"/>
      <c r="CA356" s="63"/>
      <c r="CB356" s="63"/>
    </row>
    <row r="357" spans="1:80" ht="12.7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4"/>
      <c r="AD357" s="64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  <c r="BX357" s="63"/>
      <c r="BY357" s="63"/>
      <c r="BZ357" s="63"/>
      <c r="CA357" s="63"/>
      <c r="CB357" s="63"/>
    </row>
    <row r="358" spans="1:80" ht="12.7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4"/>
      <c r="AD358" s="64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63"/>
      <c r="BZ358" s="63"/>
      <c r="CA358" s="63"/>
      <c r="CB358" s="63"/>
    </row>
    <row r="359" spans="1:80" ht="12.7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4"/>
      <c r="AD359" s="64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  <c r="BX359" s="63"/>
      <c r="BY359" s="63"/>
      <c r="BZ359" s="63"/>
      <c r="CA359" s="63"/>
      <c r="CB359" s="63"/>
    </row>
    <row r="360" spans="1:80" ht="12.7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4"/>
      <c r="AD360" s="64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  <c r="BX360" s="63"/>
      <c r="BY360" s="63"/>
      <c r="BZ360" s="63"/>
      <c r="CA360" s="63"/>
      <c r="CB360" s="63"/>
    </row>
    <row r="361" spans="1:80" ht="12.7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4"/>
      <c r="AD361" s="64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63"/>
      <c r="BZ361" s="63"/>
      <c r="CA361" s="63"/>
      <c r="CB361" s="63"/>
    </row>
    <row r="362" spans="1:80" ht="12.7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4"/>
      <c r="AD362" s="64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  <c r="BV362" s="63"/>
      <c r="BW362" s="63"/>
      <c r="BX362" s="63"/>
      <c r="BY362" s="63"/>
      <c r="BZ362" s="63"/>
      <c r="CA362" s="63"/>
      <c r="CB362" s="63"/>
    </row>
    <row r="363" spans="1:80" ht="12.7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4"/>
      <c r="AD363" s="64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  <c r="BV363" s="63"/>
      <c r="BW363" s="63"/>
      <c r="BX363" s="63"/>
      <c r="BY363" s="63"/>
      <c r="BZ363" s="63"/>
      <c r="CA363" s="63"/>
      <c r="CB363" s="63"/>
    </row>
    <row r="364" spans="1:80" ht="12.7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4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  <c r="BX364" s="63"/>
      <c r="BY364" s="63"/>
      <c r="BZ364" s="63"/>
      <c r="CA364" s="63"/>
      <c r="CB364" s="63"/>
    </row>
    <row r="365" spans="1:80" ht="12.7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4"/>
      <c r="AD365" s="64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  <c r="BX365" s="63"/>
      <c r="BY365" s="63"/>
      <c r="BZ365" s="63"/>
      <c r="CA365" s="63"/>
      <c r="CB365" s="63"/>
    </row>
    <row r="366" spans="1:80" ht="12.7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4"/>
      <c r="AD366" s="64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  <c r="CB366" s="63"/>
    </row>
    <row r="367" spans="1:80" ht="12.7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4"/>
      <c r="AD367" s="64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  <c r="BX367" s="63"/>
      <c r="BY367" s="63"/>
      <c r="BZ367" s="63"/>
      <c r="CA367" s="63"/>
      <c r="CB367" s="63"/>
    </row>
    <row r="368" spans="1:80" ht="12.7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4"/>
      <c r="AD368" s="64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  <c r="BX368" s="63"/>
      <c r="BY368" s="63"/>
      <c r="BZ368" s="63"/>
      <c r="CA368" s="63"/>
      <c r="CB368" s="63"/>
    </row>
    <row r="369" spans="1:80" ht="12.7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4"/>
      <c r="AD369" s="64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  <c r="BX369" s="63"/>
      <c r="BY369" s="63"/>
      <c r="BZ369" s="63"/>
      <c r="CA369" s="63"/>
      <c r="CB369" s="63"/>
    </row>
    <row r="370" spans="1:80" ht="12.7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4"/>
      <c r="AD370" s="64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  <c r="CB370" s="63"/>
    </row>
    <row r="371" spans="1:80" ht="12.7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4"/>
      <c r="AD371" s="64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  <c r="CB371" s="63"/>
    </row>
    <row r="372" spans="1:80" ht="12.7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4"/>
      <c r="AD372" s="64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  <c r="BV372" s="63"/>
      <c r="BW372" s="63"/>
      <c r="BX372" s="63"/>
      <c r="BY372" s="63"/>
      <c r="BZ372" s="63"/>
      <c r="CA372" s="63"/>
      <c r="CB372" s="63"/>
    </row>
    <row r="373" spans="1:80" ht="12.7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4"/>
      <c r="AD373" s="64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  <c r="BV373" s="63"/>
      <c r="BW373" s="63"/>
      <c r="BX373" s="63"/>
      <c r="BY373" s="63"/>
      <c r="BZ373" s="63"/>
      <c r="CA373" s="63"/>
      <c r="CB373" s="63"/>
    </row>
    <row r="374" spans="1:80" ht="12.7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4"/>
      <c r="AD374" s="64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  <c r="BV374" s="63"/>
      <c r="BW374" s="63"/>
      <c r="BX374" s="63"/>
      <c r="BY374" s="63"/>
      <c r="BZ374" s="63"/>
      <c r="CA374" s="63"/>
      <c r="CB374" s="63"/>
    </row>
    <row r="375" spans="1:80" ht="12.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4"/>
      <c r="AD375" s="64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  <c r="BV375" s="63"/>
      <c r="BW375" s="63"/>
      <c r="BX375" s="63"/>
      <c r="BY375" s="63"/>
      <c r="BZ375" s="63"/>
      <c r="CA375" s="63"/>
      <c r="CB375" s="63"/>
    </row>
    <row r="376" spans="1:80" ht="12.7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4"/>
      <c r="AD376" s="64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  <c r="BV376" s="63"/>
      <c r="BW376" s="63"/>
      <c r="BX376" s="63"/>
      <c r="BY376" s="63"/>
      <c r="BZ376" s="63"/>
      <c r="CA376" s="63"/>
      <c r="CB376" s="63"/>
    </row>
    <row r="377" spans="1:80" ht="12.7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4"/>
      <c r="AD377" s="64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  <c r="CB377" s="63"/>
    </row>
    <row r="378" spans="1:80" ht="12.7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4"/>
      <c r="AD378" s="64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</row>
    <row r="379" spans="1:80" ht="12.7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4"/>
      <c r="AD379" s="64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  <c r="BV379" s="63"/>
      <c r="BW379" s="63"/>
      <c r="BX379" s="63"/>
      <c r="BY379" s="63"/>
      <c r="BZ379" s="63"/>
      <c r="CA379" s="63"/>
      <c r="CB379" s="63"/>
    </row>
    <row r="380" spans="1:80" ht="12.7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4"/>
      <c r="AD380" s="64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  <c r="BV380" s="63"/>
      <c r="BW380" s="63"/>
      <c r="BX380" s="63"/>
      <c r="BY380" s="63"/>
      <c r="BZ380" s="63"/>
      <c r="CA380" s="63"/>
      <c r="CB380" s="63"/>
    </row>
    <row r="381" spans="1:80" ht="12.7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4"/>
      <c r="AD381" s="64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  <c r="BV381" s="63"/>
      <c r="BW381" s="63"/>
      <c r="BX381" s="63"/>
      <c r="BY381" s="63"/>
      <c r="BZ381" s="63"/>
      <c r="CA381" s="63"/>
      <c r="CB381" s="63"/>
    </row>
    <row r="382" spans="1:80" ht="12.7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4"/>
      <c r="AD382" s="64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  <c r="BV382" s="63"/>
      <c r="BW382" s="63"/>
      <c r="BX382" s="63"/>
      <c r="BY382" s="63"/>
      <c r="BZ382" s="63"/>
      <c r="CA382" s="63"/>
      <c r="CB382" s="63"/>
    </row>
    <row r="383" spans="1:80" ht="12.7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4"/>
      <c r="AD383" s="64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  <c r="BX383" s="63"/>
      <c r="BY383" s="63"/>
      <c r="BZ383" s="63"/>
      <c r="CA383" s="63"/>
      <c r="CB383" s="63"/>
    </row>
    <row r="384" spans="1:80" ht="12.7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4"/>
      <c r="AD384" s="64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  <c r="CB384" s="63"/>
    </row>
    <row r="385" spans="1:80" ht="12.7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4"/>
      <c r="AD385" s="64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  <c r="CB385" s="63"/>
    </row>
    <row r="386" spans="1:80" ht="12.7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4"/>
      <c r="AD386" s="64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  <c r="BX386" s="63"/>
      <c r="BY386" s="63"/>
      <c r="BZ386" s="63"/>
      <c r="CA386" s="63"/>
      <c r="CB386" s="63"/>
    </row>
    <row r="387" spans="1:80" ht="12.7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4"/>
      <c r="AD387" s="64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  <c r="BV387" s="63"/>
      <c r="BW387" s="63"/>
      <c r="BX387" s="63"/>
      <c r="BY387" s="63"/>
      <c r="BZ387" s="63"/>
      <c r="CA387" s="63"/>
      <c r="CB387" s="63"/>
    </row>
    <row r="388" spans="1:80" ht="12.7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4"/>
      <c r="AD388" s="64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  <c r="BV388" s="63"/>
      <c r="BW388" s="63"/>
      <c r="BX388" s="63"/>
      <c r="BY388" s="63"/>
      <c r="BZ388" s="63"/>
      <c r="CA388" s="63"/>
      <c r="CB388" s="63"/>
    </row>
    <row r="389" spans="1:80" ht="12.7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4"/>
      <c r="AD389" s="64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  <c r="BV389" s="63"/>
      <c r="BW389" s="63"/>
      <c r="BX389" s="63"/>
      <c r="BY389" s="63"/>
      <c r="BZ389" s="63"/>
      <c r="CA389" s="63"/>
      <c r="CB389" s="63"/>
    </row>
    <row r="390" spans="1:80" ht="12.7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4"/>
      <c r="AD390" s="64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  <c r="CB390" s="63"/>
    </row>
    <row r="391" spans="1:80" ht="12.7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4"/>
      <c r="AD391" s="64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  <c r="BX391" s="63"/>
      <c r="BY391" s="63"/>
      <c r="BZ391" s="63"/>
      <c r="CA391" s="63"/>
      <c r="CB391" s="63"/>
    </row>
    <row r="392" spans="1:80" ht="12.7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4"/>
      <c r="AD392" s="64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  <c r="BV392" s="63"/>
      <c r="BW392" s="63"/>
      <c r="BX392" s="63"/>
      <c r="BY392" s="63"/>
      <c r="BZ392" s="63"/>
      <c r="CA392" s="63"/>
      <c r="CB392" s="63"/>
    </row>
    <row r="393" spans="1:80" ht="12.7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4"/>
      <c r="AD393" s="64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  <c r="BV393" s="63"/>
      <c r="BW393" s="63"/>
      <c r="BX393" s="63"/>
      <c r="BY393" s="63"/>
      <c r="BZ393" s="63"/>
      <c r="CA393" s="63"/>
      <c r="CB393" s="63"/>
    </row>
    <row r="394" spans="1:80" ht="12.7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4"/>
      <c r="AD394" s="64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  <c r="CB394" s="63"/>
    </row>
    <row r="395" spans="1:80" ht="12.7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4"/>
      <c r="AD395" s="64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  <c r="CB395" s="63"/>
    </row>
    <row r="396" spans="1:80" ht="12.7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4"/>
      <c r="AD396" s="64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  <c r="BV396" s="63"/>
      <c r="BW396" s="63"/>
      <c r="BX396" s="63"/>
      <c r="BY396" s="63"/>
      <c r="BZ396" s="63"/>
      <c r="CA396" s="63"/>
      <c r="CB396" s="63"/>
    </row>
    <row r="397" spans="1:80" ht="12.7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4"/>
      <c r="AD397" s="64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  <c r="CB397" s="63"/>
    </row>
    <row r="398" spans="1:80" ht="12.7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4"/>
      <c r="AD398" s="64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  <c r="CB398" s="63"/>
    </row>
    <row r="399" spans="1:80" ht="12.7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4"/>
      <c r="AD399" s="64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  <c r="CB399" s="63"/>
    </row>
    <row r="400" spans="1:80" ht="12.7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4"/>
      <c r="AD400" s="64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63"/>
      <c r="BZ400" s="63"/>
      <c r="CA400" s="63"/>
      <c r="CB400" s="63"/>
    </row>
    <row r="401" spans="1:80" ht="12.7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4"/>
      <c r="AD401" s="64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  <c r="CB401" s="63"/>
    </row>
    <row r="402" spans="1:80" ht="12.7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4"/>
      <c r="AD402" s="64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</row>
    <row r="403" spans="1:80" ht="12.7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4"/>
      <c r="AD403" s="64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  <c r="CB403" s="63"/>
    </row>
    <row r="404" spans="1:80" ht="12.7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4"/>
      <c r="AD404" s="64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  <c r="CB404" s="63"/>
    </row>
    <row r="405" spans="1:80" ht="12.7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4"/>
      <c r="AD405" s="64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  <c r="CB405" s="63"/>
    </row>
    <row r="406" spans="1:80" ht="12.7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4"/>
      <c r="AD406" s="64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  <c r="BV406" s="63"/>
      <c r="BW406" s="63"/>
      <c r="BX406" s="63"/>
      <c r="BY406" s="63"/>
      <c r="BZ406" s="63"/>
      <c r="CA406" s="63"/>
      <c r="CB406" s="63"/>
    </row>
    <row r="407" spans="1:80" ht="12.7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4"/>
      <c r="AD407" s="64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  <c r="CB407" s="63"/>
    </row>
    <row r="408" spans="1:80" ht="12.7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4"/>
      <c r="AD408" s="64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  <c r="CB408" s="63"/>
    </row>
    <row r="409" spans="1:80" ht="12.7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4"/>
      <c r="AD409" s="64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  <c r="CB409" s="63"/>
    </row>
    <row r="410" spans="1:80" ht="12.7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4"/>
      <c r="AD410" s="64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  <c r="CB410" s="63"/>
    </row>
    <row r="411" spans="1:80" ht="12.7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4"/>
      <c r="AD411" s="64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  <c r="BV411" s="63"/>
      <c r="BW411" s="63"/>
      <c r="BX411" s="63"/>
      <c r="BY411" s="63"/>
      <c r="BZ411" s="63"/>
      <c r="CA411" s="63"/>
      <c r="CB411" s="63"/>
    </row>
    <row r="412" spans="1:80" ht="12.7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4"/>
      <c r="AD412" s="64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</row>
    <row r="413" spans="1:80" ht="12.7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4"/>
      <c r="AD413" s="64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  <c r="CB413" s="63"/>
    </row>
    <row r="414" spans="1:80" ht="12.7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4"/>
      <c r="AD414" s="64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</row>
    <row r="415" spans="1:80" ht="12.7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4"/>
      <c r="AD415" s="64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  <c r="CB415" s="63"/>
    </row>
    <row r="416" spans="1:80" ht="12.7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4"/>
      <c r="AD416" s="64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  <c r="CB416" s="63"/>
    </row>
    <row r="417" spans="1:80" ht="12.7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4"/>
      <c r="AD417" s="64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  <c r="BX417" s="63"/>
      <c r="BY417" s="63"/>
      <c r="BZ417" s="63"/>
      <c r="CA417" s="63"/>
      <c r="CB417" s="63"/>
    </row>
    <row r="418" spans="1:80" ht="12.7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4"/>
      <c r="AD418" s="64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  <c r="BV418" s="63"/>
      <c r="BW418" s="63"/>
      <c r="BX418" s="63"/>
      <c r="BY418" s="63"/>
      <c r="BZ418" s="63"/>
      <c r="CA418" s="63"/>
      <c r="CB418" s="63"/>
    </row>
    <row r="419" spans="1:80" ht="12.7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4"/>
      <c r="AD419" s="64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  <c r="BV419" s="63"/>
      <c r="BW419" s="63"/>
      <c r="BX419" s="63"/>
      <c r="BY419" s="63"/>
      <c r="BZ419" s="63"/>
      <c r="CA419" s="63"/>
      <c r="CB419" s="63"/>
    </row>
    <row r="420" spans="1:80" ht="12.7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4"/>
      <c r="AD420" s="64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  <c r="CB420" s="63"/>
    </row>
    <row r="421" spans="1:80" ht="12.7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4"/>
      <c r="AD421" s="64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  <c r="CB421" s="63"/>
    </row>
    <row r="422" spans="1:80" ht="12.7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4"/>
      <c r="AD422" s="64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  <c r="CB422" s="63"/>
    </row>
    <row r="423" spans="1:80" ht="12.7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4"/>
      <c r="AD423" s="64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  <c r="CB423" s="63"/>
    </row>
    <row r="424" spans="1:80" ht="12.7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4"/>
      <c r="AD424" s="64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  <c r="CB424" s="63"/>
    </row>
    <row r="425" spans="1:80" ht="12.7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4"/>
      <c r="AD425" s="64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  <c r="CB425" s="63"/>
    </row>
    <row r="426" spans="1:80" ht="12.7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4"/>
      <c r="AD426" s="64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</row>
    <row r="427" spans="1:80" ht="12.7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4"/>
      <c r="AD427" s="64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  <c r="CB427" s="63"/>
    </row>
    <row r="428" spans="1:80" ht="12.7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4"/>
      <c r="AD428" s="64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  <c r="CB428" s="63"/>
    </row>
    <row r="429" spans="1:80" ht="12.7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4"/>
      <c r="AD429" s="64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  <c r="BV429" s="63"/>
      <c r="BW429" s="63"/>
      <c r="BX429" s="63"/>
      <c r="BY429" s="63"/>
      <c r="BZ429" s="63"/>
      <c r="CA429" s="63"/>
      <c r="CB429" s="63"/>
    </row>
    <row r="430" spans="1:80" ht="12.7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4"/>
      <c r="AD430" s="64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  <c r="CB430" s="63"/>
    </row>
    <row r="431" spans="1:80" ht="12.7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4"/>
      <c r="AD431" s="64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  <c r="CB431" s="63"/>
    </row>
    <row r="432" spans="1:80" ht="12.7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4"/>
      <c r="AD432" s="64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  <c r="CB432" s="63"/>
    </row>
    <row r="433" spans="1:80" ht="12.7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4"/>
      <c r="AD433" s="64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  <c r="CB433" s="63"/>
    </row>
    <row r="434" spans="1:80" ht="12.7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4"/>
      <c r="AD434" s="64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  <c r="CB434" s="63"/>
    </row>
    <row r="435" spans="1:80" ht="12.7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4"/>
      <c r="AD435" s="64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  <c r="CB435" s="63"/>
    </row>
    <row r="436" spans="1:80" ht="12.7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4"/>
      <c r="AD436" s="64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  <c r="CB436" s="63"/>
    </row>
    <row r="437" spans="1:80" ht="12.7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4"/>
      <c r="AD437" s="64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  <c r="CB437" s="63"/>
    </row>
    <row r="438" spans="1:80" ht="12.7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4"/>
      <c r="AD438" s="64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</row>
    <row r="439" spans="1:80" ht="12.7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4"/>
      <c r="AD439" s="64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  <c r="BX439" s="63"/>
      <c r="BY439" s="63"/>
      <c r="BZ439" s="63"/>
      <c r="CA439" s="63"/>
      <c r="CB439" s="63"/>
    </row>
    <row r="440" spans="1:80" ht="12.7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4"/>
      <c r="AD440" s="64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  <c r="CB440" s="63"/>
    </row>
    <row r="441" spans="1:80" ht="12.7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4"/>
      <c r="AD441" s="64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  <c r="CB441" s="63"/>
    </row>
    <row r="442" spans="1:80" ht="12.7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4"/>
      <c r="AD442" s="64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  <c r="CB442" s="63"/>
    </row>
    <row r="443" spans="1:80" ht="12.7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4"/>
      <c r="AD443" s="64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  <c r="CB443" s="63"/>
    </row>
    <row r="444" spans="1:80" ht="12.7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4"/>
      <c r="AD444" s="64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  <c r="CB444" s="63"/>
    </row>
    <row r="445" spans="1:80" ht="12.7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4"/>
      <c r="AD445" s="64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  <c r="CB445" s="63"/>
    </row>
    <row r="446" spans="1:80" ht="12.7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4"/>
      <c r="AD446" s="64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  <c r="CB446" s="63"/>
    </row>
    <row r="447" spans="1:80" ht="12.7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4"/>
      <c r="AD447" s="64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  <c r="CB447" s="63"/>
    </row>
    <row r="448" spans="1:80" ht="12.7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4"/>
      <c r="AD448" s="64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  <c r="CB448" s="63"/>
    </row>
    <row r="449" spans="1:80" ht="12.7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4"/>
      <c r="AD449" s="64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  <c r="BV449" s="63"/>
      <c r="BW449" s="63"/>
      <c r="BX449" s="63"/>
      <c r="BY449" s="63"/>
      <c r="BZ449" s="63"/>
      <c r="CA449" s="63"/>
      <c r="CB449" s="63"/>
    </row>
    <row r="450" spans="1:80" ht="12.7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4"/>
      <c r="AD450" s="64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</row>
    <row r="451" spans="1:80" ht="12.7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4"/>
      <c r="AD451" s="64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  <c r="CB451" s="63"/>
    </row>
    <row r="452" spans="1:80" ht="12.7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4"/>
      <c r="AD452" s="64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  <c r="CB452" s="63"/>
    </row>
    <row r="453" spans="1:80" ht="12.7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4"/>
      <c r="AD453" s="64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  <c r="BV453" s="63"/>
      <c r="BW453" s="63"/>
      <c r="BX453" s="63"/>
      <c r="BY453" s="63"/>
      <c r="BZ453" s="63"/>
      <c r="CA453" s="63"/>
      <c r="CB453" s="63"/>
    </row>
    <row r="454" spans="1:80" ht="12.7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4"/>
      <c r="AD454" s="64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  <c r="BV454" s="63"/>
      <c r="BW454" s="63"/>
      <c r="BX454" s="63"/>
      <c r="BY454" s="63"/>
      <c r="BZ454" s="63"/>
      <c r="CA454" s="63"/>
      <c r="CB454" s="63"/>
    </row>
    <row r="455" spans="1:80" ht="12.7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4"/>
      <c r="AD455" s="64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  <c r="BX455" s="63"/>
      <c r="BY455" s="63"/>
      <c r="BZ455" s="63"/>
      <c r="CA455" s="63"/>
      <c r="CB455" s="63"/>
    </row>
    <row r="456" spans="1:80" ht="12.7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4"/>
      <c r="AD456" s="64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  <c r="BV456" s="63"/>
      <c r="BW456" s="63"/>
      <c r="BX456" s="63"/>
      <c r="BY456" s="63"/>
      <c r="BZ456" s="63"/>
      <c r="CA456" s="63"/>
      <c r="CB456" s="63"/>
    </row>
    <row r="457" spans="1:80" ht="12.7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4"/>
      <c r="AD457" s="64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  <c r="BX457" s="63"/>
      <c r="BY457" s="63"/>
      <c r="BZ457" s="63"/>
      <c r="CA457" s="63"/>
      <c r="CB457" s="63"/>
    </row>
    <row r="458" spans="1:80" ht="12.7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4"/>
      <c r="AD458" s="64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  <c r="CB458" s="63"/>
    </row>
    <row r="459" spans="1:80" ht="12.7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4"/>
      <c r="AD459" s="64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  <c r="CB459" s="63"/>
    </row>
    <row r="460" spans="1:80" ht="12.7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4"/>
      <c r="AD460" s="64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  <c r="BV460" s="63"/>
      <c r="BW460" s="63"/>
      <c r="BX460" s="63"/>
      <c r="BY460" s="63"/>
      <c r="BZ460" s="63"/>
      <c r="CA460" s="63"/>
      <c r="CB460" s="63"/>
    </row>
    <row r="461" spans="1:80" ht="12.7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4"/>
      <c r="AD461" s="64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  <c r="CB461" s="63"/>
    </row>
    <row r="462" spans="1:80" ht="12.7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4"/>
      <c r="AD462" s="64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</row>
    <row r="463" spans="1:80" ht="12.7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4"/>
      <c r="AD463" s="64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  <c r="BX463" s="63"/>
      <c r="BY463" s="63"/>
      <c r="BZ463" s="63"/>
      <c r="CA463" s="63"/>
      <c r="CB463" s="63"/>
    </row>
    <row r="464" spans="1:80" ht="12.7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4"/>
      <c r="AD464" s="64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  <c r="BV464" s="63"/>
      <c r="BW464" s="63"/>
      <c r="BX464" s="63"/>
      <c r="BY464" s="63"/>
      <c r="BZ464" s="63"/>
      <c r="CA464" s="63"/>
      <c r="CB464" s="63"/>
    </row>
    <row r="465" spans="1:80" ht="12.7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4"/>
      <c r="AD465" s="64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  <c r="CB465" s="63"/>
    </row>
    <row r="466" spans="1:80" ht="12.7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4"/>
      <c r="AD466" s="64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  <c r="CB466" s="63"/>
    </row>
    <row r="467" spans="1:80" ht="12.7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4"/>
      <c r="AD467" s="64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  <c r="BV467" s="63"/>
      <c r="BW467" s="63"/>
      <c r="BX467" s="63"/>
      <c r="BY467" s="63"/>
      <c r="BZ467" s="63"/>
      <c r="CA467" s="63"/>
      <c r="CB467" s="63"/>
    </row>
    <row r="468" spans="1:80" ht="12.7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4"/>
      <c r="AD468" s="64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  <c r="CB468" s="63"/>
    </row>
    <row r="469" spans="1:80" ht="12.7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4"/>
      <c r="AD469" s="64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  <c r="CB469" s="63"/>
    </row>
    <row r="470" spans="1:80" ht="12.7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4"/>
      <c r="AD470" s="64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  <c r="BV470" s="63"/>
      <c r="BW470" s="63"/>
      <c r="BX470" s="63"/>
      <c r="BY470" s="63"/>
      <c r="BZ470" s="63"/>
      <c r="CA470" s="63"/>
      <c r="CB470" s="63"/>
    </row>
    <row r="471" spans="1:80" ht="12.7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4"/>
      <c r="AD471" s="64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  <c r="BX471" s="63"/>
      <c r="BY471" s="63"/>
      <c r="BZ471" s="63"/>
      <c r="CA471" s="63"/>
      <c r="CB471" s="63"/>
    </row>
    <row r="472" spans="1:80" ht="12.7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4"/>
      <c r="AD472" s="64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  <c r="BV472" s="63"/>
      <c r="BW472" s="63"/>
      <c r="BX472" s="63"/>
      <c r="BY472" s="63"/>
      <c r="BZ472" s="63"/>
      <c r="CA472" s="63"/>
      <c r="CB472" s="63"/>
    </row>
    <row r="473" spans="1:80" ht="12.7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4"/>
      <c r="AD473" s="64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  <c r="CB473" s="63"/>
    </row>
    <row r="474" spans="1:80" ht="12.7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4"/>
      <c r="AD474" s="64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</row>
    <row r="475" spans="1:80" ht="12.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4"/>
      <c r="AD475" s="64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  <c r="BV475" s="63"/>
      <c r="BW475" s="63"/>
      <c r="BX475" s="63"/>
      <c r="BY475" s="63"/>
      <c r="BZ475" s="63"/>
      <c r="CA475" s="63"/>
      <c r="CB475" s="63"/>
    </row>
    <row r="476" spans="1:80" ht="12.7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4"/>
      <c r="AD476" s="64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  <c r="CB476" s="63"/>
    </row>
    <row r="477" spans="1:80" ht="12.7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4"/>
      <c r="AD477" s="64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  <c r="CB477" s="63"/>
    </row>
    <row r="478" spans="1:80" ht="12.7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4"/>
      <c r="AD478" s="64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  <c r="BV478" s="63"/>
      <c r="BW478" s="63"/>
      <c r="BX478" s="63"/>
      <c r="BY478" s="63"/>
      <c r="BZ478" s="63"/>
      <c r="CA478" s="63"/>
      <c r="CB478" s="63"/>
    </row>
    <row r="479" spans="1:80" ht="12.7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4"/>
      <c r="AD479" s="64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  <c r="BV479" s="63"/>
      <c r="BW479" s="63"/>
      <c r="BX479" s="63"/>
      <c r="BY479" s="63"/>
      <c r="BZ479" s="63"/>
      <c r="CA479" s="63"/>
      <c r="CB479" s="63"/>
    </row>
    <row r="480" spans="1:80" ht="12.7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4"/>
      <c r="AD480" s="64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  <c r="CB480" s="63"/>
    </row>
    <row r="481" spans="1:80" ht="12.7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4"/>
      <c r="AD481" s="64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  <c r="CB481" s="63"/>
    </row>
    <row r="482" spans="1:80" ht="12.7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4"/>
      <c r="AD482" s="64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  <c r="BV482" s="63"/>
      <c r="BW482" s="63"/>
      <c r="BX482" s="63"/>
      <c r="BY482" s="63"/>
      <c r="BZ482" s="63"/>
      <c r="CA482" s="63"/>
      <c r="CB482" s="63"/>
    </row>
    <row r="483" spans="1:80" ht="12.7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4"/>
      <c r="AD483" s="64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  <c r="CB483" s="63"/>
    </row>
    <row r="484" spans="1:80" ht="12.7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4"/>
      <c r="AD484" s="64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  <c r="CB484" s="63"/>
    </row>
    <row r="485" spans="1:80" ht="12.7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4"/>
      <c r="AD485" s="64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  <c r="BX485" s="63"/>
      <c r="BY485" s="63"/>
      <c r="BZ485" s="63"/>
      <c r="CA485" s="63"/>
      <c r="CB485" s="63"/>
    </row>
    <row r="486" spans="1:80" ht="12.7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4"/>
      <c r="AD486" s="64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</row>
    <row r="487" spans="1:80" ht="12.7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4"/>
      <c r="AD487" s="64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  <c r="BV487" s="63"/>
      <c r="BW487" s="63"/>
      <c r="BX487" s="63"/>
      <c r="BY487" s="63"/>
      <c r="BZ487" s="63"/>
      <c r="CA487" s="63"/>
      <c r="CB487" s="63"/>
    </row>
    <row r="488" spans="1:80" ht="12.7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4"/>
      <c r="AD488" s="64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  <c r="CB488" s="63"/>
    </row>
    <row r="489" spans="1:80" ht="12.7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4"/>
      <c r="AD489" s="64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  <c r="CB489" s="63"/>
    </row>
    <row r="490" spans="1:80" ht="12.7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4"/>
      <c r="AD490" s="64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  <c r="BX490" s="63"/>
      <c r="BY490" s="63"/>
      <c r="BZ490" s="63"/>
      <c r="CA490" s="63"/>
      <c r="CB490" s="63"/>
    </row>
    <row r="491" spans="1:80" ht="12.7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4"/>
      <c r="AD491" s="64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  <c r="CB491" s="63"/>
    </row>
    <row r="492" spans="1:80" ht="12.7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4"/>
      <c r="AD492" s="64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  <c r="CB492" s="63"/>
    </row>
    <row r="493" spans="1:80" ht="12.7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4"/>
      <c r="AD493" s="64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  <c r="BX493" s="63"/>
      <c r="BY493" s="63"/>
      <c r="BZ493" s="63"/>
      <c r="CA493" s="63"/>
      <c r="CB493" s="63"/>
    </row>
    <row r="494" spans="1:80" ht="12.7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4"/>
      <c r="AD494" s="64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  <c r="BV494" s="63"/>
      <c r="BW494" s="63"/>
      <c r="BX494" s="63"/>
      <c r="BY494" s="63"/>
      <c r="BZ494" s="63"/>
      <c r="CA494" s="63"/>
      <c r="CB494" s="63"/>
    </row>
    <row r="495" spans="1:80" ht="12.7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4"/>
      <c r="AD495" s="64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  <c r="BV495" s="63"/>
      <c r="BW495" s="63"/>
      <c r="BX495" s="63"/>
      <c r="BY495" s="63"/>
      <c r="BZ495" s="63"/>
      <c r="CA495" s="63"/>
      <c r="CB495" s="63"/>
    </row>
    <row r="496" spans="1:80" ht="12.7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4"/>
      <c r="AD496" s="64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  <c r="BV496" s="63"/>
      <c r="BW496" s="63"/>
      <c r="BX496" s="63"/>
      <c r="BY496" s="63"/>
      <c r="BZ496" s="63"/>
      <c r="CA496" s="63"/>
      <c r="CB496" s="63"/>
    </row>
    <row r="497" spans="1:80" ht="12.7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4"/>
      <c r="AD497" s="64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  <c r="BV497" s="63"/>
      <c r="BW497" s="63"/>
      <c r="BX497" s="63"/>
      <c r="BY497" s="63"/>
      <c r="BZ497" s="63"/>
      <c r="CA497" s="63"/>
      <c r="CB497" s="63"/>
    </row>
    <row r="498" spans="1:80" ht="12.7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4"/>
      <c r="AD498" s="64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  <c r="CB498" s="63"/>
    </row>
    <row r="499" spans="1:80" ht="12.7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4"/>
      <c r="AD499" s="64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  <c r="BV499" s="63"/>
      <c r="BW499" s="63"/>
      <c r="BX499" s="63"/>
      <c r="BY499" s="63"/>
      <c r="BZ499" s="63"/>
      <c r="CA499" s="63"/>
      <c r="CB499" s="63"/>
    </row>
    <row r="500" spans="1:80" ht="12.7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4"/>
      <c r="AD500" s="64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  <c r="BV500" s="63"/>
      <c r="BW500" s="63"/>
      <c r="BX500" s="63"/>
      <c r="BY500" s="63"/>
      <c r="BZ500" s="63"/>
      <c r="CA500" s="63"/>
      <c r="CB500" s="63"/>
    </row>
    <row r="501" spans="1:80" ht="12.7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4"/>
      <c r="AD501" s="64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63"/>
      <c r="BZ501" s="63"/>
      <c r="CA501" s="63"/>
      <c r="CB501" s="63"/>
    </row>
    <row r="502" spans="1:80" ht="12.7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4"/>
      <c r="AD502" s="64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  <c r="BV502" s="63"/>
      <c r="BW502" s="63"/>
      <c r="BX502" s="63"/>
      <c r="BY502" s="63"/>
      <c r="BZ502" s="63"/>
      <c r="CA502" s="63"/>
      <c r="CB502" s="63"/>
    </row>
    <row r="503" spans="1:80" ht="12.7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4"/>
      <c r="AD503" s="64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  <c r="BV503" s="63"/>
      <c r="BW503" s="63"/>
      <c r="BX503" s="63"/>
      <c r="BY503" s="63"/>
      <c r="BZ503" s="63"/>
      <c r="CA503" s="63"/>
      <c r="CB503" s="63"/>
    </row>
    <row r="504" spans="1:80" ht="12.7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4"/>
      <c r="AD504" s="64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  <c r="BV504" s="63"/>
      <c r="BW504" s="63"/>
      <c r="BX504" s="63"/>
      <c r="BY504" s="63"/>
      <c r="BZ504" s="63"/>
      <c r="CA504" s="63"/>
      <c r="CB504" s="63"/>
    </row>
    <row r="505" spans="1:80" ht="12.7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4"/>
      <c r="AD505" s="64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  <c r="BV505" s="63"/>
      <c r="BW505" s="63"/>
      <c r="BX505" s="63"/>
      <c r="BY505" s="63"/>
      <c r="BZ505" s="63"/>
      <c r="CA505" s="63"/>
      <c r="CB505" s="63"/>
    </row>
    <row r="506" spans="1:80" ht="12.7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4"/>
      <c r="AD506" s="64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  <c r="BV506" s="63"/>
      <c r="BW506" s="63"/>
      <c r="BX506" s="63"/>
      <c r="BY506" s="63"/>
      <c r="BZ506" s="63"/>
      <c r="CA506" s="63"/>
      <c r="CB506" s="63"/>
    </row>
    <row r="507" spans="1:80" ht="12.7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4"/>
      <c r="AD507" s="64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  <c r="BV507" s="63"/>
      <c r="BW507" s="63"/>
      <c r="BX507" s="63"/>
      <c r="BY507" s="63"/>
      <c r="BZ507" s="63"/>
      <c r="CA507" s="63"/>
      <c r="CB507" s="63"/>
    </row>
    <row r="508" spans="1:80" ht="12.7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4"/>
      <c r="AD508" s="64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  <c r="BV508" s="63"/>
      <c r="BW508" s="63"/>
      <c r="BX508" s="63"/>
      <c r="BY508" s="63"/>
      <c r="BZ508" s="63"/>
      <c r="CA508" s="63"/>
      <c r="CB508" s="63"/>
    </row>
    <row r="509" spans="1:80" ht="12.7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4"/>
      <c r="AD509" s="64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  <c r="BV509" s="63"/>
      <c r="BW509" s="63"/>
      <c r="BX509" s="63"/>
      <c r="BY509" s="63"/>
      <c r="BZ509" s="63"/>
      <c r="CA509" s="63"/>
      <c r="CB509" s="63"/>
    </row>
    <row r="510" spans="1:80" ht="12.7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4"/>
      <c r="AD510" s="64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  <c r="CB510" s="63"/>
    </row>
    <row r="511" spans="1:80" ht="12.7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4"/>
      <c r="AD511" s="64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  <c r="BV511" s="63"/>
      <c r="BW511" s="63"/>
      <c r="BX511" s="63"/>
      <c r="BY511" s="63"/>
      <c r="BZ511" s="63"/>
      <c r="CA511" s="63"/>
      <c r="CB511" s="63"/>
    </row>
    <row r="512" spans="1:80" ht="12.7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4"/>
      <c r="AD512" s="64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  <c r="BV512" s="63"/>
      <c r="BW512" s="63"/>
      <c r="BX512" s="63"/>
      <c r="BY512" s="63"/>
      <c r="BZ512" s="63"/>
      <c r="CA512" s="63"/>
      <c r="CB512" s="63"/>
    </row>
    <row r="513" spans="1:80" ht="12.7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4"/>
      <c r="AD513" s="64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  <c r="BX513" s="63"/>
      <c r="BY513" s="63"/>
      <c r="BZ513" s="63"/>
      <c r="CA513" s="63"/>
      <c r="CB513" s="63"/>
    </row>
    <row r="514" spans="1:80" ht="12.7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4"/>
      <c r="AD514" s="64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  <c r="BV514" s="63"/>
      <c r="BW514" s="63"/>
      <c r="BX514" s="63"/>
      <c r="BY514" s="63"/>
      <c r="BZ514" s="63"/>
      <c r="CA514" s="63"/>
      <c r="CB514" s="63"/>
    </row>
    <row r="515" spans="1:80" ht="12.7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4"/>
      <c r="AD515" s="64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  <c r="BV515" s="63"/>
      <c r="BW515" s="63"/>
      <c r="BX515" s="63"/>
      <c r="BY515" s="63"/>
      <c r="BZ515" s="63"/>
      <c r="CA515" s="63"/>
      <c r="CB515" s="63"/>
    </row>
    <row r="516" spans="1:80" ht="12.7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4"/>
      <c r="AD516" s="64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  <c r="BV516" s="63"/>
      <c r="BW516" s="63"/>
      <c r="BX516" s="63"/>
      <c r="BY516" s="63"/>
      <c r="BZ516" s="63"/>
      <c r="CA516" s="63"/>
      <c r="CB516" s="63"/>
    </row>
    <row r="517" spans="1:80" ht="12.7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4"/>
      <c r="AD517" s="64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  <c r="BV517" s="63"/>
      <c r="BW517" s="63"/>
      <c r="BX517" s="63"/>
      <c r="BY517" s="63"/>
      <c r="BZ517" s="63"/>
      <c r="CA517" s="63"/>
      <c r="CB517" s="63"/>
    </row>
    <row r="518" spans="1:80" ht="12.7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4"/>
      <c r="AD518" s="64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  <c r="BV518" s="63"/>
      <c r="BW518" s="63"/>
      <c r="BX518" s="63"/>
      <c r="BY518" s="63"/>
      <c r="BZ518" s="63"/>
      <c r="CA518" s="63"/>
      <c r="CB518" s="63"/>
    </row>
    <row r="519" spans="1:80" ht="12.7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4"/>
      <c r="AD519" s="64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  <c r="BV519" s="63"/>
      <c r="BW519" s="63"/>
      <c r="BX519" s="63"/>
      <c r="BY519" s="63"/>
      <c r="BZ519" s="63"/>
      <c r="CA519" s="63"/>
      <c r="CB519" s="63"/>
    </row>
    <row r="520" spans="1:80" ht="12.7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4"/>
      <c r="AD520" s="64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  <c r="BV520" s="63"/>
      <c r="BW520" s="63"/>
      <c r="BX520" s="63"/>
      <c r="BY520" s="63"/>
      <c r="BZ520" s="63"/>
      <c r="CA520" s="63"/>
      <c r="CB520" s="63"/>
    </row>
    <row r="521" spans="1:80" ht="12.7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4"/>
      <c r="AD521" s="64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  <c r="BV521" s="63"/>
      <c r="BW521" s="63"/>
      <c r="BX521" s="63"/>
      <c r="BY521" s="63"/>
      <c r="BZ521" s="63"/>
      <c r="CA521" s="63"/>
      <c r="CB521" s="63"/>
    </row>
    <row r="522" spans="1:80" ht="12.7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4"/>
      <c r="AD522" s="64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  <c r="CB522" s="63"/>
    </row>
    <row r="523" spans="1:80" ht="12.7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4"/>
      <c r="AD523" s="64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  <c r="BX523" s="63"/>
      <c r="BY523" s="63"/>
      <c r="BZ523" s="63"/>
      <c r="CA523" s="63"/>
      <c r="CB523" s="63"/>
    </row>
    <row r="524" spans="1:80" ht="12.7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4"/>
      <c r="AD524" s="64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  <c r="BV524" s="63"/>
      <c r="BW524" s="63"/>
      <c r="BX524" s="63"/>
      <c r="BY524" s="63"/>
      <c r="BZ524" s="63"/>
      <c r="CA524" s="63"/>
      <c r="CB524" s="63"/>
    </row>
    <row r="525" spans="1:80" ht="12.7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4"/>
      <c r="AD525" s="64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  <c r="BV525" s="63"/>
      <c r="BW525" s="63"/>
      <c r="BX525" s="63"/>
      <c r="BY525" s="63"/>
      <c r="BZ525" s="63"/>
      <c r="CA525" s="63"/>
      <c r="CB525" s="63"/>
    </row>
    <row r="526" spans="1:80" ht="12.7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4"/>
      <c r="AD526" s="64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  <c r="BV526" s="63"/>
      <c r="BW526" s="63"/>
      <c r="BX526" s="63"/>
      <c r="BY526" s="63"/>
      <c r="BZ526" s="63"/>
      <c r="CA526" s="63"/>
      <c r="CB526" s="63"/>
    </row>
    <row r="527" spans="1:80" ht="12.7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4"/>
      <c r="AD527" s="64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  <c r="BV527" s="63"/>
      <c r="BW527" s="63"/>
      <c r="BX527" s="63"/>
      <c r="BY527" s="63"/>
      <c r="BZ527" s="63"/>
      <c r="CA527" s="63"/>
      <c r="CB527" s="63"/>
    </row>
    <row r="528" spans="1:80" ht="12.7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4"/>
      <c r="AD528" s="64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  <c r="BV528" s="63"/>
      <c r="BW528" s="63"/>
      <c r="BX528" s="63"/>
      <c r="BY528" s="63"/>
      <c r="BZ528" s="63"/>
      <c r="CA528" s="63"/>
      <c r="CB528" s="63"/>
    </row>
    <row r="529" spans="1:80" ht="12.7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4"/>
      <c r="AD529" s="64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  <c r="BV529" s="63"/>
      <c r="BW529" s="63"/>
      <c r="BX529" s="63"/>
      <c r="BY529" s="63"/>
      <c r="BZ529" s="63"/>
      <c r="CA529" s="63"/>
      <c r="CB529" s="63"/>
    </row>
    <row r="530" spans="1:80" ht="12.7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4"/>
      <c r="AD530" s="64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  <c r="BV530" s="63"/>
      <c r="BW530" s="63"/>
      <c r="BX530" s="63"/>
      <c r="BY530" s="63"/>
      <c r="BZ530" s="63"/>
      <c r="CA530" s="63"/>
      <c r="CB530" s="63"/>
    </row>
    <row r="531" spans="1:80" ht="12.7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4"/>
      <c r="AD531" s="64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  <c r="BV531" s="63"/>
      <c r="BW531" s="63"/>
      <c r="BX531" s="63"/>
      <c r="BY531" s="63"/>
      <c r="BZ531" s="63"/>
      <c r="CA531" s="63"/>
      <c r="CB531" s="63"/>
    </row>
    <row r="532" spans="1:80" ht="12.7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4"/>
      <c r="AD532" s="64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  <c r="BV532" s="63"/>
      <c r="BW532" s="63"/>
      <c r="BX532" s="63"/>
      <c r="BY532" s="63"/>
      <c r="BZ532" s="63"/>
      <c r="CA532" s="63"/>
      <c r="CB532" s="63"/>
    </row>
    <row r="533" spans="1:80" ht="12.7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4"/>
      <c r="AD533" s="64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  <c r="BX533" s="63"/>
      <c r="BY533" s="63"/>
      <c r="BZ533" s="63"/>
      <c r="CA533" s="63"/>
      <c r="CB533" s="63"/>
    </row>
    <row r="534" spans="1:80" ht="12.7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4"/>
      <c r="AD534" s="64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  <c r="CB534" s="63"/>
    </row>
    <row r="535" spans="1:80" ht="12.7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4"/>
      <c r="AD535" s="64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  <c r="BX535" s="63"/>
      <c r="BY535" s="63"/>
      <c r="BZ535" s="63"/>
      <c r="CA535" s="63"/>
      <c r="CB535" s="63"/>
    </row>
    <row r="536" spans="1:80" ht="12.7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4"/>
      <c r="AD536" s="64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  <c r="BX536" s="63"/>
      <c r="BY536" s="63"/>
      <c r="BZ536" s="63"/>
      <c r="CA536" s="63"/>
      <c r="CB536" s="63"/>
    </row>
    <row r="537" spans="1:80" ht="12.7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4"/>
      <c r="AD537" s="64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  <c r="BV537" s="63"/>
      <c r="BW537" s="63"/>
      <c r="BX537" s="63"/>
      <c r="BY537" s="63"/>
      <c r="BZ537" s="63"/>
      <c r="CA537" s="63"/>
      <c r="CB537" s="63"/>
    </row>
    <row r="538" spans="1:80" ht="12.7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4"/>
      <c r="AD538" s="64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  <c r="BV538" s="63"/>
      <c r="BW538" s="63"/>
      <c r="BX538" s="63"/>
      <c r="BY538" s="63"/>
      <c r="BZ538" s="63"/>
      <c r="CA538" s="63"/>
      <c r="CB538" s="63"/>
    </row>
    <row r="539" spans="1:80" ht="12.7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4"/>
      <c r="AD539" s="64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  <c r="BV539" s="63"/>
      <c r="BW539" s="63"/>
      <c r="BX539" s="63"/>
      <c r="BY539" s="63"/>
      <c r="BZ539" s="63"/>
      <c r="CA539" s="63"/>
      <c r="CB539" s="63"/>
    </row>
    <row r="540" spans="1:80" ht="12.7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4"/>
      <c r="AD540" s="64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  <c r="BX540" s="63"/>
      <c r="BY540" s="63"/>
      <c r="BZ540" s="63"/>
      <c r="CA540" s="63"/>
      <c r="CB540" s="63"/>
    </row>
    <row r="541" spans="1:80" ht="12.7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4"/>
      <c r="AD541" s="64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  <c r="BV541" s="63"/>
      <c r="BW541" s="63"/>
      <c r="BX541" s="63"/>
      <c r="BY541" s="63"/>
      <c r="BZ541" s="63"/>
      <c r="CA541" s="63"/>
      <c r="CB541" s="63"/>
    </row>
    <row r="542" spans="1:80" ht="12.7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4"/>
      <c r="AD542" s="64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  <c r="BV542" s="63"/>
      <c r="BW542" s="63"/>
      <c r="BX542" s="63"/>
      <c r="BY542" s="63"/>
      <c r="BZ542" s="63"/>
      <c r="CA542" s="63"/>
      <c r="CB542" s="63"/>
    </row>
    <row r="543" spans="1:80" ht="12.7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4"/>
      <c r="AD543" s="64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  <c r="BV543" s="63"/>
      <c r="BW543" s="63"/>
      <c r="BX543" s="63"/>
      <c r="BY543" s="63"/>
      <c r="BZ543" s="63"/>
      <c r="CA543" s="63"/>
      <c r="CB543" s="63"/>
    </row>
    <row r="544" spans="1:80" ht="12.7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4"/>
      <c r="AD544" s="64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  <c r="BV544" s="63"/>
      <c r="BW544" s="63"/>
      <c r="BX544" s="63"/>
      <c r="BY544" s="63"/>
      <c r="BZ544" s="63"/>
      <c r="CA544" s="63"/>
      <c r="CB544" s="63"/>
    </row>
    <row r="545" spans="1:80" ht="12.7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4"/>
      <c r="AD545" s="64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  <c r="BX545" s="63"/>
      <c r="BY545" s="63"/>
      <c r="BZ545" s="63"/>
      <c r="CA545" s="63"/>
      <c r="CB545" s="63"/>
    </row>
    <row r="546" spans="1:80" ht="12.7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4"/>
      <c r="AD546" s="64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  <c r="CB546" s="63"/>
    </row>
    <row r="547" spans="1:80" ht="12.7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4"/>
      <c r="AD547" s="64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  <c r="BV547" s="63"/>
      <c r="BW547" s="63"/>
      <c r="BX547" s="63"/>
      <c r="BY547" s="63"/>
      <c r="BZ547" s="63"/>
      <c r="CA547" s="63"/>
      <c r="CB547" s="63"/>
    </row>
    <row r="548" spans="1:80" ht="12.7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4"/>
      <c r="AD548" s="64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  <c r="BV548" s="63"/>
      <c r="BW548" s="63"/>
      <c r="BX548" s="63"/>
      <c r="BY548" s="63"/>
      <c r="BZ548" s="63"/>
      <c r="CA548" s="63"/>
      <c r="CB548" s="63"/>
    </row>
    <row r="549" spans="1:80" ht="12.7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4"/>
      <c r="AD549" s="64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  <c r="BV549" s="63"/>
      <c r="BW549" s="63"/>
      <c r="BX549" s="63"/>
      <c r="BY549" s="63"/>
      <c r="BZ549" s="63"/>
      <c r="CA549" s="63"/>
      <c r="CB549" s="63"/>
    </row>
    <row r="550" spans="1:80" ht="12.7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4"/>
      <c r="AD550" s="64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  <c r="BV550" s="63"/>
      <c r="BW550" s="63"/>
      <c r="BX550" s="63"/>
      <c r="BY550" s="63"/>
      <c r="BZ550" s="63"/>
      <c r="CA550" s="63"/>
      <c r="CB550" s="63"/>
    </row>
    <row r="551" spans="1:80" ht="12.7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4"/>
      <c r="AD551" s="64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  <c r="BV551" s="63"/>
      <c r="BW551" s="63"/>
      <c r="BX551" s="63"/>
      <c r="BY551" s="63"/>
      <c r="BZ551" s="63"/>
      <c r="CA551" s="63"/>
      <c r="CB551" s="63"/>
    </row>
    <row r="552" spans="1:80" ht="12.7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4"/>
      <c r="AD552" s="64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  <c r="BV552" s="63"/>
      <c r="BW552" s="63"/>
      <c r="BX552" s="63"/>
      <c r="BY552" s="63"/>
      <c r="BZ552" s="63"/>
      <c r="CA552" s="63"/>
      <c r="CB552" s="63"/>
    </row>
    <row r="553" spans="1:80" ht="12.7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4"/>
      <c r="AD553" s="64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  <c r="BX553" s="63"/>
      <c r="BY553" s="63"/>
      <c r="BZ553" s="63"/>
      <c r="CA553" s="63"/>
      <c r="CB553" s="63"/>
    </row>
    <row r="554" spans="1:80" ht="12.7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4"/>
      <c r="AD554" s="64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  <c r="BV554" s="63"/>
      <c r="BW554" s="63"/>
      <c r="BX554" s="63"/>
      <c r="BY554" s="63"/>
      <c r="BZ554" s="63"/>
      <c r="CA554" s="63"/>
      <c r="CB554" s="63"/>
    </row>
    <row r="555" spans="1:80" ht="12.7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4"/>
      <c r="AD555" s="64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  <c r="BV555" s="63"/>
      <c r="BW555" s="63"/>
      <c r="BX555" s="63"/>
      <c r="BY555" s="63"/>
      <c r="BZ555" s="63"/>
      <c r="CA555" s="63"/>
      <c r="CB555" s="63"/>
    </row>
    <row r="556" spans="1:80" ht="12.7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4"/>
      <c r="AD556" s="64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  <c r="BV556" s="63"/>
      <c r="BW556" s="63"/>
      <c r="BX556" s="63"/>
      <c r="BY556" s="63"/>
      <c r="BZ556" s="63"/>
      <c r="CA556" s="63"/>
      <c r="CB556" s="63"/>
    </row>
    <row r="557" spans="1:80" ht="12.7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4"/>
      <c r="AD557" s="64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  <c r="BV557" s="63"/>
      <c r="BW557" s="63"/>
      <c r="BX557" s="63"/>
      <c r="BY557" s="63"/>
      <c r="BZ557" s="63"/>
      <c r="CA557" s="63"/>
      <c r="CB557" s="63"/>
    </row>
    <row r="558" spans="1:80" ht="12.7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4"/>
      <c r="AD558" s="64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  <c r="CB558" s="63"/>
    </row>
    <row r="559" spans="1:80" ht="12.7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4"/>
      <c r="AD559" s="64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  <c r="BV559" s="63"/>
      <c r="BW559" s="63"/>
      <c r="BX559" s="63"/>
      <c r="BY559" s="63"/>
      <c r="BZ559" s="63"/>
      <c r="CA559" s="63"/>
      <c r="CB559" s="63"/>
    </row>
    <row r="560" spans="1:80" ht="12.7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4"/>
      <c r="AD560" s="64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  <c r="BV560" s="63"/>
      <c r="BW560" s="63"/>
      <c r="BX560" s="63"/>
      <c r="BY560" s="63"/>
      <c r="BZ560" s="63"/>
      <c r="CA560" s="63"/>
      <c r="CB560" s="63"/>
    </row>
    <row r="561" spans="1:80" ht="12.7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4"/>
      <c r="AD561" s="64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  <c r="BV561" s="63"/>
      <c r="BW561" s="63"/>
      <c r="BX561" s="63"/>
      <c r="BY561" s="63"/>
      <c r="BZ561" s="63"/>
      <c r="CA561" s="63"/>
      <c r="CB561" s="63"/>
    </row>
    <row r="562" spans="1:80" ht="12.7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4"/>
      <c r="AD562" s="64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  <c r="BV562" s="63"/>
      <c r="BW562" s="63"/>
      <c r="BX562" s="63"/>
      <c r="BY562" s="63"/>
      <c r="BZ562" s="63"/>
      <c r="CA562" s="63"/>
      <c r="CB562" s="63"/>
    </row>
    <row r="563" spans="1:80" ht="12.7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4"/>
      <c r="AD563" s="64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  <c r="BV563" s="63"/>
      <c r="BW563" s="63"/>
      <c r="BX563" s="63"/>
      <c r="BY563" s="63"/>
      <c r="BZ563" s="63"/>
      <c r="CA563" s="63"/>
      <c r="CB563" s="63"/>
    </row>
    <row r="564" spans="1:80" ht="12.7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4"/>
      <c r="AD564" s="64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  <c r="BV564" s="63"/>
      <c r="BW564" s="63"/>
      <c r="BX564" s="63"/>
      <c r="BY564" s="63"/>
      <c r="BZ564" s="63"/>
      <c r="CA564" s="63"/>
      <c r="CB564" s="63"/>
    </row>
    <row r="565" spans="1:80" ht="12.7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4"/>
      <c r="AD565" s="64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  <c r="BV565" s="63"/>
      <c r="BW565" s="63"/>
      <c r="BX565" s="63"/>
      <c r="BY565" s="63"/>
      <c r="BZ565" s="63"/>
      <c r="CA565" s="63"/>
      <c r="CB565" s="63"/>
    </row>
    <row r="566" spans="1:80" ht="12.7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4"/>
      <c r="AD566" s="64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  <c r="BV566" s="63"/>
      <c r="BW566" s="63"/>
      <c r="BX566" s="63"/>
      <c r="BY566" s="63"/>
      <c r="BZ566" s="63"/>
      <c r="CA566" s="63"/>
      <c r="CB566" s="63"/>
    </row>
    <row r="567" spans="1:80" ht="12.7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4"/>
      <c r="AD567" s="64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  <c r="BV567" s="63"/>
      <c r="BW567" s="63"/>
      <c r="BX567" s="63"/>
      <c r="BY567" s="63"/>
      <c r="BZ567" s="63"/>
      <c r="CA567" s="63"/>
      <c r="CB567" s="63"/>
    </row>
    <row r="568" spans="1:80" ht="12.7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4"/>
      <c r="AD568" s="64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  <c r="BV568" s="63"/>
      <c r="BW568" s="63"/>
      <c r="BX568" s="63"/>
      <c r="BY568" s="63"/>
      <c r="BZ568" s="63"/>
      <c r="CA568" s="63"/>
      <c r="CB568" s="63"/>
    </row>
    <row r="569" spans="1:80" ht="12.7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4"/>
      <c r="AD569" s="64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  <c r="BV569" s="63"/>
      <c r="BW569" s="63"/>
      <c r="BX569" s="63"/>
      <c r="BY569" s="63"/>
      <c r="BZ569" s="63"/>
      <c r="CA569" s="63"/>
      <c r="CB569" s="63"/>
    </row>
    <row r="570" spans="1:80" ht="12.7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4"/>
      <c r="AD570" s="64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  <c r="BV570" s="63"/>
      <c r="BW570" s="63"/>
      <c r="BX570" s="63"/>
      <c r="BY570" s="63"/>
      <c r="BZ570" s="63"/>
      <c r="CA570" s="63"/>
      <c r="CB570" s="63"/>
    </row>
    <row r="571" spans="1:80" ht="12.7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4"/>
      <c r="AD571" s="64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  <c r="BV571" s="63"/>
      <c r="BW571" s="63"/>
      <c r="BX571" s="63"/>
      <c r="BY571" s="63"/>
      <c r="BZ571" s="63"/>
      <c r="CA571" s="63"/>
      <c r="CB571" s="63"/>
    </row>
    <row r="572" spans="1:80" ht="12.7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4"/>
      <c r="AD572" s="64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  <c r="BV572" s="63"/>
      <c r="BW572" s="63"/>
      <c r="BX572" s="63"/>
      <c r="BY572" s="63"/>
      <c r="BZ572" s="63"/>
      <c r="CA572" s="63"/>
      <c r="CB572" s="63"/>
    </row>
    <row r="573" spans="1:80" ht="12.7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4"/>
      <c r="AD573" s="64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  <c r="BV573" s="63"/>
      <c r="BW573" s="63"/>
      <c r="BX573" s="63"/>
      <c r="BY573" s="63"/>
      <c r="BZ573" s="63"/>
      <c r="CA573" s="63"/>
      <c r="CB573" s="63"/>
    </row>
    <row r="574" spans="1:80" ht="12.7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4"/>
      <c r="AD574" s="64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  <c r="BV574" s="63"/>
      <c r="BW574" s="63"/>
      <c r="BX574" s="63"/>
      <c r="BY574" s="63"/>
      <c r="BZ574" s="63"/>
      <c r="CA574" s="63"/>
      <c r="CB574" s="63"/>
    </row>
    <row r="575" spans="1:80" ht="12.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4"/>
      <c r="AD575" s="64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  <c r="BV575" s="63"/>
      <c r="BW575" s="63"/>
      <c r="BX575" s="63"/>
      <c r="BY575" s="63"/>
      <c r="BZ575" s="63"/>
      <c r="CA575" s="63"/>
      <c r="CB575" s="63"/>
    </row>
    <row r="576" spans="1:80" ht="12.7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4"/>
      <c r="AD576" s="64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  <c r="BV576" s="63"/>
      <c r="BW576" s="63"/>
      <c r="BX576" s="63"/>
      <c r="BY576" s="63"/>
      <c r="BZ576" s="63"/>
      <c r="CA576" s="63"/>
      <c r="CB576" s="63"/>
    </row>
    <row r="577" spans="1:80" ht="12.7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4"/>
      <c r="AD577" s="64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  <c r="BV577" s="63"/>
      <c r="BW577" s="63"/>
      <c r="BX577" s="63"/>
      <c r="BY577" s="63"/>
      <c r="BZ577" s="63"/>
      <c r="CA577" s="63"/>
      <c r="CB577" s="63"/>
    </row>
    <row r="578" spans="1:80" ht="12.7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4"/>
      <c r="AD578" s="64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  <c r="BV578" s="63"/>
      <c r="BW578" s="63"/>
      <c r="BX578" s="63"/>
      <c r="BY578" s="63"/>
      <c r="BZ578" s="63"/>
      <c r="CA578" s="63"/>
      <c r="CB578" s="63"/>
    </row>
    <row r="579" spans="1:80" ht="12.7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4"/>
      <c r="AD579" s="64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  <c r="BV579" s="63"/>
      <c r="BW579" s="63"/>
      <c r="BX579" s="63"/>
      <c r="BY579" s="63"/>
      <c r="BZ579" s="63"/>
      <c r="CA579" s="63"/>
      <c r="CB579" s="63"/>
    </row>
    <row r="580" spans="1:80" ht="12.7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4"/>
      <c r="AD580" s="64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  <c r="BV580" s="63"/>
      <c r="BW580" s="63"/>
      <c r="BX580" s="63"/>
      <c r="BY580" s="63"/>
      <c r="BZ580" s="63"/>
      <c r="CA580" s="63"/>
      <c r="CB580" s="63"/>
    </row>
    <row r="581" spans="1:80" ht="12.7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4"/>
      <c r="AD581" s="64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  <c r="BV581" s="63"/>
      <c r="BW581" s="63"/>
      <c r="BX581" s="63"/>
      <c r="BY581" s="63"/>
      <c r="BZ581" s="63"/>
      <c r="CA581" s="63"/>
      <c r="CB581" s="63"/>
    </row>
    <row r="582" spans="1:80" ht="12.7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4"/>
      <c r="AD582" s="64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  <c r="BV582" s="63"/>
      <c r="BW582" s="63"/>
      <c r="BX582" s="63"/>
      <c r="BY582" s="63"/>
      <c r="BZ582" s="63"/>
      <c r="CA582" s="63"/>
      <c r="CB582" s="63"/>
    </row>
    <row r="583" spans="1:80" ht="12.7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4"/>
      <c r="AD583" s="64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  <c r="BV583" s="63"/>
      <c r="BW583" s="63"/>
      <c r="BX583" s="63"/>
      <c r="BY583" s="63"/>
      <c r="BZ583" s="63"/>
      <c r="CA583" s="63"/>
      <c r="CB583" s="63"/>
    </row>
    <row r="584" spans="1:80" ht="12.7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4"/>
      <c r="AD584" s="64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  <c r="BV584" s="63"/>
      <c r="BW584" s="63"/>
      <c r="BX584" s="63"/>
      <c r="BY584" s="63"/>
      <c r="BZ584" s="63"/>
      <c r="CA584" s="63"/>
      <c r="CB584" s="63"/>
    </row>
    <row r="585" spans="1:80" ht="12.7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4"/>
      <c r="AD585" s="64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  <c r="BV585" s="63"/>
      <c r="BW585" s="63"/>
      <c r="BX585" s="63"/>
      <c r="BY585" s="63"/>
      <c r="BZ585" s="63"/>
      <c r="CA585" s="63"/>
      <c r="CB585" s="63"/>
    </row>
    <row r="586" spans="1:80" ht="12.7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4"/>
      <c r="AD586" s="64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  <c r="BV586" s="63"/>
      <c r="BW586" s="63"/>
      <c r="BX586" s="63"/>
      <c r="BY586" s="63"/>
      <c r="BZ586" s="63"/>
      <c r="CA586" s="63"/>
      <c r="CB586" s="63"/>
    </row>
    <row r="587" spans="1:80" ht="12.7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4"/>
      <c r="AD587" s="64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  <c r="BV587" s="63"/>
      <c r="BW587" s="63"/>
      <c r="BX587" s="63"/>
      <c r="BY587" s="63"/>
      <c r="BZ587" s="63"/>
      <c r="CA587" s="63"/>
      <c r="CB587" s="63"/>
    </row>
    <row r="588" spans="1:80" ht="12.7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4"/>
      <c r="AD588" s="64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  <c r="BV588" s="63"/>
      <c r="BW588" s="63"/>
      <c r="BX588" s="63"/>
      <c r="BY588" s="63"/>
      <c r="BZ588" s="63"/>
      <c r="CA588" s="63"/>
      <c r="CB588" s="63"/>
    </row>
    <row r="589" spans="1:80" ht="12.7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4"/>
      <c r="AD589" s="64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63"/>
      <c r="BZ589" s="63"/>
      <c r="CA589" s="63"/>
      <c r="CB589" s="63"/>
    </row>
    <row r="590" spans="1:80" ht="12.7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4"/>
      <c r="AD590" s="64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  <c r="BV590" s="63"/>
      <c r="BW590" s="63"/>
      <c r="BX590" s="63"/>
      <c r="BY590" s="63"/>
      <c r="BZ590" s="63"/>
      <c r="CA590" s="63"/>
      <c r="CB590" s="63"/>
    </row>
    <row r="591" spans="1:80" ht="12.7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4"/>
      <c r="AD591" s="64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  <c r="BV591" s="63"/>
      <c r="BW591" s="63"/>
      <c r="BX591" s="63"/>
      <c r="BY591" s="63"/>
      <c r="BZ591" s="63"/>
      <c r="CA591" s="63"/>
      <c r="CB591" s="63"/>
    </row>
    <row r="592" spans="1:80" ht="12.7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4"/>
      <c r="AD592" s="64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  <c r="BV592" s="63"/>
      <c r="BW592" s="63"/>
      <c r="BX592" s="63"/>
      <c r="BY592" s="63"/>
      <c r="BZ592" s="63"/>
      <c r="CA592" s="63"/>
      <c r="CB592" s="63"/>
    </row>
    <row r="593" spans="1:80" ht="12.7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4"/>
      <c r="AD593" s="64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  <c r="BV593" s="63"/>
      <c r="BW593" s="63"/>
      <c r="BX593" s="63"/>
      <c r="BY593" s="63"/>
      <c r="BZ593" s="63"/>
      <c r="CA593" s="63"/>
      <c r="CB593" s="63"/>
    </row>
    <row r="594" spans="1:80" ht="12.7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4"/>
      <c r="AD594" s="64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  <c r="BV594" s="63"/>
      <c r="BW594" s="63"/>
      <c r="BX594" s="63"/>
      <c r="BY594" s="63"/>
      <c r="BZ594" s="63"/>
      <c r="CA594" s="63"/>
      <c r="CB594" s="63"/>
    </row>
    <row r="595" spans="1:80" ht="12.7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4"/>
      <c r="AD595" s="64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  <c r="BV595" s="63"/>
      <c r="BW595" s="63"/>
      <c r="BX595" s="63"/>
      <c r="BY595" s="63"/>
      <c r="BZ595" s="63"/>
      <c r="CA595" s="63"/>
      <c r="CB595" s="63"/>
    </row>
    <row r="596" spans="1:80" ht="12.7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4"/>
      <c r="AD596" s="64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  <c r="BV596" s="63"/>
      <c r="BW596" s="63"/>
      <c r="BX596" s="63"/>
      <c r="BY596" s="63"/>
      <c r="BZ596" s="63"/>
      <c r="CA596" s="63"/>
      <c r="CB596" s="63"/>
    </row>
    <row r="597" spans="1:80" ht="12.7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4"/>
      <c r="AD597" s="64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  <c r="BV597" s="63"/>
      <c r="BW597" s="63"/>
      <c r="BX597" s="63"/>
      <c r="BY597" s="63"/>
      <c r="BZ597" s="63"/>
      <c r="CA597" s="63"/>
      <c r="CB597" s="63"/>
    </row>
    <row r="598" spans="1:80" ht="12.7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4"/>
      <c r="AD598" s="64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  <c r="BX598" s="63"/>
      <c r="BY598" s="63"/>
      <c r="BZ598" s="63"/>
      <c r="CA598" s="63"/>
      <c r="CB598" s="63"/>
    </row>
    <row r="599" spans="1:80" ht="12.7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4"/>
      <c r="AD599" s="64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  <c r="BV599" s="63"/>
      <c r="BW599" s="63"/>
      <c r="BX599" s="63"/>
      <c r="BY599" s="63"/>
      <c r="BZ599" s="63"/>
      <c r="CA599" s="63"/>
      <c r="CB599" s="63"/>
    </row>
    <row r="600" spans="1:80" ht="12.7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4"/>
      <c r="AD600" s="64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  <c r="BV600" s="63"/>
      <c r="BW600" s="63"/>
      <c r="BX600" s="63"/>
      <c r="BY600" s="63"/>
      <c r="BZ600" s="63"/>
      <c r="CA600" s="63"/>
      <c r="CB600" s="63"/>
    </row>
    <row r="601" spans="1:80" ht="12.7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4"/>
      <c r="AD601" s="64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  <c r="BV601" s="63"/>
      <c r="BW601" s="63"/>
      <c r="BX601" s="63"/>
      <c r="BY601" s="63"/>
      <c r="BZ601" s="63"/>
      <c r="CA601" s="63"/>
      <c r="CB601" s="63"/>
    </row>
    <row r="602" spans="1:80" ht="12.7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4"/>
      <c r="AD602" s="64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  <c r="BV602" s="63"/>
      <c r="BW602" s="63"/>
      <c r="BX602" s="63"/>
      <c r="BY602" s="63"/>
      <c r="BZ602" s="63"/>
      <c r="CA602" s="63"/>
      <c r="CB602" s="63"/>
    </row>
    <row r="603" spans="1:80" ht="12.7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4"/>
      <c r="AD603" s="64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  <c r="BV603" s="63"/>
      <c r="BW603" s="63"/>
      <c r="BX603" s="63"/>
      <c r="BY603" s="63"/>
      <c r="BZ603" s="63"/>
      <c r="CA603" s="63"/>
      <c r="CB603" s="63"/>
    </row>
    <row r="604" spans="1:80" ht="12.7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4"/>
      <c r="AD604" s="64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  <c r="BV604" s="63"/>
      <c r="BW604" s="63"/>
      <c r="BX604" s="63"/>
      <c r="BY604" s="63"/>
      <c r="BZ604" s="63"/>
      <c r="CA604" s="63"/>
      <c r="CB604" s="63"/>
    </row>
    <row r="605" spans="1:80" ht="12.7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4"/>
      <c r="AD605" s="64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  <c r="BV605" s="63"/>
      <c r="BW605" s="63"/>
      <c r="BX605" s="63"/>
      <c r="BY605" s="63"/>
      <c r="BZ605" s="63"/>
      <c r="CA605" s="63"/>
      <c r="CB605" s="63"/>
    </row>
    <row r="606" spans="1:80" ht="12.7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4"/>
      <c r="AD606" s="64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  <c r="BV606" s="63"/>
      <c r="BW606" s="63"/>
      <c r="BX606" s="63"/>
      <c r="BY606" s="63"/>
      <c r="BZ606" s="63"/>
      <c r="CA606" s="63"/>
      <c r="CB606" s="63"/>
    </row>
    <row r="607" spans="1:80" ht="12.7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4"/>
      <c r="AD607" s="64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  <c r="BV607" s="63"/>
      <c r="BW607" s="63"/>
      <c r="BX607" s="63"/>
      <c r="BY607" s="63"/>
      <c r="BZ607" s="63"/>
      <c r="CA607" s="63"/>
      <c r="CB607" s="63"/>
    </row>
    <row r="608" spans="1:80" ht="12.7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4"/>
      <c r="AD608" s="64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  <c r="BV608" s="63"/>
      <c r="BW608" s="63"/>
      <c r="BX608" s="63"/>
      <c r="BY608" s="63"/>
      <c r="BZ608" s="63"/>
      <c r="CA608" s="63"/>
      <c r="CB608" s="63"/>
    </row>
    <row r="609" spans="1:80" ht="12.7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4"/>
      <c r="AD609" s="64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  <c r="BV609" s="63"/>
      <c r="BW609" s="63"/>
      <c r="BX609" s="63"/>
      <c r="BY609" s="63"/>
      <c r="BZ609" s="63"/>
      <c r="CA609" s="63"/>
      <c r="CB609" s="63"/>
    </row>
    <row r="610" spans="1:80" ht="12.7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4"/>
      <c r="AD610" s="64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  <c r="BV610" s="63"/>
      <c r="BW610" s="63"/>
      <c r="BX610" s="63"/>
      <c r="BY610" s="63"/>
      <c r="BZ610" s="63"/>
      <c r="CA610" s="63"/>
      <c r="CB610" s="63"/>
    </row>
    <row r="611" spans="1:80" ht="12.7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4"/>
      <c r="AD611" s="64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  <c r="BV611" s="63"/>
      <c r="BW611" s="63"/>
      <c r="BX611" s="63"/>
      <c r="BY611" s="63"/>
      <c r="BZ611" s="63"/>
      <c r="CA611" s="63"/>
      <c r="CB611" s="63"/>
    </row>
    <row r="612" spans="1:80" ht="12.7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4"/>
      <c r="AD612" s="64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  <c r="BV612" s="63"/>
      <c r="BW612" s="63"/>
      <c r="BX612" s="63"/>
      <c r="BY612" s="63"/>
      <c r="BZ612" s="63"/>
      <c r="CA612" s="63"/>
      <c r="CB612" s="63"/>
    </row>
    <row r="613" spans="1:80" ht="12.7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4"/>
      <c r="AD613" s="64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  <c r="BV613" s="63"/>
      <c r="BW613" s="63"/>
      <c r="BX613" s="63"/>
      <c r="BY613" s="63"/>
      <c r="BZ613" s="63"/>
      <c r="CA613" s="63"/>
      <c r="CB613" s="63"/>
    </row>
    <row r="614" spans="1:80" ht="12.7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4"/>
      <c r="AD614" s="64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  <c r="BV614" s="63"/>
      <c r="BW614" s="63"/>
      <c r="BX614" s="63"/>
      <c r="BY614" s="63"/>
      <c r="BZ614" s="63"/>
      <c r="CA614" s="63"/>
      <c r="CB614" s="63"/>
    </row>
    <row r="615" spans="1:80" ht="12.7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4"/>
      <c r="AD615" s="64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  <c r="BV615" s="63"/>
      <c r="BW615" s="63"/>
      <c r="BX615" s="63"/>
      <c r="BY615" s="63"/>
      <c r="BZ615" s="63"/>
      <c r="CA615" s="63"/>
      <c r="CB615" s="63"/>
    </row>
    <row r="616" spans="1:80" ht="12.7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4"/>
      <c r="AD616" s="64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  <c r="BV616" s="63"/>
      <c r="BW616" s="63"/>
      <c r="BX616" s="63"/>
      <c r="BY616" s="63"/>
      <c r="BZ616" s="63"/>
      <c r="CA616" s="63"/>
      <c r="CB616" s="63"/>
    </row>
    <row r="617" spans="1:80" ht="12.7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4"/>
      <c r="AD617" s="64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  <c r="BV617" s="63"/>
      <c r="BW617" s="63"/>
      <c r="BX617" s="63"/>
      <c r="BY617" s="63"/>
      <c r="BZ617" s="63"/>
      <c r="CA617" s="63"/>
      <c r="CB617" s="63"/>
    </row>
    <row r="618" spans="1:80" ht="12.7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4"/>
      <c r="AD618" s="64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  <c r="BV618" s="63"/>
      <c r="BW618" s="63"/>
      <c r="BX618" s="63"/>
      <c r="BY618" s="63"/>
      <c r="BZ618" s="63"/>
      <c r="CA618" s="63"/>
      <c r="CB618" s="63"/>
    </row>
    <row r="619" spans="1:80" ht="12.7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4"/>
      <c r="AD619" s="64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  <c r="BV619" s="63"/>
      <c r="BW619" s="63"/>
      <c r="BX619" s="63"/>
      <c r="BY619" s="63"/>
      <c r="BZ619" s="63"/>
      <c r="CA619" s="63"/>
      <c r="CB619" s="63"/>
    </row>
    <row r="620" spans="1:80" ht="12.7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4"/>
      <c r="AD620" s="64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  <c r="BV620" s="63"/>
      <c r="BW620" s="63"/>
      <c r="BX620" s="63"/>
      <c r="BY620" s="63"/>
      <c r="BZ620" s="63"/>
      <c r="CA620" s="63"/>
      <c r="CB620" s="63"/>
    </row>
    <row r="621" spans="1:80" ht="12.7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4"/>
      <c r="AD621" s="64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  <c r="BV621" s="63"/>
      <c r="BW621" s="63"/>
      <c r="BX621" s="63"/>
      <c r="BY621" s="63"/>
      <c r="BZ621" s="63"/>
      <c r="CA621" s="63"/>
      <c r="CB621" s="63"/>
    </row>
    <row r="622" spans="1:80" ht="12.7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4"/>
      <c r="AD622" s="64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  <c r="BV622" s="63"/>
      <c r="BW622" s="63"/>
      <c r="BX622" s="63"/>
      <c r="BY622" s="63"/>
      <c r="BZ622" s="63"/>
      <c r="CA622" s="63"/>
      <c r="CB622" s="63"/>
    </row>
    <row r="623" spans="1:80" ht="12.7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4"/>
      <c r="AD623" s="64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  <c r="BV623" s="63"/>
      <c r="BW623" s="63"/>
      <c r="BX623" s="63"/>
      <c r="BY623" s="63"/>
      <c r="BZ623" s="63"/>
      <c r="CA623" s="63"/>
      <c r="CB623" s="63"/>
    </row>
    <row r="624" spans="1:80" ht="12.7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4"/>
      <c r="AD624" s="64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  <c r="BV624" s="63"/>
      <c r="BW624" s="63"/>
      <c r="BX624" s="63"/>
      <c r="BY624" s="63"/>
      <c r="BZ624" s="63"/>
      <c r="CA624" s="63"/>
      <c r="CB624" s="63"/>
    </row>
    <row r="625" spans="1:80" ht="12.7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4"/>
      <c r="AD625" s="64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  <c r="BV625" s="63"/>
      <c r="BW625" s="63"/>
      <c r="BX625" s="63"/>
      <c r="BY625" s="63"/>
      <c r="BZ625" s="63"/>
      <c r="CA625" s="63"/>
      <c r="CB625" s="63"/>
    </row>
    <row r="626" spans="1:80" ht="12.7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4"/>
      <c r="AD626" s="64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  <c r="BV626" s="63"/>
      <c r="BW626" s="63"/>
      <c r="BX626" s="63"/>
      <c r="BY626" s="63"/>
      <c r="BZ626" s="63"/>
      <c r="CA626" s="63"/>
      <c r="CB626" s="63"/>
    </row>
    <row r="627" spans="1:80" ht="12.7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4"/>
      <c r="AD627" s="64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  <c r="BX627" s="63"/>
      <c r="BY627" s="63"/>
      <c r="BZ627" s="63"/>
      <c r="CA627" s="63"/>
      <c r="CB627" s="63"/>
    </row>
    <row r="628" spans="1:80" ht="12.7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4"/>
      <c r="AD628" s="64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  <c r="BV628" s="63"/>
      <c r="BW628" s="63"/>
      <c r="BX628" s="63"/>
      <c r="BY628" s="63"/>
      <c r="BZ628" s="63"/>
      <c r="CA628" s="63"/>
      <c r="CB628" s="63"/>
    </row>
    <row r="629" spans="1:80" ht="12.7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4"/>
      <c r="AD629" s="64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  <c r="BV629" s="63"/>
      <c r="BW629" s="63"/>
      <c r="BX629" s="63"/>
      <c r="BY629" s="63"/>
      <c r="BZ629" s="63"/>
      <c r="CA629" s="63"/>
      <c r="CB629" s="63"/>
    </row>
    <row r="630" spans="1:80" ht="12.7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4"/>
      <c r="AD630" s="64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  <c r="BV630" s="63"/>
      <c r="BW630" s="63"/>
      <c r="BX630" s="63"/>
      <c r="BY630" s="63"/>
      <c r="BZ630" s="63"/>
      <c r="CA630" s="63"/>
      <c r="CB630" s="63"/>
    </row>
    <row r="631" spans="1:80" ht="12.7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4"/>
      <c r="AD631" s="64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  <c r="BV631" s="63"/>
      <c r="BW631" s="63"/>
      <c r="BX631" s="63"/>
      <c r="BY631" s="63"/>
      <c r="BZ631" s="63"/>
      <c r="CA631" s="63"/>
      <c r="CB631" s="63"/>
    </row>
    <row r="632" spans="1:80" ht="12.7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4"/>
      <c r="AD632" s="64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  <c r="BV632" s="63"/>
      <c r="BW632" s="63"/>
      <c r="BX632" s="63"/>
      <c r="BY632" s="63"/>
      <c r="BZ632" s="63"/>
      <c r="CA632" s="63"/>
      <c r="CB632" s="63"/>
    </row>
    <row r="633" spans="1:80" ht="12.7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4"/>
      <c r="AD633" s="64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  <c r="BV633" s="63"/>
      <c r="BW633" s="63"/>
      <c r="BX633" s="63"/>
      <c r="BY633" s="63"/>
      <c r="BZ633" s="63"/>
      <c r="CA633" s="63"/>
      <c r="CB633" s="63"/>
    </row>
    <row r="634" spans="1:80" ht="12.7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4"/>
      <c r="AD634" s="64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  <c r="BX634" s="63"/>
      <c r="BY634" s="63"/>
      <c r="BZ634" s="63"/>
      <c r="CA634" s="63"/>
      <c r="CB634" s="63"/>
    </row>
    <row r="635" spans="1:80" ht="12.7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4"/>
      <c r="AD635" s="64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  <c r="BV635" s="63"/>
      <c r="BW635" s="63"/>
      <c r="BX635" s="63"/>
      <c r="BY635" s="63"/>
      <c r="BZ635" s="63"/>
      <c r="CA635" s="63"/>
      <c r="CB635" s="63"/>
    </row>
    <row r="636" spans="1:80" ht="12.7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4"/>
      <c r="AD636" s="64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  <c r="BV636" s="63"/>
      <c r="BW636" s="63"/>
      <c r="BX636" s="63"/>
      <c r="BY636" s="63"/>
      <c r="BZ636" s="63"/>
      <c r="CA636" s="63"/>
      <c r="CB636" s="63"/>
    </row>
    <row r="637" spans="1:80" ht="12.7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4"/>
      <c r="AD637" s="64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  <c r="BV637" s="63"/>
      <c r="BW637" s="63"/>
      <c r="BX637" s="63"/>
      <c r="BY637" s="63"/>
      <c r="BZ637" s="63"/>
      <c r="CA637" s="63"/>
      <c r="CB637" s="63"/>
    </row>
    <row r="638" spans="1:80" ht="12.7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4"/>
      <c r="AD638" s="64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  <c r="BX638" s="63"/>
      <c r="BY638" s="63"/>
      <c r="BZ638" s="63"/>
      <c r="CA638" s="63"/>
      <c r="CB638" s="63"/>
    </row>
    <row r="639" spans="1:80" ht="12.7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4"/>
      <c r="AD639" s="64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  <c r="BV639" s="63"/>
      <c r="BW639" s="63"/>
      <c r="BX639" s="63"/>
      <c r="BY639" s="63"/>
      <c r="BZ639" s="63"/>
      <c r="CA639" s="63"/>
      <c r="CB639" s="63"/>
    </row>
    <row r="640" spans="1:80" ht="12.7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4"/>
      <c r="AD640" s="64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  <c r="BV640" s="63"/>
      <c r="BW640" s="63"/>
      <c r="BX640" s="63"/>
      <c r="BY640" s="63"/>
      <c r="BZ640" s="63"/>
      <c r="CA640" s="63"/>
      <c r="CB640" s="63"/>
    </row>
    <row r="641" spans="1:80" ht="12.7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4"/>
      <c r="AD641" s="64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  <c r="BX641" s="63"/>
      <c r="BY641" s="63"/>
      <c r="BZ641" s="63"/>
      <c r="CA641" s="63"/>
      <c r="CB641" s="63"/>
    </row>
    <row r="642" spans="1:80" ht="12.7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4"/>
      <c r="AD642" s="64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  <c r="BV642" s="63"/>
      <c r="BW642" s="63"/>
      <c r="BX642" s="63"/>
      <c r="BY642" s="63"/>
      <c r="BZ642" s="63"/>
      <c r="CA642" s="63"/>
      <c r="CB642" s="63"/>
    </row>
    <row r="643" spans="1:80" ht="12.7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4"/>
      <c r="AD643" s="64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  <c r="BV643" s="63"/>
      <c r="BW643" s="63"/>
      <c r="BX643" s="63"/>
      <c r="BY643" s="63"/>
      <c r="BZ643" s="63"/>
      <c r="CA643" s="63"/>
      <c r="CB643" s="63"/>
    </row>
    <row r="644" spans="1:80" ht="12.7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4"/>
      <c r="AD644" s="64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  <c r="BX644" s="63"/>
      <c r="BY644" s="63"/>
      <c r="BZ644" s="63"/>
      <c r="CA644" s="63"/>
      <c r="CB644" s="63"/>
    </row>
    <row r="645" spans="1:80" ht="12.7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4"/>
      <c r="AD645" s="64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  <c r="BX645" s="63"/>
      <c r="BY645" s="63"/>
      <c r="BZ645" s="63"/>
      <c r="CA645" s="63"/>
      <c r="CB645" s="63"/>
    </row>
    <row r="646" spans="1:80" ht="12.7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4"/>
      <c r="AD646" s="64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  <c r="BX646" s="63"/>
      <c r="BY646" s="63"/>
      <c r="BZ646" s="63"/>
      <c r="CA646" s="63"/>
      <c r="CB646" s="63"/>
    </row>
    <row r="647" spans="1:80" ht="12.7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4"/>
      <c r="AD647" s="64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  <c r="BV647" s="63"/>
      <c r="BW647" s="63"/>
      <c r="BX647" s="63"/>
      <c r="BY647" s="63"/>
      <c r="BZ647" s="63"/>
      <c r="CA647" s="63"/>
      <c r="CB647" s="63"/>
    </row>
    <row r="648" spans="1:80" ht="12.7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4"/>
      <c r="AD648" s="64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  <c r="BV648" s="63"/>
      <c r="BW648" s="63"/>
      <c r="BX648" s="63"/>
      <c r="BY648" s="63"/>
      <c r="BZ648" s="63"/>
      <c r="CA648" s="63"/>
      <c r="CB648" s="63"/>
    </row>
    <row r="649" spans="1:80" ht="12.7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4"/>
      <c r="AD649" s="64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  <c r="BV649" s="63"/>
      <c r="BW649" s="63"/>
      <c r="BX649" s="63"/>
      <c r="BY649" s="63"/>
      <c r="BZ649" s="63"/>
      <c r="CA649" s="63"/>
      <c r="CB649" s="63"/>
    </row>
    <row r="650" spans="1:80" ht="12.7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4"/>
      <c r="AD650" s="64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  <c r="BV650" s="63"/>
      <c r="BW650" s="63"/>
      <c r="BX650" s="63"/>
      <c r="BY650" s="63"/>
      <c r="BZ650" s="63"/>
      <c r="CA650" s="63"/>
      <c r="CB650" s="63"/>
    </row>
    <row r="651" spans="1:80" ht="12.7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4"/>
      <c r="AD651" s="64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  <c r="BV651" s="63"/>
      <c r="BW651" s="63"/>
      <c r="BX651" s="63"/>
      <c r="BY651" s="63"/>
      <c r="BZ651" s="63"/>
      <c r="CA651" s="63"/>
      <c r="CB651" s="63"/>
    </row>
    <row r="652" spans="1:80" ht="12.7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4"/>
      <c r="AD652" s="64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  <c r="BV652" s="63"/>
      <c r="BW652" s="63"/>
      <c r="BX652" s="63"/>
      <c r="BY652" s="63"/>
      <c r="BZ652" s="63"/>
      <c r="CA652" s="63"/>
      <c r="CB652" s="63"/>
    </row>
    <row r="653" spans="1:80" ht="12.7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4"/>
      <c r="AD653" s="64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  <c r="BV653" s="63"/>
      <c r="BW653" s="63"/>
      <c r="BX653" s="63"/>
      <c r="BY653" s="63"/>
      <c r="BZ653" s="63"/>
      <c r="CA653" s="63"/>
      <c r="CB653" s="63"/>
    </row>
    <row r="654" spans="1:80" ht="12.7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4"/>
      <c r="AD654" s="64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  <c r="BV654" s="63"/>
      <c r="BW654" s="63"/>
      <c r="BX654" s="63"/>
      <c r="BY654" s="63"/>
      <c r="BZ654" s="63"/>
      <c r="CA654" s="63"/>
      <c r="CB654" s="63"/>
    </row>
    <row r="655" spans="1:80" ht="12.7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4"/>
      <c r="AD655" s="64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  <c r="BV655" s="63"/>
      <c r="BW655" s="63"/>
      <c r="BX655" s="63"/>
      <c r="BY655" s="63"/>
      <c r="BZ655" s="63"/>
      <c r="CA655" s="63"/>
      <c r="CB655" s="63"/>
    </row>
    <row r="656" spans="1:80" ht="12.7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4"/>
      <c r="AD656" s="64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  <c r="BV656" s="63"/>
      <c r="BW656" s="63"/>
      <c r="BX656" s="63"/>
      <c r="BY656" s="63"/>
      <c r="BZ656" s="63"/>
      <c r="CA656" s="63"/>
      <c r="CB656" s="63"/>
    </row>
    <row r="657" spans="1:80" ht="12.7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4"/>
      <c r="AD657" s="64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  <c r="BV657" s="63"/>
      <c r="BW657" s="63"/>
      <c r="BX657" s="63"/>
      <c r="BY657" s="63"/>
      <c r="BZ657" s="63"/>
      <c r="CA657" s="63"/>
      <c r="CB657" s="63"/>
    </row>
    <row r="658" spans="1:80" ht="12.7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4"/>
      <c r="AD658" s="64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  <c r="BV658" s="63"/>
      <c r="BW658" s="63"/>
      <c r="BX658" s="63"/>
      <c r="BY658" s="63"/>
      <c r="BZ658" s="63"/>
      <c r="CA658" s="63"/>
      <c r="CB658" s="63"/>
    </row>
    <row r="659" spans="1:80" ht="12.7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4"/>
      <c r="AD659" s="64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  <c r="BV659" s="63"/>
      <c r="BW659" s="63"/>
      <c r="BX659" s="63"/>
      <c r="BY659" s="63"/>
      <c r="BZ659" s="63"/>
      <c r="CA659" s="63"/>
      <c r="CB659" s="63"/>
    </row>
    <row r="660" spans="1:80" ht="12.7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4"/>
      <c r="AD660" s="64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  <c r="BV660" s="63"/>
      <c r="BW660" s="63"/>
      <c r="BX660" s="63"/>
      <c r="BY660" s="63"/>
      <c r="BZ660" s="63"/>
      <c r="CA660" s="63"/>
      <c r="CB660" s="63"/>
    </row>
    <row r="661" spans="1:80" ht="12.7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4"/>
      <c r="AD661" s="64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  <c r="BV661" s="63"/>
      <c r="BW661" s="63"/>
      <c r="BX661" s="63"/>
      <c r="BY661" s="63"/>
      <c r="BZ661" s="63"/>
      <c r="CA661" s="63"/>
      <c r="CB661" s="63"/>
    </row>
    <row r="662" spans="1:80" ht="12.7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4"/>
      <c r="AD662" s="64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  <c r="BV662" s="63"/>
      <c r="BW662" s="63"/>
      <c r="BX662" s="63"/>
      <c r="BY662" s="63"/>
      <c r="BZ662" s="63"/>
      <c r="CA662" s="63"/>
      <c r="CB662" s="63"/>
    </row>
    <row r="663" spans="1:80" ht="12.7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4"/>
      <c r="AD663" s="64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  <c r="BV663" s="63"/>
      <c r="BW663" s="63"/>
      <c r="BX663" s="63"/>
      <c r="BY663" s="63"/>
      <c r="BZ663" s="63"/>
      <c r="CA663" s="63"/>
      <c r="CB663" s="63"/>
    </row>
    <row r="664" spans="1:80" ht="12.7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4"/>
      <c r="AD664" s="64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  <c r="BV664" s="63"/>
      <c r="BW664" s="63"/>
      <c r="BX664" s="63"/>
      <c r="BY664" s="63"/>
      <c r="BZ664" s="63"/>
      <c r="CA664" s="63"/>
      <c r="CB664" s="63"/>
    </row>
    <row r="665" spans="1:80" ht="12.7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4"/>
      <c r="AD665" s="64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  <c r="BV665" s="63"/>
      <c r="BW665" s="63"/>
      <c r="BX665" s="63"/>
      <c r="BY665" s="63"/>
      <c r="BZ665" s="63"/>
      <c r="CA665" s="63"/>
      <c r="CB665" s="63"/>
    </row>
    <row r="666" spans="1:80" ht="12.7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4"/>
      <c r="AD666" s="64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  <c r="BV666" s="63"/>
      <c r="BW666" s="63"/>
      <c r="BX666" s="63"/>
      <c r="BY666" s="63"/>
      <c r="BZ666" s="63"/>
      <c r="CA666" s="63"/>
      <c r="CB666" s="63"/>
    </row>
    <row r="667" spans="1:80" ht="12.7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4"/>
      <c r="AD667" s="64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  <c r="BV667" s="63"/>
      <c r="BW667" s="63"/>
      <c r="BX667" s="63"/>
      <c r="BY667" s="63"/>
      <c r="BZ667" s="63"/>
      <c r="CA667" s="63"/>
      <c r="CB667" s="63"/>
    </row>
    <row r="668" spans="1:80" ht="12.7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4"/>
      <c r="AD668" s="64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  <c r="BV668" s="63"/>
      <c r="BW668" s="63"/>
      <c r="BX668" s="63"/>
      <c r="BY668" s="63"/>
      <c r="BZ668" s="63"/>
      <c r="CA668" s="63"/>
      <c r="CB668" s="63"/>
    </row>
    <row r="669" spans="1:80" ht="12.7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4"/>
      <c r="AD669" s="64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  <c r="BV669" s="63"/>
      <c r="BW669" s="63"/>
      <c r="BX669" s="63"/>
      <c r="BY669" s="63"/>
      <c r="BZ669" s="63"/>
      <c r="CA669" s="63"/>
      <c r="CB669" s="63"/>
    </row>
    <row r="670" spans="1:80" ht="12.7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4"/>
      <c r="AD670" s="64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  <c r="BX670" s="63"/>
      <c r="BY670" s="63"/>
      <c r="BZ670" s="63"/>
      <c r="CA670" s="63"/>
      <c r="CB670" s="63"/>
    </row>
    <row r="671" spans="1:80" ht="12.7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4"/>
      <c r="AD671" s="64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  <c r="BX671" s="63"/>
      <c r="BY671" s="63"/>
      <c r="BZ671" s="63"/>
      <c r="CA671" s="63"/>
      <c r="CB671" s="63"/>
    </row>
    <row r="672" spans="1:80" ht="12.7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4"/>
      <c r="AD672" s="64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  <c r="BX672" s="63"/>
      <c r="BY672" s="63"/>
      <c r="BZ672" s="63"/>
      <c r="CA672" s="63"/>
      <c r="CB672" s="63"/>
    </row>
    <row r="673" spans="1:80" ht="12.7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4"/>
      <c r="AD673" s="64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  <c r="BX673" s="63"/>
      <c r="BY673" s="63"/>
      <c r="BZ673" s="63"/>
      <c r="CA673" s="63"/>
      <c r="CB673" s="63"/>
    </row>
    <row r="674" spans="1:80" ht="12.7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4"/>
      <c r="AD674" s="64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  <c r="BX674" s="63"/>
      <c r="BY674" s="63"/>
      <c r="BZ674" s="63"/>
      <c r="CA674" s="63"/>
      <c r="CB674" s="63"/>
    </row>
    <row r="675" spans="1:80" ht="12.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4"/>
      <c r="AD675" s="64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  <c r="BX675" s="63"/>
      <c r="BY675" s="63"/>
      <c r="BZ675" s="63"/>
      <c r="CA675" s="63"/>
      <c r="CB675" s="63"/>
    </row>
    <row r="676" spans="1:80" ht="12.7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4"/>
      <c r="AD676" s="64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  <c r="BX676" s="63"/>
      <c r="BY676" s="63"/>
      <c r="BZ676" s="63"/>
      <c r="CA676" s="63"/>
      <c r="CB676" s="63"/>
    </row>
    <row r="677" spans="1:80" ht="12.7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4"/>
      <c r="AD677" s="64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  <c r="BV677" s="63"/>
      <c r="BW677" s="63"/>
      <c r="BX677" s="63"/>
      <c r="BY677" s="63"/>
      <c r="BZ677" s="63"/>
      <c r="CA677" s="63"/>
      <c r="CB677" s="63"/>
    </row>
    <row r="678" spans="1:80" ht="12.7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4"/>
      <c r="AD678" s="64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  <c r="BV678" s="63"/>
      <c r="BW678" s="63"/>
      <c r="BX678" s="63"/>
      <c r="BY678" s="63"/>
      <c r="BZ678" s="63"/>
      <c r="CA678" s="63"/>
      <c r="CB678" s="63"/>
    </row>
    <row r="679" spans="1:80" ht="12.7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4"/>
      <c r="AD679" s="64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  <c r="BV679" s="63"/>
      <c r="BW679" s="63"/>
      <c r="BX679" s="63"/>
      <c r="BY679" s="63"/>
      <c r="BZ679" s="63"/>
      <c r="CA679" s="63"/>
      <c r="CB679" s="63"/>
    </row>
    <row r="680" spans="1:80" ht="12.7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4"/>
      <c r="AD680" s="64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  <c r="BV680" s="63"/>
      <c r="BW680" s="63"/>
      <c r="BX680" s="63"/>
      <c r="BY680" s="63"/>
      <c r="BZ680" s="63"/>
      <c r="CA680" s="63"/>
      <c r="CB680" s="63"/>
    </row>
    <row r="681" spans="1:80" ht="12.7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4"/>
      <c r="AD681" s="64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  <c r="BV681" s="63"/>
      <c r="BW681" s="63"/>
      <c r="BX681" s="63"/>
      <c r="BY681" s="63"/>
      <c r="BZ681" s="63"/>
      <c r="CA681" s="63"/>
      <c r="CB681" s="63"/>
    </row>
    <row r="682" spans="1:80" ht="12.7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4"/>
      <c r="AD682" s="64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  <c r="BV682" s="63"/>
      <c r="BW682" s="63"/>
      <c r="BX682" s="63"/>
      <c r="BY682" s="63"/>
      <c r="BZ682" s="63"/>
      <c r="CA682" s="63"/>
      <c r="CB682" s="63"/>
    </row>
    <row r="683" spans="1:80" ht="12.7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4"/>
      <c r="AD683" s="64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  <c r="BV683" s="63"/>
      <c r="BW683" s="63"/>
      <c r="BX683" s="63"/>
      <c r="BY683" s="63"/>
      <c r="BZ683" s="63"/>
      <c r="CA683" s="63"/>
      <c r="CB683" s="63"/>
    </row>
    <row r="684" spans="1:80" ht="12.7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4"/>
      <c r="AD684" s="64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  <c r="BV684" s="63"/>
      <c r="BW684" s="63"/>
      <c r="BX684" s="63"/>
      <c r="BY684" s="63"/>
      <c r="BZ684" s="63"/>
      <c r="CA684" s="63"/>
      <c r="CB684" s="63"/>
    </row>
    <row r="685" spans="1:80" ht="12.7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4"/>
      <c r="AD685" s="64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  <c r="BV685" s="63"/>
      <c r="BW685" s="63"/>
      <c r="BX685" s="63"/>
      <c r="BY685" s="63"/>
      <c r="BZ685" s="63"/>
      <c r="CA685" s="63"/>
      <c r="CB685" s="63"/>
    </row>
    <row r="686" spans="1:80" ht="12.7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4"/>
      <c r="AD686" s="64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  <c r="BV686" s="63"/>
      <c r="BW686" s="63"/>
      <c r="BX686" s="63"/>
      <c r="BY686" s="63"/>
      <c r="BZ686" s="63"/>
      <c r="CA686" s="63"/>
      <c r="CB686" s="63"/>
    </row>
    <row r="687" spans="1:80" ht="12.7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4"/>
      <c r="AD687" s="64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  <c r="BV687" s="63"/>
      <c r="BW687" s="63"/>
      <c r="BX687" s="63"/>
      <c r="BY687" s="63"/>
      <c r="BZ687" s="63"/>
      <c r="CA687" s="63"/>
      <c r="CB687" s="63"/>
    </row>
    <row r="688" spans="1:80" ht="12.7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4"/>
      <c r="AD688" s="64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  <c r="BV688" s="63"/>
      <c r="BW688" s="63"/>
      <c r="BX688" s="63"/>
      <c r="BY688" s="63"/>
      <c r="BZ688" s="63"/>
      <c r="CA688" s="63"/>
      <c r="CB688" s="63"/>
    </row>
    <row r="689" spans="1:80" ht="12.7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4"/>
      <c r="AD689" s="64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  <c r="BX689" s="63"/>
      <c r="BY689" s="63"/>
      <c r="BZ689" s="63"/>
      <c r="CA689" s="63"/>
      <c r="CB689" s="63"/>
    </row>
    <row r="690" spans="1:80" ht="12.7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4"/>
      <c r="AD690" s="64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  <c r="BV690" s="63"/>
      <c r="BW690" s="63"/>
      <c r="BX690" s="63"/>
      <c r="BY690" s="63"/>
      <c r="BZ690" s="63"/>
      <c r="CA690" s="63"/>
      <c r="CB690" s="63"/>
    </row>
    <row r="691" spans="1:80" ht="12.7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4"/>
      <c r="AD691" s="64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  <c r="BV691" s="63"/>
      <c r="BW691" s="63"/>
      <c r="BX691" s="63"/>
      <c r="BY691" s="63"/>
      <c r="BZ691" s="63"/>
      <c r="CA691" s="63"/>
      <c r="CB691" s="63"/>
    </row>
    <row r="692" spans="1:80" ht="12.7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4"/>
      <c r="AD692" s="64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  <c r="BV692" s="63"/>
      <c r="BW692" s="63"/>
      <c r="BX692" s="63"/>
      <c r="BY692" s="63"/>
      <c r="BZ692" s="63"/>
      <c r="CA692" s="63"/>
      <c r="CB692" s="63"/>
    </row>
    <row r="693" spans="1:80" ht="12.7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4"/>
      <c r="AD693" s="64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  <c r="BV693" s="63"/>
      <c r="BW693" s="63"/>
      <c r="BX693" s="63"/>
      <c r="BY693" s="63"/>
      <c r="BZ693" s="63"/>
      <c r="CA693" s="63"/>
      <c r="CB693" s="63"/>
    </row>
    <row r="694" spans="1:80" ht="12.7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4"/>
      <c r="AD694" s="64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  <c r="BV694" s="63"/>
      <c r="BW694" s="63"/>
      <c r="BX694" s="63"/>
      <c r="BY694" s="63"/>
      <c r="BZ694" s="63"/>
      <c r="CA694" s="63"/>
      <c r="CB694" s="63"/>
    </row>
    <row r="695" spans="1:80" ht="12.7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4"/>
      <c r="AD695" s="64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  <c r="CB695" s="63"/>
    </row>
    <row r="696" spans="1:80" ht="12.7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4"/>
      <c r="AD696" s="64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  <c r="CB696" s="63"/>
    </row>
    <row r="697" spans="1:80" ht="12.7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4"/>
      <c r="AD697" s="64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  <c r="BV697" s="63"/>
      <c r="BW697" s="63"/>
      <c r="BX697" s="63"/>
      <c r="BY697" s="63"/>
      <c r="BZ697" s="63"/>
      <c r="CA697" s="63"/>
      <c r="CB697" s="63"/>
    </row>
    <row r="698" spans="1:80" ht="12.7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4"/>
      <c r="AD698" s="64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  <c r="BV698" s="63"/>
      <c r="BW698" s="63"/>
      <c r="BX698" s="63"/>
      <c r="BY698" s="63"/>
      <c r="BZ698" s="63"/>
      <c r="CA698" s="63"/>
      <c r="CB698" s="63"/>
    </row>
    <row r="699" spans="1:80" ht="12.7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4"/>
      <c r="AD699" s="64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  <c r="BV699" s="63"/>
      <c r="BW699" s="63"/>
      <c r="BX699" s="63"/>
      <c r="BY699" s="63"/>
      <c r="BZ699" s="63"/>
      <c r="CA699" s="63"/>
      <c r="CB699" s="63"/>
    </row>
    <row r="700" spans="1:80" ht="12.7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4"/>
      <c r="AD700" s="64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  <c r="BV700" s="63"/>
      <c r="BW700" s="63"/>
      <c r="BX700" s="63"/>
      <c r="BY700" s="63"/>
      <c r="BZ700" s="63"/>
      <c r="CA700" s="63"/>
      <c r="CB700" s="63"/>
    </row>
    <row r="701" spans="1:80" ht="12.7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4"/>
      <c r="AD701" s="64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  <c r="BV701" s="63"/>
      <c r="BW701" s="63"/>
      <c r="BX701" s="63"/>
      <c r="BY701" s="63"/>
      <c r="BZ701" s="63"/>
      <c r="CA701" s="63"/>
      <c r="CB701" s="63"/>
    </row>
    <row r="702" spans="1:80" ht="12.7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4"/>
      <c r="AD702" s="64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  <c r="BV702" s="63"/>
      <c r="BW702" s="63"/>
      <c r="BX702" s="63"/>
      <c r="BY702" s="63"/>
      <c r="BZ702" s="63"/>
      <c r="CA702" s="63"/>
      <c r="CB702" s="63"/>
    </row>
    <row r="703" spans="1:80" ht="12.7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4"/>
      <c r="AD703" s="64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  <c r="BV703" s="63"/>
      <c r="BW703" s="63"/>
      <c r="BX703" s="63"/>
      <c r="BY703" s="63"/>
      <c r="BZ703" s="63"/>
      <c r="CA703" s="63"/>
      <c r="CB703" s="63"/>
    </row>
    <row r="704" spans="1:80" ht="12.7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4"/>
      <c r="AD704" s="64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  <c r="BV704" s="63"/>
      <c r="BW704" s="63"/>
      <c r="BX704" s="63"/>
      <c r="BY704" s="63"/>
      <c r="BZ704" s="63"/>
      <c r="CA704" s="63"/>
      <c r="CB704" s="63"/>
    </row>
    <row r="705" spans="1:80" ht="12.7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4"/>
      <c r="AD705" s="64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  <c r="BV705" s="63"/>
      <c r="BW705" s="63"/>
      <c r="BX705" s="63"/>
      <c r="BY705" s="63"/>
      <c r="BZ705" s="63"/>
      <c r="CA705" s="63"/>
      <c r="CB705" s="63"/>
    </row>
    <row r="706" spans="1:80" ht="12.7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4"/>
      <c r="AD706" s="64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  <c r="BV706" s="63"/>
      <c r="BW706" s="63"/>
      <c r="BX706" s="63"/>
      <c r="BY706" s="63"/>
      <c r="BZ706" s="63"/>
      <c r="CA706" s="63"/>
      <c r="CB706" s="63"/>
    </row>
    <row r="707" spans="1:80" ht="12.7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4"/>
      <c r="AD707" s="64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  <c r="BV707" s="63"/>
      <c r="BW707" s="63"/>
      <c r="BX707" s="63"/>
      <c r="BY707" s="63"/>
      <c r="BZ707" s="63"/>
      <c r="CA707" s="63"/>
      <c r="CB707" s="63"/>
    </row>
    <row r="708" spans="1:80" ht="12.7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4"/>
      <c r="AD708" s="64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  <c r="BV708" s="63"/>
      <c r="BW708" s="63"/>
      <c r="BX708" s="63"/>
      <c r="BY708" s="63"/>
      <c r="BZ708" s="63"/>
      <c r="CA708" s="63"/>
      <c r="CB708" s="63"/>
    </row>
    <row r="709" spans="1:80" ht="12.7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4"/>
      <c r="AD709" s="64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  <c r="BV709" s="63"/>
      <c r="BW709" s="63"/>
      <c r="BX709" s="63"/>
      <c r="BY709" s="63"/>
      <c r="BZ709" s="63"/>
      <c r="CA709" s="63"/>
      <c r="CB709" s="63"/>
    </row>
    <row r="710" spans="1:80" ht="12.7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4"/>
      <c r="AD710" s="64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  <c r="BV710" s="63"/>
      <c r="BW710" s="63"/>
      <c r="BX710" s="63"/>
      <c r="BY710" s="63"/>
      <c r="BZ710" s="63"/>
      <c r="CA710" s="63"/>
      <c r="CB710" s="63"/>
    </row>
    <row r="711" spans="1:80" ht="12.7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4"/>
      <c r="AD711" s="64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  <c r="BV711" s="63"/>
      <c r="BW711" s="63"/>
      <c r="BX711" s="63"/>
      <c r="BY711" s="63"/>
      <c r="BZ711" s="63"/>
      <c r="CA711" s="63"/>
      <c r="CB711" s="63"/>
    </row>
    <row r="712" spans="1:80" ht="12.7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4"/>
      <c r="AD712" s="64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  <c r="BV712" s="63"/>
      <c r="BW712" s="63"/>
      <c r="BX712" s="63"/>
      <c r="BY712" s="63"/>
      <c r="BZ712" s="63"/>
      <c r="CA712" s="63"/>
      <c r="CB712" s="63"/>
    </row>
    <row r="713" spans="1:80" ht="12.7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4"/>
      <c r="AD713" s="64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  <c r="BX713" s="63"/>
      <c r="BY713" s="63"/>
      <c r="BZ713" s="63"/>
      <c r="CA713" s="63"/>
      <c r="CB713" s="63"/>
    </row>
    <row r="714" spans="1:80" ht="12.7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4"/>
      <c r="AD714" s="64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  <c r="BV714" s="63"/>
      <c r="BW714" s="63"/>
      <c r="BX714" s="63"/>
      <c r="BY714" s="63"/>
      <c r="BZ714" s="63"/>
      <c r="CA714" s="63"/>
      <c r="CB714" s="63"/>
    </row>
    <row r="715" spans="1:80" ht="12.7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4"/>
      <c r="AD715" s="64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  <c r="BV715" s="63"/>
      <c r="BW715" s="63"/>
      <c r="BX715" s="63"/>
      <c r="BY715" s="63"/>
      <c r="BZ715" s="63"/>
      <c r="CA715" s="63"/>
      <c r="CB715" s="63"/>
    </row>
    <row r="716" spans="1:80" ht="12.7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4"/>
      <c r="AD716" s="64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  <c r="BV716" s="63"/>
      <c r="BW716" s="63"/>
      <c r="BX716" s="63"/>
      <c r="BY716" s="63"/>
      <c r="BZ716" s="63"/>
      <c r="CA716" s="63"/>
      <c r="CB716" s="63"/>
    </row>
    <row r="717" spans="1:80" ht="12.7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4"/>
      <c r="AD717" s="64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  <c r="BV717" s="63"/>
      <c r="BW717" s="63"/>
      <c r="BX717" s="63"/>
      <c r="BY717" s="63"/>
      <c r="BZ717" s="63"/>
      <c r="CA717" s="63"/>
      <c r="CB717" s="63"/>
    </row>
    <row r="718" spans="1:80" ht="12.7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4"/>
      <c r="AD718" s="64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  <c r="BV718" s="63"/>
      <c r="BW718" s="63"/>
      <c r="BX718" s="63"/>
      <c r="BY718" s="63"/>
      <c r="BZ718" s="63"/>
      <c r="CA718" s="63"/>
      <c r="CB718" s="63"/>
    </row>
    <row r="719" spans="1:80" ht="12.7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4"/>
      <c r="AD719" s="64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  <c r="BV719" s="63"/>
      <c r="BW719" s="63"/>
      <c r="BX719" s="63"/>
      <c r="BY719" s="63"/>
      <c r="BZ719" s="63"/>
      <c r="CA719" s="63"/>
      <c r="CB719" s="63"/>
    </row>
    <row r="720" spans="1:80" ht="12.7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4"/>
      <c r="AD720" s="64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  <c r="BX720" s="63"/>
      <c r="BY720" s="63"/>
      <c r="BZ720" s="63"/>
      <c r="CA720" s="63"/>
      <c r="CB720" s="63"/>
    </row>
    <row r="721" spans="1:80" ht="12.7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4"/>
      <c r="AD721" s="64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  <c r="BX721" s="63"/>
      <c r="BY721" s="63"/>
      <c r="BZ721" s="63"/>
      <c r="CA721" s="63"/>
      <c r="CB721" s="63"/>
    </row>
    <row r="722" spans="1:80" ht="12.7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4"/>
      <c r="AD722" s="64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  <c r="BV722" s="63"/>
      <c r="BW722" s="63"/>
      <c r="BX722" s="63"/>
      <c r="BY722" s="63"/>
      <c r="BZ722" s="63"/>
      <c r="CA722" s="63"/>
      <c r="CB722" s="63"/>
    </row>
    <row r="723" spans="1:80" ht="12.7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4"/>
      <c r="AD723" s="64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  <c r="BV723" s="63"/>
      <c r="BW723" s="63"/>
      <c r="BX723" s="63"/>
      <c r="BY723" s="63"/>
      <c r="BZ723" s="63"/>
      <c r="CA723" s="63"/>
      <c r="CB723" s="63"/>
    </row>
    <row r="724" spans="1:80" ht="12.7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4"/>
      <c r="AD724" s="64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  <c r="BV724" s="63"/>
      <c r="BW724" s="63"/>
      <c r="BX724" s="63"/>
      <c r="BY724" s="63"/>
      <c r="BZ724" s="63"/>
      <c r="CA724" s="63"/>
      <c r="CB724" s="63"/>
    </row>
    <row r="725" spans="1:80" ht="12.7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4"/>
      <c r="AD725" s="64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  <c r="BV725" s="63"/>
      <c r="BW725" s="63"/>
      <c r="BX725" s="63"/>
      <c r="BY725" s="63"/>
      <c r="BZ725" s="63"/>
      <c r="CA725" s="63"/>
      <c r="CB725" s="63"/>
    </row>
    <row r="726" spans="1:80" ht="12.7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4"/>
      <c r="AD726" s="64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  <c r="BV726" s="63"/>
      <c r="BW726" s="63"/>
      <c r="BX726" s="63"/>
      <c r="BY726" s="63"/>
      <c r="BZ726" s="63"/>
      <c r="CA726" s="63"/>
      <c r="CB726" s="63"/>
    </row>
    <row r="727" spans="1:80" ht="12.7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4"/>
      <c r="AD727" s="64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  <c r="BV727" s="63"/>
      <c r="BW727" s="63"/>
      <c r="BX727" s="63"/>
      <c r="BY727" s="63"/>
      <c r="BZ727" s="63"/>
      <c r="CA727" s="63"/>
      <c r="CB727" s="63"/>
    </row>
    <row r="728" spans="1:80" ht="12.7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4"/>
      <c r="AD728" s="64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  <c r="BV728" s="63"/>
      <c r="BW728" s="63"/>
      <c r="BX728" s="63"/>
      <c r="BY728" s="63"/>
      <c r="BZ728" s="63"/>
      <c r="CA728" s="63"/>
      <c r="CB728" s="63"/>
    </row>
    <row r="729" spans="1:80" ht="12.7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4"/>
      <c r="AD729" s="64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  <c r="BV729" s="63"/>
      <c r="BW729" s="63"/>
      <c r="BX729" s="63"/>
      <c r="BY729" s="63"/>
      <c r="BZ729" s="63"/>
      <c r="CA729" s="63"/>
      <c r="CB729" s="63"/>
    </row>
    <row r="730" spans="1:80" ht="12.7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4"/>
      <c r="AD730" s="64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  <c r="BV730" s="63"/>
      <c r="BW730" s="63"/>
      <c r="BX730" s="63"/>
      <c r="BY730" s="63"/>
      <c r="BZ730" s="63"/>
      <c r="CA730" s="63"/>
      <c r="CB730" s="63"/>
    </row>
    <row r="731" spans="1:80" ht="12.7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4"/>
      <c r="AD731" s="64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  <c r="BV731" s="63"/>
      <c r="BW731" s="63"/>
      <c r="BX731" s="63"/>
      <c r="BY731" s="63"/>
      <c r="BZ731" s="63"/>
      <c r="CA731" s="63"/>
      <c r="CB731" s="63"/>
    </row>
    <row r="732" spans="1:80" ht="12.7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4"/>
      <c r="AD732" s="64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  <c r="BV732" s="63"/>
      <c r="BW732" s="63"/>
      <c r="BX732" s="63"/>
      <c r="BY732" s="63"/>
      <c r="BZ732" s="63"/>
      <c r="CA732" s="63"/>
      <c r="CB732" s="63"/>
    </row>
    <row r="733" spans="1:80" ht="12.7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4"/>
      <c r="AD733" s="64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  <c r="BX733" s="63"/>
      <c r="BY733" s="63"/>
      <c r="BZ733" s="63"/>
      <c r="CA733" s="63"/>
      <c r="CB733" s="63"/>
    </row>
    <row r="734" spans="1:80" ht="12.7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4"/>
      <c r="AD734" s="64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  <c r="BV734" s="63"/>
      <c r="BW734" s="63"/>
      <c r="BX734" s="63"/>
      <c r="BY734" s="63"/>
      <c r="BZ734" s="63"/>
      <c r="CA734" s="63"/>
      <c r="CB734" s="63"/>
    </row>
    <row r="735" spans="1:80" ht="12.7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4"/>
      <c r="AD735" s="64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  <c r="BV735" s="63"/>
      <c r="BW735" s="63"/>
      <c r="BX735" s="63"/>
      <c r="BY735" s="63"/>
      <c r="BZ735" s="63"/>
      <c r="CA735" s="63"/>
      <c r="CB735" s="63"/>
    </row>
    <row r="736" spans="1:80" ht="12.7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4"/>
      <c r="AD736" s="64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  <c r="BV736" s="63"/>
      <c r="BW736" s="63"/>
      <c r="BX736" s="63"/>
      <c r="BY736" s="63"/>
      <c r="BZ736" s="63"/>
      <c r="CA736" s="63"/>
      <c r="CB736" s="63"/>
    </row>
    <row r="737" spans="1:80" ht="12.7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4"/>
      <c r="AD737" s="64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  <c r="BV737" s="63"/>
      <c r="BW737" s="63"/>
      <c r="BX737" s="63"/>
      <c r="BY737" s="63"/>
      <c r="BZ737" s="63"/>
      <c r="CA737" s="63"/>
      <c r="CB737" s="63"/>
    </row>
    <row r="738" spans="1:80" ht="12.7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4"/>
      <c r="AD738" s="64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  <c r="BV738" s="63"/>
      <c r="BW738" s="63"/>
      <c r="BX738" s="63"/>
      <c r="BY738" s="63"/>
      <c r="BZ738" s="63"/>
      <c r="CA738" s="63"/>
      <c r="CB738" s="63"/>
    </row>
    <row r="739" spans="1:80" ht="12.7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4"/>
      <c r="AD739" s="64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  <c r="BV739" s="63"/>
      <c r="BW739" s="63"/>
      <c r="BX739" s="63"/>
      <c r="BY739" s="63"/>
      <c r="BZ739" s="63"/>
      <c r="CA739" s="63"/>
      <c r="CB739" s="63"/>
    </row>
    <row r="740" spans="1:80" ht="12.7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4"/>
      <c r="AD740" s="64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  <c r="BV740" s="63"/>
      <c r="BW740" s="63"/>
      <c r="BX740" s="63"/>
      <c r="BY740" s="63"/>
      <c r="BZ740" s="63"/>
      <c r="CA740" s="63"/>
      <c r="CB740" s="63"/>
    </row>
    <row r="741" spans="1:80" ht="12.7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4"/>
      <c r="AD741" s="64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  <c r="BV741" s="63"/>
      <c r="BW741" s="63"/>
      <c r="BX741" s="63"/>
      <c r="BY741" s="63"/>
      <c r="BZ741" s="63"/>
      <c r="CA741" s="63"/>
      <c r="CB741" s="63"/>
    </row>
    <row r="742" spans="1:80" ht="12.7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4"/>
      <c r="AD742" s="64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  <c r="BV742" s="63"/>
      <c r="BW742" s="63"/>
      <c r="BX742" s="63"/>
      <c r="BY742" s="63"/>
      <c r="BZ742" s="63"/>
      <c r="CA742" s="63"/>
      <c r="CB742" s="63"/>
    </row>
    <row r="743" spans="1:80" ht="12.7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4"/>
      <c r="AD743" s="64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  <c r="BV743" s="63"/>
      <c r="BW743" s="63"/>
      <c r="BX743" s="63"/>
      <c r="BY743" s="63"/>
      <c r="BZ743" s="63"/>
      <c r="CA743" s="63"/>
      <c r="CB743" s="63"/>
    </row>
    <row r="744" spans="1:80" ht="12.7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4"/>
      <c r="AD744" s="64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  <c r="BV744" s="63"/>
      <c r="BW744" s="63"/>
      <c r="BX744" s="63"/>
      <c r="BY744" s="63"/>
      <c r="BZ744" s="63"/>
      <c r="CA744" s="63"/>
      <c r="CB744" s="63"/>
    </row>
    <row r="745" spans="1:80" ht="12.7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4"/>
      <c r="AD745" s="64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  <c r="BV745" s="63"/>
      <c r="BW745" s="63"/>
      <c r="BX745" s="63"/>
      <c r="BY745" s="63"/>
      <c r="BZ745" s="63"/>
      <c r="CA745" s="63"/>
      <c r="CB745" s="63"/>
    </row>
    <row r="746" spans="1:80" ht="12.7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4"/>
      <c r="AD746" s="64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  <c r="BV746" s="63"/>
      <c r="BW746" s="63"/>
      <c r="BX746" s="63"/>
      <c r="BY746" s="63"/>
      <c r="BZ746" s="63"/>
      <c r="CA746" s="63"/>
      <c r="CB746" s="63"/>
    </row>
    <row r="747" spans="1:80" ht="12.7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4"/>
      <c r="AD747" s="64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  <c r="BV747" s="63"/>
      <c r="BW747" s="63"/>
      <c r="BX747" s="63"/>
      <c r="BY747" s="63"/>
      <c r="BZ747" s="63"/>
      <c r="CA747" s="63"/>
      <c r="CB747" s="63"/>
    </row>
    <row r="748" spans="1:80" ht="12.7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4"/>
      <c r="AD748" s="64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  <c r="BX748" s="63"/>
      <c r="BY748" s="63"/>
      <c r="BZ748" s="63"/>
      <c r="CA748" s="63"/>
      <c r="CB748" s="63"/>
    </row>
    <row r="749" spans="1:80" ht="12.7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4"/>
      <c r="AD749" s="64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  <c r="BX749" s="63"/>
      <c r="BY749" s="63"/>
      <c r="BZ749" s="63"/>
      <c r="CA749" s="63"/>
      <c r="CB749" s="63"/>
    </row>
    <row r="750" spans="1:80" ht="12.7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4"/>
      <c r="AD750" s="64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  <c r="BV750" s="63"/>
      <c r="BW750" s="63"/>
      <c r="BX750" s="63"/>
      <c r="BY750" s="63"/>
      <c r="BZ750" s="63"/>
      <c r="CA750" s="63"/>
      <c r="CB750" s="63"/>
    </row>
    <row r="751" spans="1:80" ht="12.7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4"/>
      <c r="AD751" s="64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  <c r="BV751" s="63"/>
      <c r="BW751" s="63"/>
      <c r="BX751" s="63"/>
      <c r="BY751" s="63"/>
      <c r="BZ751" s="63"/>
      <c r="CA751" s="63"/>
      <c r="CB751" s="63"/>
    </row>
    <row r="752" spans="1:80" ht="12.7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4"/>
      <c r="AD752" s="64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/>
      <c r="BX752" s="63"/>
      <c r="BY752" s="63"/>
      <c r="BZ752" s="63"/>
      <c r="CA752" s="63"/>
      <c r="CB752" s="63"/>
    </row>
    <row r="753" spans="1:80" ht="12.7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4"/>
      <c r="AD753" s="64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  <c r="BV753" s="63"/>
      <c r="BW753" s="63"/>
      <c r="BX753" s="63"/>
      <c r="BY753" s="63"/>
      <c r="BZ753" s="63"/>
      <c r="CA753" s="63"/>
      <c r="CB753" s="63"/>
    </row>
    <row r="754" spans="1:80" ht="12.7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4"/>
      <c r="AD754" s="64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  <c r="BV754" s="63"/>
      <c r="BW754" s="63"/>
      <c r="BX754" s="63"/>
      <c r="BY754" s="63"/>
      <c r="BZ754" s="63"/>
      <c r="CA754" s="63"/>
      <c r="CB754" s="63"/>
    </row>
    <row r="755" spans="1:80" ht="12.7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4"/>
      <c r="AD755" s="64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  <c r="BV755" s="63"/>
      <c r="BW755" s="63"/>
      <c r="BX755" s="63"/>
      <c r="BY755" s="63"/>
      <c r="BZ755" s="63"/>
      <c r="CA755" s="63"/>
      <c r="CB755" s="63"/>
    </row>
    <row r="756" spans="1:80" ht="12.7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4"/>
      <c r="AD756" s="64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  <c r="BV756" s="63"/>
      <c r="BW756" s="63"/>
      <c r="BX756" s="63"/>
      <c r="BY756" s="63"/>
      <c r="BZ756" s="63"/>
      <c r="CA756" s="63"/>
      <c r="CB756" s="63"/>
    </row>
    <row r="757" spans="1:80" ht="12.7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4"/>
      <c r="AD757" s="64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  <c r="BV757" s="63"/>
      <c r="BW757" s="63"/>
      <c r="BX757" s="63"/>
      <c r="BY757" s="63"/>
      <c r="BZ757" s="63"/>
      <c r="CA757" s="63"/>
      <c r="CB757" s="63"/>
    </row>
    <row r="758" spans="1:80" ht="12.7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4"/>
      <c r="AD758" s="64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  <c r="BV758" s="63"/>
      <c r="BW758" s="63"/>
      <c r="BX758" s="63"/>
      <c r="BY758" s="63"/>
      <c r="BZ758" s="63"/>
      <c r="CA758" s="63"/>
      <c r="CB758" s="63"/>
    </row>
    <row r="759" spans="1:80" ht="12.7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4"/>
      <c r="AD759" s="64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  <c r="BV759" s="63"/>
      <c r="BW759" s="63"/>
      <c r="BX759" s="63"/>
      <c r="BY759" s="63"/>
      <c r="BZ759" s="63"/>
      <c r="CA759" s="63"/>
      <c r="CB759" s="63"/>
    </row>
    <row r="760" spans="1:80" ht="12.7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4"/>
      <c r="AD760" s="64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  <c r="BV760" s="63"/>
      <c r="BW760" s="63"/>
      <c r="BX760" s="63"/>
      <c r="BY760" s="63"/>
      <c r="BZ760" s="63"/>
      <c r="CA760" s="63"/>
      <c r="CB760" s="63"/>
    </row>
    <row r="761" spans="1:80" ht="12.7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4"/>
      <c r="AD761" s="64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  <c r="BV761" s="63"/>
      <c r="BW761" s="63"/>
      <c r="BX761" s="63"/>
      <c r="BY761" s="63"/>
      <c r="BZ761" s="63"/>
      <c r="CA761" s="63"/>
      <c r="CB761" s="63"/>
    </row>
    <row r="762" spans="1:80" ht="12.7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4"/>
      <c r="AD762" s="64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  <c r="BV762" s="63"/>
      <c r="BW762" s="63"/>
      <c r="BX762" s="63"/>
      <c r="BY762" s="63"/>
      <c r="BZ762" s="63"/>
      <c r="CA762" s="63"/>
      <c r="CB762" s="63"/>
    </row>
    <row r="763" spans="1:80" ht="12.7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4"/>
      <c r="AD763" s="64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  <c r="BV763" s="63"/>
      <c r="BW763" s="63"/>
      <c r="BX763" s="63"/>
      <c r="BY763" s="63"/>
      <c r="BZ763" s="63"/>
      <c r="CA763" s="63"/>
      <c r="CB763" s="63"/>
    </row>
    <row r="764" spans="1:80" ht="12.7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4"/>
      <c r="AD764" s="64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  <c r="BV764" s="63"/>
      <c r="BW764" s="63"/>
      <c r="BX764" s="63"/>
      <c r="BY764" s="63"/>
      <c r="BZ764" s="63"/>
      <c r="CA764" s="63"/>
      <c r="CB764" s="63"/>
    </row>
    <row r="765" spans="1:80" ht="12.7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4"/>
      <c r="AD765" s="64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  <c r="BV765" s="63"/>
      <c r="BW765" s="63"/>
      <c r="BX765" s="63"/>
      <c r="BY765" s="63"/>
      <c r="BZ765" s="63"/>
      <c r="CA765" s="63"/>
      <c r="CB765" s="63"/>
    </row>
    <row r="766" spans="1:80" ht="12.7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4"/>
      <c r="AD766" s="64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  <c r="BV766" s="63"/>
      <c r="BW766" s="63"/>
      <c r="BX766" s="63"/>
      <c r="BY766" s="63"/>
      <c r="BZ766" s="63"/>
      <c r="CA766" s="63"/>
      <c r="CB766" s="63"/>
    </row>
    <row r="767" spans="1:80" ht="12.7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4"/>
      <c r="AD767" s="64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  <c r="BV767" s="63"/>
      <c r="BW767" s="63"/>
      <c r="BX767" s="63"/>
      <c r="BY767" s="63"/>
      <c r="BZ767" s="63"/>
      <c r="CA767" s="63"/>
      <c r="CB767" s="63"/>
    </row>
    <row r="768" spans="1:80" ht="12.7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4"/>
      <c r="AD768" s="64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  <c r="BV768" s="63"/>
      <c r="BW768" s="63"/>
      <c r="BX768" s="63"/>
      <c r="BY768" s="63"/>
      <c r="BZ768" s="63"/>
      <c r="CA768" s="63"/>
      <c r="CB768" s="63"/>
    </row>
    <row r="769" spans="1:80" ht="12.7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4"/>
      <c r="AD769" s="64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  <c r="BV769" s="63"/>
      <c r="BW769" s="63"/>
      <c r="BX769" s="63"/>
      <c r="BY769" s="63"/>
      <c r="BZ769" s="63"/>
      <c r="CA769" s="63"/>
      <c r="CB769" s="63"/>
    </row>
    <row r="770" spans="1:80" ht="12.7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4"/>
      <c r="AD770" s="64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  <c r="BV770" s="63"/>
      <c r="BW770" s="63"/>
      <c r="BX770" s="63"/>
      <c r="BY770" s="63"/>
      <c r="BZ770" s="63"/>
      <c r="CA770" s="63"/>
      <c r="CB770" s="63"/>
    </row>
    <row r="771" spans="1:80" ht="12.7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4"/>
      <c r="AD771" s="64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  <c r="BV771" s="63"/>
      <c r="BW771" s="63"/>
      <c r="BX771" s="63"/>
      <c r="BY771" s="63"/>
      <c r="BZ771" s="63"/>
      <c r="CA771" s="63"/>
      <c r="CB771" s="63"/>
    </row>
    <row r="772" spans="1:80" ht="12.7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4"/>
      <c r="AD772" s="64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  <c r="BV772" s="63"/>
      <c r="BW772" s="63"/>
      <c r="BX772" s="63"/>
      <c r="BY772" s="63"/>
      <c r="BZ772" s="63"/>
      <c r="CA772" s="63"/>
      <c r="CB772" s="63"/>
    </row>
    <row r="773" spans="1:80" ht="12.7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4"/>
      <c r="AD773" s="64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  <c r="BV773" s="63"/>
      <c r="BW773" s="63"/>
      <c r="BX773" s="63"/>
      <c r="BY773" s="63"/>
      <c r="BZ773" s="63"/>
      <c r="CA773" s="63"/>
      <c r="CB773" s="63"/>
    </row>
    <row r="774" spans="1:80" ht="12.7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4"/>
      <c r="AD774" s="64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  <c r="BV774" s="63"/>
      <c r="BW774" s="63"/>
      <c r="BX774" s="63"/>
      <c r="BY774" s="63"/>
      <c r="BZ774" s="63"/>
      <c r="CA774" s="63"/>
      <c r="CB774" s="63"/>
    </row>
    <row r="775" spans="1:80" ht="12.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4"/>
      <c r="AD775" s="64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  <c r="BV775" s="63"/>
      <c r="BW775" s="63"/>
      <c r="BX775" s="63"/>
      <c r="BY775" s="63"/>
      <c r="BZ775" s="63"/>
      <c r="CA775" s="63"/>
      <c r="CB775" s="63"/>
    </row>
    <row r="776" spans="1:80" ht="12.7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4"/>
      <c r="AD776" s="64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  <c r="BV776" s="63"/>
      <c r="BW776" s="63"/>
      <c r="BX776" s="63"/>
      <c r="BY776" s="63"/>
      <c r="BZ776" s="63"/>
      <c r="CA776" s="63"/>
      <c r="CB776" s="63"/>
    </row>
    <row r="777" spans="1:80" ht="12.7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4"/>
      <c r="AD777" s="64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  <c r="BV777" s="63"/>
      <c r="BW777" s="63"/>
      <c r="BX777" s="63"/>
      <c r="BY777" s="63"/>
      <c r="BZ777" s="63"/>
      <c r="CA777" s="63"/>
      <c r="CB777" s="63"/>
    </row>
    <row r="778" spans="1:80" ht="12.7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4"/>
      <c r="AD778" s="64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  <c r="BV778" s="63"/>
      <c r="BW778" s="63"/>
      <c r="BX778" s="63"/>
      <c r="BY778" s="63"/>
      <c r="BZ778" s="63"/>
      <c r="CA778" s="63"/>
      <c r="CB778" s="63"/>
    </row>
    <row r="779" spans="1:80" ht="12.7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4"/>
      <c r="AD779" s="64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  <c r="BV779" s="63"/>
      <c r="BW779" s="63"/>
      <c r="BX779" s="63"/>
      <c r="BY779" s="63"/>
      <c r="BZ779" s="63"/>
      <c r="CA779" s="63"/>
      <c r="CB779" s="63"/>
    </row>
    <row r="780" spans="1:80" ht="12.7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4"/>
      <c r="AD780" s="64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  <c r="BV780" s="63"/>
      <c r="BW780" s="63"/>
      <c r="BX780" s="63"/>
      <c r="BY780" s="63"/>
      <c r="BZ780" s="63"/>
      <c r="CA780" s="63"/>
      <c r="CB780" s="63"/>
    </row>
    <row r="781" spans="1:80" ht="12.7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4"/>
      <c r="AD781" s="64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  <c r="BV781" s="63"/>
      <c r="BW781" s="63"/>
      <c r="BX781" s="63"/>
      <c r="BY781" s="63"/>
      <c r="BZ781" s="63"/>
      <c r="CA781" s="63"/>
      <c r="CB781" s="63"/>
    </row>
    <row r="782" spans="1:80" ht="12.7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4"/>
      <c r="AD782" s="64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  <c r="BV782" s="63"/>
      <c r="BW782" s="63"/>
      <c r="BX782" s="63"/>
      <c r="BY782" s="63"/>
      <c r="BZ782" s="63"/>
      <c r="CA782" s="63"/>
      <c r="CB782" s="63"/>
    </row>
    <row r="783" spans="1:80" ht="12.7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4"/>
      <c r="AD783" s="64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  <c r="BV783" s="63"/>
      <c r="BW783" s="63"/>
      <c r="BX783" s="63"/>
      <c r="BY783" s="63"/>
      <c r="BZ783" s="63"/>
      <c r="CA783" s="63"/>
      <c r="CB783" s="63"/>
    </row>
    <row r="784" spans="1:80" ht="12.7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4"/>
      <c r="AD784" s="64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  <c r="BV784" s="63"/>
      <c r="BW784" s="63"/>
      <c r="BX784" s="63"/>
      <c r="BY784" s="63"/>
      <c r="BZ784" s="63"/>
      <c r="CA784" s="63"/>
      <c r="CB784" s="63"/>
    </row>
    <row r="785" spans="1:80" ht="12.7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4"/>
      <c r="AD785" s="64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  <c r="BV785" s="63"/>
      <c r="BW785" s="63"/>
      <c r="BX785" s="63"/>
      <c r="BY785" s="63"/>
      <c r="BZ785" s="63"/>
      <c r="CA785" s="63"/>
      <c r="CB785" s="63"/>
    </row>
    <row r="786" spans="1:80" ht="12.7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4"/>
      <c r="AD786" s="64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  <c r="BV786" s="63"/>
      <c r="BW786" s="63"/>
      <c r="BX786" s="63"/>
      <c r="BY786" s="63"/>
      <c r="BZ786" s="63"/>
      <c r="CA786" s="63"/>
      <c r="CB786" s="63"/>
    </row>
    <row r="787" spans="1:80" ht="12.7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4"/>
      <c r="AD787" s="64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  <c r="BV787" s="63"/>
      <c r="BW787" s="63"/>
      <c r="BX787" s="63"/>
      <c r="BY787" s="63"/>
      <c r="BZ787" s="63"/>
      <c r="CA787" s="63"/>
      <c r="CB787" s="63"/>
    </row>
    <row r="788" spans="1:80" ht="12.7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4"/>
      <c r="AD788" s="64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  <c r="BV788" s="63"/>
      <c r="BW788" s="63"/>
      <c r="BX788" s="63"/>
      <c r="BY788" s="63"/>
      <c r="BZ788" s="63"/>
      <c r="CA788" s="63"/>
      <c r="CB788" s="63"/>
    </row>
    <row r="789" spans="1:80" ht="12.7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4"/>
      <c r="AD789" s="64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  <c r="BV789" s="63"/>
      <c r="BW789" s="63"/>
      <c r="BX789" s="63"/>
      <c r="BY789" s="63"/>
      <c r="BZ789" s="63"/>
      <c r="CA789" s="63"/>
      <c r="CB789" s="63"/>
    </row>
    <row r="790" spans="1:80" ht="12.7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4"/>
      <c r="AD790" s="64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  <c r="BV790" s="63"/>
      <c r="BW790" s="63"/>
      <c r="BX790" s="63"/>
      <c r="BY790" s="63"/>
      <c r="BZ790" s="63"/>
      <c r="CA790" s="63"/>
      <c r="CB790" s="63"/>
    </row>
    <row r="791" spans="1:80" ht="12.7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4"/>
      <c r="AD791" s="64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  <c r="BV791" s="63"/>
      <c r="BW791" s="63"/>
      <c r="BX791" s="63"/>
      <c r="BY791" s="63"/>
      <c r="BZ791" s="63"/>
      <c r="CA791" s="63"/>
      <c r="CB791" s="63"/>
    </row>
    <row r="792" spans="1:80" ht="12.7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4"/>
      <c r="AD792" s="64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  <c r="BV792" s="63"/>
      <c r="BW792" s="63"/>
      <c r="BX792" s="63"/>
      <c r="BY792" s="63"/>
      <c r="BZ792" s="63"/>
      <c r="CA792" s="63"/>
      <c r="CB792" s="63"/>
    </row>
    <row r="793" spans="1:80" ht="12.7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4"/>
      <c r="AD793" s="64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  <c r="BV793" s="63"/>
      <c r="BW793" s="63"/>
      <c r="BX793" s="63"/>
      <c r="BY793" s="63"/>
      <c r="BZ793" s="63"/>
      <c r="CA793" s="63"/>
      <c r="CB793" s="63"/>
    </row>
    <row r="794" spans="1:80" ht="12.7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4"/>
      <c r="AD794" s="64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  <c r="BV794" s="63"/>
      <c r="BW794" s="63"/>
      <c r="BX794" s="63"/>
      <c r="BY794" s="63"/>
      <c r="BZ794" s="63"/>
      <c r="CA794" s="63"/>
      <c r="CB794" s="63"/>
    </row>
    <row r="795" spans="1:80" ht="12.7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4"/>
      <c r="AD795" s="64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  <c r="BV795" s="63"/>
      <c r="BW795" s="63"/>
      <c r="BX795" s="63"/>
      <c r="BY795" s="63"/>
      <c r="BZ795" s="63"/>
      <c r="CA795" s="63"/>
      <c r="CB795" s="63"/>
    </row>
    <row r="796" spans="1:80" ht="12.7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4"/>
      <c r="AD796" s="64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  <c r="BV796" s="63"/>
      <c r="BW796" s="63"/>
      <c r="BX796" s="63"/>
      <c r="BY796" s="63"/>
      <c r="BZ796" s="63"/>
      <c r="CA796" s="63"/>
      <c r="CB796" s="63"/>
    </row>
    <row r="797" spans="1:80" ht="12.7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4"/>
      <c r="AD797" s="64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  <c r="BV797" s="63"/>
      <c r="BW797" s="63"/>
      <c r="BX797" s="63"/>
      <c r="BY797" s="63"/>
      <c r="BZ797" s="63"/>
      <c r="CA797" s="63"/>
      <c r="CB797" s="63"/>
    </row>
    <row r="798" spans="1:80" ht="12.7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4"/>
      <c r="AD798" s="64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  <c r="BV798" s="63"/>
      <c r="BW798" s="63"/>
      <c r="BX798" s="63"/>
      <c r="BY798" s="63"/>
      <c r="BZ798" s="63"/>
      <c r="CA798" s="63"/>
      <c r="CB798" s="63"/>
    </row>
    <row r="799" spans="1:80" ht="12.7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4"/>
      <c r="AD799" s="64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  <c r="BV799" s="63"/>
      <c r="BW799" s="63"/>
      <c r="BX799" s="63"/>
      <c r="BY799" s="63"/>
      <c r="BZ799" s="63"/>
      <c r="CA799" s="63"/>
      <c r="CB799" s="63"/>
    </row>
    <row r="800" spans="1:80" ht="12.7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4"/>
      <c r="AD800" s="64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  <c r="BV800" s="63"/>
      <c r="BW800" s="63"/>
      <c r="BX800" s="63"/>
      <c r="BY800" s="63"/>
      <c r="BZ800" s="63"/>
      <c r="CA800" s="63"/>
      <c r="CB800" s="63"/>
    </row>
    <row r="801" spans="1:80" ht="12.7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4"/>
      <c r="AD801" s="64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  <c r="BV801" s="63"/>
      <c r="BW801" s="63"/>
      <c r="BX801" s="63"/>
      <c r="BY801" s="63"/>
      <c r="BZ801" s="63"/>
      <c r="CA801" s="63"/>
      <c r="CB801" s="63"/>
    </row>
    <row r="802" spans="1:80" ht="12.7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4"/>
      <c r="AD802" s="64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  <c r="BV802" s="63"/>
      <c r="BW802" s="63"/>
      <c r="BX802" s="63"/>
      <c r="BY802" s="63"/>
      <c r="BZ802" s="63"/>
      <c r="CA802" s="63"/>
      <c r="CB802" s="63"/>
    </row>
    <row r="803" spans="1:80" ht="12.7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4"/>
      <c r="AD803" s="64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  <c r="BV803" s="63"/>
      <c r="BW803" s="63"/>
      <c r="BX803" s="63"/>
      <c r="BY803" s="63"/>
      <c r="BZ803" s="63"/>
      <c r="CA803" s="63"/>
      <c r="CB803" s="63"/>
    </row>
    <row r="804" spans="1:80" ht="12.7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4"/>
      <c r="AD804" s="64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  <c r="BV804" s="63"/>
      <c r="BW804" s="63"/>
      <c r="BX804" s="63"/>
      <c r="BY804" s="63"/>
      <c r="BZ804" s="63"/>
      <c r="CA804" s="63"/>
      <c r="CB804" s="63"/>
    </row>
    <row r="805" spans="1:80" ht="12.7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4"/>
      <c r="AD805" s="64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  <c r="BV805" s="63"/>
      <c r="BW805" s="63"/>
      <c r="BX805" s="63"/>
      <c r="BY805" s="63"/>
      <c r="BZ805" s="63"/>
      <c r="CA805" s="63"/>
      <c r="CB805" s="63"/>
    </row>
    <row r="806" spans="1:80" ht="12.7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4"/>
      <c r="AD806" s="64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  <c r="BV806" s="63"/>
      <c r="BW806" s="63"/>
      <c r="BX806" s="63"/>
      <c r="BY806" s="63"/>
      <c r="BZ806" s="63"/>
      <c r="CA806" s="63"/>
      <c r="CB806" s="63"/>
    </row>
    <row r="807" spans="1:80" ht="12.7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4"/>
      <c r="AD807" s="64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  <c r="BV807" s="63"/>
      <c r="BW807" s="63"/>
      <c r="BX807" s="63"/>
      <c r="BY807" s="63"/>
      <c r="BZ807" s="63"/>
      <c r="CA807" s="63"/>
      <c r="CB807" s="63"/>
    </row>
    <row r="808" spans="1:80" ht="12.7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4"/>
      <c r="AD808" s="64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  <c r="BV808" s="63"/>
      <c r="BW808" s="63"/>
      <c r="BX808" s="63"/>
      <c r="BY808" s="63"/>
      <c r="BZ808" s="63"/>
      <c r="CA808" s="63"/>
      <c r="CB808" s="63"/>
    </row>
    <row r="809" spans="1:80" ht="12.7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4"/>
      <c r="AD809" s="64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  <c r="BV809" s="63"/>
      <c r="BW809" s="63"/>
      <c r="BX809" s="63"/>
      <c r="BY809" s="63"/>
      <c r="BZ809" s="63"/>
      <c r="CA809" s="63"/>
      <c r="CB809" s="63"/>
    </row>
    <row r="810" spans="1:80" ht="12.7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4"/>
      <c r="AD810" s="64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  <c r="BV810" s="63"/>
      <c r="BW810" s="63"/>
      <c r="BX810" s="63"/>
      <c r="BY810" s="63"/>
      <c r="BZ810" s="63"/>
      <c r="CA810" s="63"/>
      <c r="CB810" s="63"/>
    </row>
    <row r="811" spans="1:80" ht="12.7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4"/>
      <c r="AD811" s="64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  <c r="BV811" s="63"/>
      <c r="BW811" s="63"/>
      <c r="BX811" s="63"/>
      <c r="BY811" s="63"/>
      <c r="BZ811" s="63"/>
      <c r="CA811" s="63"/>
      <c r="CB811" s="63"/>
    </row>
    <row r="812" spans="1:80" ht="12.7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4"/>
      <c r="AD812" s="64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  <c r="BV812" s="63"/>
      <c r="BW812" s="63"/>
      <c r="BX812" s="63"/>
      <c r="BY812" s="63"/>
      <c r="BZ812" s="63"/>
      <c r="CA812" s="63"/>
      <c r="CB812" s="63"/>
    </row>
    <row r="813" spans="1:80" ht="12.7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4"/>
      <c r="AD813" s="64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  <c r="BV813" s="63"/>
      <c r="BW813" s="63"/>
      <c r="BX813" s="63"/>
      <c r="BY813" s="63"/>
      <c r="BZ813" s="63"/>
      <c r="CA813" s="63"/>
      <c r="CB813" s="63"/>
    </row>
    <row r="814" spans="1:80" ht="12.7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4"/>
      <c r="AD814" s="64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  <c r="BX814" s="63"/>
      <c r="BY814" s="63"/>
      <c r="BZ814" s="63"/>
      <c r="CA814" s="63"/>
      <c r="CB814" s="63"/>
    </row>
    <row r="815" spans="1:80" ht="12.7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4"/>
      <c r="AD815" s="64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  <c r="BX815" s="63"/>
      <c r="BY815" s="63"/>
      <c r="BZ815" s="63"/>
      <c r="CA815" s="63"/>
      <c r="CB815" s="63"/>
    </row>
    <row r="816" spans="1:80" ht="12.7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4"/>
      <c r="AD816" s="64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  <c r="BX816" s="63"/>
      <c r="BY816" s="63"/>
      <c r="BZ816" s="63"/>
      <c r="CA816" s="63"/>
      <c r="CB816" s="63"/>
    </row>
    <row r="817" spans="1:80" ht="12.7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4"/>
      <c r="AD817" s="64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  <c r="BV817" s="63"/>
      <c r="BW817" s="63"/>
      <c r="BX817" s="63"/>
      <c r="BY817" s="63"/>
      <c r="BZ817" s="63"/>
      <c r="CA817" s="63"/>
      <c r="CB817" s="63"/>
    </row>
    <row r="818" spans="1:80" ht="12.7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4"/>
      <c r="AD818" s="64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  <c r="BV818" s="63"/>
      <c r="BW818" s="63"/>
      <c r="BX818" s="63"/>
      <c r="BY818" s="63"/>
      <c r="BZ818" s="63"/>
      <c r="CA818" s="63"/>
      <c r="CB818" s="63"/>
    </row>
    <row r="819" spans="1:80" ht="12.7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4"/>
      <c r="AD819" s="64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  <c r="BV819" s="63"/>
      <c r="BW819" s="63"/>
      <c r="BX819" s="63"/>
      <c r="BY819" s="63"/>
      <c r="BZ819" s="63"/>
      <c r="CA819" s="63"/>
      <c r="CB819" s="63"/>
    </row>
    <row r="820" spans="1:80" ht="12.7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4"/>
      <c r="AD820" s="64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  <c r="BV820" s="63"/>
      <c r="BW820" s="63"/>
      <c r="BX820" s="63"/>
      <c r="BY820" s="63"/>
      <c r="BZ820" s="63"/>
      <c r="CA820" s="63"/>
      <c r="CB820" s="63"/>
    </row>
    <row r="821" spans="1:80" ht="12.7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4"/>
      <c r="AD821" s="64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  <c r="BV821" s="63"/>
      <c r="BW821" s="63"/>
      <c r="BX821" s="63"/>
      <c r="BY821" s="63"/>
      <c r="BZ821" s="63"/>
      <c r="CA821" s="63"/>
      <c r="CB821" s="63"/>
    </row>
    <row r="822" spans="1:80" ht="12.7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4"/>
      <c r="AD822" s="64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  <c r="BV822" s="63"/>
      <c r="BW822" s="63"/>
      <c r="BX822" s="63"/>
      <c r="BY822" s="63"/>
      <c r="BZ822" s="63"/>
      <c r="CA822" s="63"/>
      <c r="CB822" s="63"/>
    </row>
    <row r="823" spans="1:80" ht="12.7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4"/>
      <c r="AD823" s="64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  <c r="BV823" s="63"/>
      <c r="BW823" s="63"/>
      <c r="BX823" s="63"/>
      <c r="BY823" s="63"/>
      <c r="BZ823" s="63"/>
      <c r="CA823" s="63"/>
      <c r="CB823" s="63"/>
    </row>
    <row r="824" spans="1:80" ht="12.7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4"/>
      <c r="AD824" s="64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  <c r="BV824" s="63"/>
      <c r="BW824" s="63"/>
      <c r="BX824" s="63"/>
      <c r="BY824" s="63"/>
      <c r="BZ824" s="63"/>
      <c r="CA824" s="63"/>
      <c r="CB824" s="63"/>
    </row>
    <row r="825" spans="1:80" ht="12.7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4"/>
      <c r="AD825" s="64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  <c r="BV825" s="63"/>
      <c r="BW825" s="63"/>
      <c r="BX825" s="63"/>
      <c r="BY825" s="63"/>
      <c r="BZ825" s="63"/>
      <c r="CA825" s="63"/>
      <c r="CB825" s="63"/>
    </row>
    <row r="826" spans="1:80" ht="12.7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4"/>
      <c r="AD826" s="64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  <c r="BV826" s="63"/>
      <c r="BW826" s="63"/>
      <c r="BX826" s="63"/>
      <c r="BY826" s="63"/>
      <c r="BZ826" s="63"/>
      <c r="CA826" s="63"/>
      <c r="CB826" s="63"/>
    </row>
    <row r="827" spans="1:80" ht="12.7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4"/>
      <c r="AD827" s="64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  <c r="BV827" s="63"/>
      <c r="BW827" s="63"/>
      <c r="BX827" s="63"/>
      <c r="BY827" s="63"/>
      <c r="BZ827" s="63"/>
      <c r="CA827" s="63"/>
      <c r="CB827" s="63"/>
    </row>
    <row r="828" spans="1:80" ht="12.7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4"/>
      <c r="AD828" s="64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  <c r="BV828" s="63"/>
      <c r="BW828" s="63"/>
      <c r="BX828" s="63"/>
      <c r="BY828" s="63"/>
      <c r="BZ828" s="63"/>
      <c r="CA828" s="63"/>
      <c r="CB828" s="63"/>
    </row>
    <row r="829" spans="1:80" ht="12.7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4"/>
      <c r="AD829" s="64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  <c r="BV829" s="63"/>
      <c r="BW829" s="63"/>
      <c r="BX829" s="63"/>
      <c r="BY829" s="63"/>
      <c r="BZ829" s="63"/>
      <c r="CA829" s="63"/>
      <c r="CB829" s="63"/>
    </row>
    <row r="830" spans="1:80" ht="12.7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4"/>
      <c r="AD830" s="64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  <c r="BV830" s="63"/>
      <c r="BW830" s="63"/>
      <c r="BX830" s="63"/>
      <c r="BY830" s="63"/>
      <c r="BZ830" s="63"/>
      <c r="CA830" s="63"/>
      <c r="CB830" s="63"/>
    </row>
    <row r="831" spans="1:80" ht="12.7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4"/>
      <c r="AD831" s="64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  <c r="BV831" s="63"/>
      <c r="BW831" s="63"/>
      <c r="BX831" s="63"/>
      <c r="BY831" s="63"/>
      <c r="BZ831" s="63"/>
      <c r="CA831" s="63"/>
      <c r="CB831" s="63"/>
    </row>
    <row r="832" spans="1:80" ht="12.7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4"/>
      <c r="AD832" s="64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  <c r="BX832" s="63"/>
      <c r="BY832" s="63"/>
      <c r="BZ832" s="63"/>
      <c r="CA832" s="63"/>
      <c r="CB832" s="63"/>
    </row>
    <row r="833" spans="1:80" ht="12.7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4"/>
      <c r="AD833" s="64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  <c r="BV833" s="63"/>
      <c r="BW833" s="63"/>
      <c r="BX833" s="63"/>
      <c r="BY833" s="63"/>
      <c r="BZ833" s="63"/>
      <c r="CA833" s="63"/>
      <c r="CB833" s="63"/>
    </row>
    <row r="834" spans="1:80" ht="12.7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4"/>
      <c r="AD834" s="64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  <c r="BX834" s="63"/>
      <c r="BY834" s="63"/>
      <c r="BZ834" s="63"/>
      <c r="CA834" s="63"/>
      <c r="CB834" s="63"/>
    </row>
    <row r="835" spans="1:80" ht="12.7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4"/>
      <c r="AD835" s="64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  <c r="BX835" s="63"/>
      <c r="BY835" s="63"/>
      <c r="BZ835" s="63"/>
      <c r="CA835" s="63"/>
      <c r="CB835" s="63"/>
    </row>
    <row r="836" spans="1:80" ht="12.7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4"/>
      <c r="AD836" s="64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  <c r="BX836" s="63"/>
      <c r="BY836" s="63"/>
      <c r="BZ836" s="63"/>
      <c r="CA836" s="63"/>
      <c r="CB836" s="63"/>
    </row>
    <row r="837" spans="1:80" ht="12.7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4"/>
      <c r="AD837" s="64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  <c r="BX837" s="63"/>
      <c r="BY837" s="63"/>
      <c r="BZ837" s="63"/>
      <c r="CA837" s="63"/>
      <c r="CB837" s="63"/>
    </row>
    <row r="838" spans="1:80" ht="12.7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4"/>
      <c r="AD838" s="64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  <c r="BX838" s="63"/>
      <c r="BY838" s="63"/>
      <c r="BZ838" s="63"/>
      <c r="CA838" s="63"/>
      <c r="CB838" s="63"/>
    </row>
    <row r="839" spans="1:80" ht="12.7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4"/>
      <c r="AD839" s="64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  <c r="BV839" s="63"/>
      <c r="BW839" s="63"/>
      <c r="BX839" s="63"/>
      <c r="BY839" s="63"/>
      <c r="BZ839" s="63"/>
      <c r="CA839" s="63"/>
      <c r="CB839" s="63"/>
    </row>
    <row r="840" spans="1:80" ht="12.7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4"/>
      <c r="AD840" s="64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  <c r="BV840" s="63"/>
      <c r="BW840" s="63"/>
      <c r="BX840" s="63"/>
      <c r="BY840" s="63"/>
      <c r="BZ840" s="63"/>
      <c r="CA840" s="63"/>
      <c r="CB840" s="63"/>
    </row>
    <row r="841" spans="1:80" ht="12.7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4"/>
      <c r="AD841" s="64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  <c r="BV841" s="63"/>
      <c r="BW841" s="63"/>
      <c r="BX841" s="63"/>
      <c r="BY841" s="63"/>
      <c r="BZ841" s="63"/>
      <c r="CA841" s="63"/>
      <c r="CB841" s="63"/>
    </row>
    <row r="842" spans="1:80" ht="12.7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4"/>
      <c r="AD842" s="64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  <c r="BV842" s="63"/>
      <c r="BW842" s="63"/>
      <c r="BX842" s="63"/>
      <c r="BY842" s="63"/>
      <c r="BZ842" s="63"/>
      <c r="CA842" s="63"/>
      <c r="CB842" s="63"/>
    </row>
    <row r="843" spans="1:80" ht="12.7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4"/>
      <c r="AD843" s="64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  <c r="BV843" s="63"/>
      <c r="BW843" s="63"/>
      <c r="BX843" s="63"/>
      <c r="BY843" s="63"/>
      <c r="BZ843" s="63"/>
      <c r="CA843" s="63"/>
      <c r="CB843" s="63"/>
    </row>
    <row r="844" spans="1:80" ht="12.7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4"/>
      <c r="AD844" s="64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  <c r="BV844" s="63"/>
      <c r="BW844" s="63"/>
      <c r="BX844" s="63"/>
      <c r="BY844" s="63"/>
      <c r="BZ844" s="63"/>
      <c r="CA844" s="63"/>
      <c r="CB844" s="63"/>
    </row>
    <row r="845" spans="1:80" ht="12.7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4"/>
      <c r="AD845" s="64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  <c r="BV845" s="63"/>
      <c r="BW845" s="63"/>
      <c r="BX845" s="63"/>
      <c r="BY845" s="63"/>
      <c r="BZ845" s="63"/>
      <c r="CA845" s="63"/>
      <c r="CB845" s="63"/>
    </row>
    <row r="846" spans="1:80" ht="12.7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4"/>
      <c r="AD846" s="64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  <c r="BV846" s="63"/>
      <c r="BW846" s="63"/>
      <c r="BX846" s="63"/>
      <c r="BY846" s="63"/>
      <c r="BZ846" s="63"/>
      <c r="CA846" s="63"/>
      <c r="CB846" s="63"/>
    </row>
    <row r="847" spans="1:80" ht="12.7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4"/>
      <c r="AD847" s="64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  <c r="BV847" s="63"/>
      <c r="BW847" s="63"/>
      <c r="BX847" s="63"/>
      <c r="BY847" s="63"/>
      <c r="BZ847" s="63"/>
      <c r="CA847" s="63"/>
      <c r="CB847" s="63"/>
    </row>
    <row r="848" spans="1:80" ht="12.7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4"/>
      <c r="AD848" s="64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  <c r="BV848" s="63"/>
      <c r="BW848" s="63"/>
      <c r="BX848" s="63"/>
      <c r="BY848" s="63"/>
      <c r="BZ848" s="63"/>
      <c r="CA848" s="63"/>
      <c r="CB848" s="63"/>
    </row>
    <row r="849" spans="1:80" ht="12.7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4"/>
      <c r="AD849" s="64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  <c r="BX849" s="63"/>
      <c r="BY849" s="63"/>
      <c r="BZ849" s="63"/>
      <c r="CA849" s="63"/>
      <c r="CB849" s="63"/>
    </row>
    <row r="850" spans="1:80" ht="12.7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4"/>
      <c r="AD850" s="64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  <c r="BV850" s="63"/>
      <c r="BW850" s="63"/>
      <c r="BX850" s="63"/>
      <c r="BY850" s="63"/>
      <c r="BZ850" s="63"/>
      <c r="CA850" s="63"/>
      <c r="CB850" s="63"/>
    </row>
    <row r="851" spans="1:80" ht="12.7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4"/>
      <c r="AD851" s="64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  <c r="BV851" s="63"/>
      <c r="BW851" s="63"/>
      <c r="BX851" s="63"/>
      <c r="BY851" s="63"/>
      <c r="BZ851" s="63"/>
      <c r="CA851" s="63"/>
      <c r="CB851" s="63"/>
    </row>
    <row r="852" spans="1:80" ht="12.7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4"/>
      <c r="AD852" s="64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  <c r="BV852" s="63"/>
      <c r="BW852" s="63"/>
      <c r="BX852" s="63"/>
      <c r="BY852" s="63"/>
      <c r="BZ852" s="63"/>
      <c r="CA852" s="63"/>
      <c r="CB852" s="63"/>
    </row>
    <row r="853" spans="1:80" ht="12.7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4"/>
      <c r="AD853" s="64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  <c r="BV853" s="63"/>
      <c r="BW853" s="63"/>
      <c r="BX853" s="63"/>
      <c r="BY853" s="63"/>
      <c r="BZ853" s="63"/>
      <c r="CA853" s="63"/>
      <c r="CB853" s="63"/>
    </row>
    <row r="854" spans="1:80" ht="12.7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4"/>
      <c r="AD854" s="64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  <c r="BV854" s="63"/>
      <c r="BW854" s="63"/>
      <c r="BX854" s="63"/>
      <c r="BY854" s="63"/>
      <c r="BZ854" s="63"/>
      <c r="CA854" s="63"/>
      <c r="CB854" s="63"/>
    </row>
    <row r="855" spans="1:80" ht="12.7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4"/>
      <c r="AD855" s="64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  <c r="BV855" s="63"/>
      <c r="BW855" s="63"/>
      <c r="BX855" s="63"/>
      <c r="BY855" s="63"/>
      <c r="BZ855" s="63"/>
      <c r="CA855" s="63"/>
      <c r="CB855" s="63"/>
    </row>
    <row r="856" spans="1:80" ht="12.7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4"/>
      <c r="AD856" s="64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  <c r="BV856" s="63"/>
      <c r="BW856" s="63"/>
      <c r="BX856" s="63"/>
      <c r="BY856" s="63"/>
      <c r="BZ856" s="63"/>
      <c r="CA856" s="63"/>
      <c r="CB856" s="63"/>
    </row>
    <row r="857" spans="1:80" ht="12.7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4"/>
      <c r="AD857" s="64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/>
      <c r="BX857" s="63"/>
      <c r="BY857" s="63"/>
      <c r="BZ857" s="63"/>
      <c r="CA857" s="63"/>
      <c r="CB857" s="63"/>
    </row>
    <row r="858" spans="1:80" ht="12.7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4"/>
      <c r="AD858" s="64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  <c r="BX858" s="63"/>
      <c r="BY858" s="63"/>
      <c r="BZ858" s="63"/>
      <c r="CA858" s="63"/>
      <c r="CB858" s="63"/>
    </row>
    <row r="859" spans="1:80" ht="12.7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4"/>
      <c r="AD859" s="64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  <c r="BX859" s="63"/>
      <c r="BY859" s="63"/>
      <c r="BZ859" s="63"/>
      <c r="CA859" s="63"/>
      <c r="CB859" s="63"/>
    </row>
    <row r="860" spans="1:80" ht="12.7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4"/>
      <c r="AD860" s="64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  <c r="BV860" s="63"/>
      <c r="BW860" s="63"/>
      <c r="BX860" s="63"/>
      <c r="BY860" s="63"/>
      <c r="BZ860" s="63"/>
      <c r="CA860" s="63"/>
      <c r="CB860" s="63"/>
    </row>
    <row r="861" spans="1:80" ht="12.7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4"/>
      <c r="AD861" s="64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  <c r="BV861" s="63"/>
      <c r="BW861" s="63"/>
      <c r="BX861" s="63"/>
      <c r="BY861" s="63"/>
      <c r="BZ861" s="63"/>
      <c r="CA861" s="63"/>
      <c r="CB861" s="63"/>
    </row>
    <row r="862" spans="1:80" ht="12.7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4"/>
      <c r="AD862" s="64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  <c r="BV862" s="63"/>
      <c r="BW862" s="63"/>
      <c r="BX862" s="63"/>
      <c r="BY862" s="63"/>
      <c r="BZ862" s="63"/>
      <c r="CA862" s="63"/>
      <c r="CB862" s="63"/>
    </row>
    <row r="863" spans="1:80" ht="12.7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4"/>
      <c r="AD863" s="64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  <c r="BV863" s="63"/>
      <c r="BW863" s="63"/>
      <c r="BX863" s="63"/>
      <c r="BY863" s="63"/>
      <c r="BZ863" s="63"/>
      <c r="CA863" s="63"/>
      <c r="CB863" s="63"/>
    </row>
    <row r="864" spans="1:80" ht="12.7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4"/>
      <c r="AD864" s="64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  <c r="BV864" s="63"/>
      <c r="BW864" s="63"/>
      <c r="BX864" s="63"/>
      <c r="BY864" s="63"/>
      <c r="BZ864" s="63"/>
      <c r="CA864" s="63"/>
      <c r="CB864" s="63"/>
    </row>
    <row r="865" spans="1:80" ht="12.7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4"/>
      <c r="AD865" s="64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  <c r="BV865" s="63"/>
      <c r="BW865" s="63"/>
      <c r="BX865" s="63"/>
      <c r="BY865" s="63"/>
      <c r="BZ865" s="63"/>
      <c r="CA865" s="63"/>
      <c r="CB865" s="63"/>
    </row>
    <row r="866" spans="1:80" ht="12.7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4"/>
      <c r="AD866" s="64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  <c r="BV866" s="63"/>
      <c r="BW866" s="63"/>
      <c r="BX866" s="63"/>
      <c r="BY866" s="63"/>
      <c r="BZ866" s="63"/>
      <c r="CA866" s="63"/>
      <c r="CB866" s="63"/>
    </row>
    <row r="867" spans="1:80" ht="12.7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4"/>
      <c r="AD867" s="64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  <c r="BV867" s="63"/>
      <c r="BW867" s="63"/>
      <c r="BX867" s="63"/>
      <c r="BY867" s="63"/>
      <c r="BZ867" s="63"/>
      <c r="CA867" s="63"/>
      <c r="CB867" s="63"/>
    </row>
    <row r="868" spans="1:80" ht="12.7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4"/>
      <c r="AD868" s="64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  <c r="BV868" s="63"/>
      <c r="BW868" s="63"/>
      <c r="BX868" s="63"/>
      <c r="BY868" s="63"/>
      <c r="BZ868" s="63"/>
      <c r="CA868" s="63"/>
      <c r="CB868" s="63"/>
    </row>
    <row r="869" spans="1:80" ht="12.7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4"/>
      <c r="AD869" s="64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  <c r="BV869" s="63"/>
      <c r="BW869" s="63"/>
      <c r="BX869" s="63"/>
      <c r="BY869" s="63"/>
      <c r="BZ869" s="63"/>
      <c r="CA869" s="63"/>
      <c r="CB869" s="63"/>
    </row>
    <row r="870" spans="1:80" ht="12.7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4"/>
      <c r="AD870" s="64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  <c r="BV870" s="63"/>
      <c r="BW870" s="63"/>
      <c r="BX870" s="63"/>
      <c r="BY870" s="63"/>
      <c r="BZ870" s="63"/>
      <c r="CA870" s="63"/>
      <c r="CB870" s="63"/>
    </row>
    <row r="871" spans="1:80" ht="12.7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4"/>
      <c r="AD871" s="64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  <c r="BV871" s="63"/>
      <c r="BW871" s="63"/>
      <c r="BX871" s="63"/>
      <c r="BY871" s="63"/>
      <c r="BZ871" s="63"/>
      <c r="CA871" s="63"/>
      <c r="CB871" s="63"/>
    </row>
    <row r="872" spans="1:80" ht="12.7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4"/>
      <c r="AD872" s="64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  <c r="BV872" s="63"/>
      <c r="BW872" s="63"/>
      <c r="BX872" s="63"/>
      <c r="BY872" s="63"/>
      <c r="BZ872" s="63"/>
      <c r="CA872" s="63"/>
      <c r="CB872" s="63"/>
    </row>
    <row r="873" spans="1:80" ht="12.7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4"/>
      <c r="AD873" s="64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  <c r="BV873" s="63"/>
      <c r="BW873" s="63"/>
      <c r="BX873" s="63"/>
      <c r="BY873" s="63"/>
      <c r="BZ873" s="63"/>
      <c r="CA873" s="63"/>
      <c r="CB873" s="63"/>
    </row>
    <row r="874" spans="1:80" ht="12.7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4"/>
      <c r="AD874" s="64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  <c r="BV874" s="63"/>
      <c r="BW874" s="63"/>
      <c r="BX874" s="63"/>
      <c r="BY874" s="63"/>
      <c r="BZ874" s="63"/>
      <c r="CA874" s="63"/>
      <c r="CB874" s="63"/>
    </row>
    <row r="875" spans="1:80" ht="12.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4"/>
      <c r="AD875" s="64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  <c r="BV875" s="63"/>
      <c r="BW875" s="63"/>
      <c r="BX875" s="63"/>
      <c r="BY875" s="63"/>
      <c r="BZ875" s="63"/>
      <c r="CA875" s="63"/>
      <c r="CB875" s="63"/>
    </row>
    <row r="876" spans="1:80" ht="12.7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4"/>
      <c r="AD876" s="64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  <c r="BV876" s="63"/>
      <c r="BW876" s="63"/>
      <c r="BX876" s="63"/>
      <c r="BY876" s="63"/>
      <c r="BZ876" s="63"/>
      <c r="CA876" s="63"/>
      <c r="CB876" s="63"/>
    </row>
    <row r="877" spans="1:80" ht="12.7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4"/>
      <c r="AD877" s="64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  <c r="BV877" s="63"/>
      <c r="BW877" s="63"/>
      <c r="BX877" s="63"/>
      <c r="BY877" s="63"/>
      <c r="BZ877" s="63"/>
      <c r="CA877" s="63"/>
      <c r="CB877" s="63"/>
    </row>
    <row r="878" spans="1:80" ht="12.7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4"/>
      <c r="AD878" s="64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  <c r="BV878" s="63"/>
      <c r="BW878" s="63"/>
      <c r="BX878" s="63"/>
      <c r="BY878" s="63"/>
      <c r="BZ878" s="63"/>
      <c r="CA878" s="63"/>
      <c r="CB878" s="63"/>
    </row>
    <row r="879" spans="1:80" ht="12.7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4"/>
      <c r="AD879" s="64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  <c r="BV879" s="63"/>
      <c r="BW879" s="63"/>
      <c r="BX879" s="63"/>
      <c r="BY879" s="63"/>
      <c r="BZ879" s="63"/>
      <c r="CA879" s="63"/>
      <c r="CB879" s="63"/>
    </row>
    <row r="880" spans="1:80" ht="12.7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4"/>
      <c r="AD880" s="64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  <c r="BV880" s="63"/>
      <c r="BW880" s="63"/>
      <c r="BX880" s="63"/>
      <c r="BY880" s="63"/>
      <c r="BZ880" s="63"/>
      <c r="CA880" s="63"/>
      <c r="CB880" s="63"/>
    </row>
    <row r="881" spans="1:80" ht="12.7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4"/>
      <c r="AD881" s="64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  <c r="BV881" s="63"/>
      <c r="BW881" s="63"/>
      <c r="BX881" s="63"/>
      <c r="BY881" s="63"/>
      <c r="BZ881" s="63"/>
      <c r="CA881" s="63"/>
      <c r="CB881" s="63"/>
    </row>
    <row r="882" spans="1:80" ht="12.7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4"/>
      <c r="AD882" s="64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  <c r="BV882" s="63"/>
      <c r="BW882" s="63"/>
      <c r="BX882" s="63"/>
      <c r="BY882" s="63"/>
      <c r="BZ882" s="63"/>
      <c r="CA882" s="63"/>
      <c r="CB882" s="63"/>
    </row>
    <row r="883" spans="1:80" ht="12.7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4"/>
      <c r="AD883" s="64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  <c r="BV883" s="63"/>
      <c r="BW883" s="63"/>
      <c r="BX883" s="63"/>
      <c r="BY883" s="63"/>
      <c r="BZ883" s="63"/>
      <c r="CA883" s="63"/>
      <c r="CB883" s="63"/>
    </row>
    <row r="884" spans="1:80" ht="12.7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4"/>
      <c r="AD884" s="64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  <c r="BX884" s="63"/>
      <c r="BY884" s="63"/>
      <c r="BZ884" s="63"/>
      <c r="CA884" s="63"/>
      <c r="CB884" s="63"/>
    </row>
    <row r="885" spans="1:80" ht="12.7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4"/>
      <c r="AD885" s="64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  <c r="BV885" s="63"/>
      <c r="BW885" s="63"/>
      <c r="BX885" s="63"/>
      <c r="BY885" s="63"/>
      <c r="BZ885" s="63"/>
      <c r="CA885" s="63"/>
      <c r="CB885" s="63"/>
    </row>
    <row r="886" spans="1:80" ht="12.7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4"/>
      <c r="AD886" s="64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  <c r="BV886" s="63"/>
      <c r="BW886" s="63"/>
      <c r="BX886" s="63"/>
      <c r="BY886" s="63"/>
      <c r="BZ886" s="63"/>
      <c r="CA886" s="63"/>
      <c r="CB886" s="63"/>
    </row>
    <row r="887" spans="1:80" ht="12.7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4"/>
      <c r="AD887" s="64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  <c r="BV887" s="63"/>
      <c r="BW887" s="63"/>
      <c r="BX887" s="63"/>
      <c r="BY887" s="63"/>
      <c r="BZ887" s="63"/>
      <c r="CA887" s="63"/>
      <c r="CB887" s="63"/>
    </row>
    <row r="888" spans="1:80" ht="12.7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4"/>
      <c r="AD888" s="64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  <c r="BV888" s="63"/>
      <c r="BW888" s="63"/>
      <c r="BX888" s="63"/>
      <c r="BY888" s="63"/>
      <c r="BZ888" s="63"/>
      <c r="CA888" s="63"/>
      <c r="CB888" s="63"/>
    </row>
    <row r="889" spans="1:80" ht="12.7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4"/>
      <c r="AD889" s="64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  <c r="BV889" s="63"/>
      <c r="BW889" s="63"/>
      <c r="BX889" s="63"/>
      <c r="BY889" s="63"/>
      <c r="BZ889" s="63"/>
      <c r="CA889" s="63"/>
      <c r="CB889" s="63"/>
    </row>
    <row r="890" spans="1:80" ht="12.7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4"/>
      <c r="AD890" s="64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  <c r="BV890" s="63"/>
      <c r="BW890" s="63"/>
      <c r="BX890" s="63"/>
      <c r="BY890" s="63"/>
      <c r="BZ890" s="63"/>
      <c r="CA890" s="63"/>
      <c r="CB890" s="63"/>
    </row>
    <row r="891" spans="1:80" ht="12.7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4"/>
      <c r="AD891" s="64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  <c r="BV891" s="63"/>
      <c r="BW891" s="63"/>
      <c r="BX891" s="63"/>
      <c r="BY891" s="63"/>
      <c r="BZ891" s="63"/>
      <c r="CA891" s="63"/>
      <c r="CB891" s="63"/>
    </row>
    <row r="892" spans="1:80" ht="12.7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4"/>
      <c r="AD892" s="64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  <c r="BV892" s="63"/>
      <c r="BW892" s="63"/>
      <c r="BX892" s="63"/>
      <c r="BY892" s="63"/>
      <c r="BZ892" s="63"/>
      <c r="CA892" s="63"/>
      <c r="CB892" s="63"/>
    </row>
    <row r="893" spans="1:80" ht="12.7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4"/>
      <c r="AD893" s="64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  <c r="BV893" s="63"/>
      <c r="BW893" s="63"/>
      <c r="BX893" s="63"/>
      <c r="BY893" s="63"/>
      <c r="BZ893" s="63"/>
      <c r="CA893" s="63"/>
      <c r="CB893" s="63"/>
    </row>
    <row r="894" spans="1:80" ht="12.7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4"/>
      <c r="AD894" s="64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  <c r="BV894" s="63"/>
      <c r="BW894" s="63"/>
      <c r="BX894" s="63"/>
      <c r="BY894" s="63"/>
      <c r="BZ894" s="63"/>
      <c r="CA894" s="63"/>
      <c r="CB894" s="63"/>
    </row>
    <row r="895" spans="1:80" ht="12.7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4"/>
      <c r="AD895" s="64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  <c r="BV895" s="63"/>
      <c r="BW895" s="63"/>
      <c r="BX895" s="63"/>
      <c r="BY895" s="63"/>
      <c r="BZ895" s="63"/>
      <c r="CA895" s="63"/>
      <c r="CB895" s="63"/>
    </row>
    <row r="896" spans="1:80" ht="12.7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4"/>
      <c r="AD896" s="64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  <c r="BV896" s="63"/>
      <c r="BW896" s="63"/>
      <c r="BX896" s="63"/>
      <c r="BY896" s="63"/>
      <c r="BZ896" s="63"/>
      <c r="CA896" s="63"/>
      <c r="CB896" s="63"/>
    </row>
    <row r="897" spans="1:80" ht="12.7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4"/>
      <c r="AD897" s="64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  <c r="BV897" s="63"/>
      <c r="BW897" s="63"/>
      <c r="BX897" s="63"/>
      <c r="BY897" s="63"/>
      <c r="BZ897" s="63"/>
      <c r="CA897" s="63"/>
      <c r="CB897" s="63"/>
    </row>
    <row r="898" spans="1:80" ht="12.7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4"/>
      <c r="AD898" s="64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  <c r="BV898" s="63"/>
      <c r="BW898" s="63"/>
      <c r="BX898" s="63"/>
      <c r="BY898" s="63"/>
      <c r="BZ898" s="63"/>
      <c r="CA898" s="63"/>
      <c r="CB898" s="63"/>
    </row>
    <row r="899" spans="1:80" ht="12.7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4"/>
      <c r="AD899" s="64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  <c r="BV899" s="63"/>
      <c r="BW899" s="63"/>
      <c r="BX899" s="63"/>
      <c r="BY899" s="63"/>
      <c r="BZ899" s="63"/>
      <c r="CA899" s="63"/>
      <c r="CB899" s="63"/>
    </row>
    <row r="900" spans="1:80" ht="12.7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4"/>
      <c r="AD900" s="64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  <c r="BV900" s="63"/>
      <c r="BW900" s="63"/>
      <c r="BX900" s="63"/>
      <c r="BY900" s="63"/>
      <c r="BZ900" s="63"/>
      <c r="CA900" s="63"/>
      <c r="CB900" s="63"/>
    </row>
    <row r="901" spans="1:80" ht="12.7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4"/>
      <c r="AD901" s="64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  <c r="BV901" s="63"/>
      <c r="BW901" s="63"/>
      <c r="BX901" s="63"/>
      <c r="BY901" s="63"/>
      <c r="BZ901" s="63"/>
      <c r="CA901" s="63"/>
      <c r="CB901" s="63"/>
    </row>
    <row r="902" spans="1:80" ht="12.7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4"/>
      <c r="AD902" s="64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  <c r="BV902" s="63"/>
      <c r="BW902" s="63"/>
      <c r="BX902" s="63"/>
      <c r="BY902" s="63"/>
      <c r="BZ902" s="63"/>
      <c r="CA902" s="63"/>
      <c r="CB902" s="63"/>
    </row>
    <row r="903" spans="1:80" ht="12.7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4"/>
      <c r="AD903" s="64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  <c r="BV903" s="63"/>
      <c r="BW903" s="63"/>
      <c r="BX903" s="63"/>
      <c r="BY903" s="63"/>
      <c r="BZ903" s="63"/>
      <c r="CA903" s="63"/>
      <c r="CB903" s="63"/>
    </row>
    <row r="904" spans="1:80" ht="12.7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4"/>
      <c r="AD904" s="64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  <c r="BV904" s="63"/>
      <c r="BW904" s="63"/>
      <c r="BX904" s="63"/>
      <c r="BY904" s="63"/>
      <c r="BZ904" s="63"/>
      <c r="CA904" s="63"/>
      <c r="CB904" s="63"/>
    </row>
    <row r="905" spans="1:80" ht="12.7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4"/>
      <c r="AD905" s="64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  <c r="BV905" s="63"/>
      <c r="BW905" s="63"/>
      <c r="BX905" s="63"/>
      <c r="BY905" s="63"/>
      <c r="BZ905" s="63"/>
      <c r="CA905" s="63"/>
      <c r="CB905" s="63"/>
    </row>
    <row r="906" spans="1:80" ht="12.7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4"/>
      <c r="AD906" s="64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  <c r="BV906" s="63"/>
      <c r="BW906" s="63"/>
      <c r="BX906" s="63"/>
      <c r="BY906" s="63"/>
      <c r="BZ906" s="63"/>
      <c r="CA906" s="63"/>
      <c r="CB906" s="63"/>
    </row>
    <row r="907" spans="1:80" ht="12.7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4"/>
      <c r="AD907" s="64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  <c r="BV907" s="63"/>
      <c r="BW907" s="63"/>
      <c r="BX907" s="63"/>
      <c r="BY907" s="63"/>
      <c r="BZ907" s="63"/>
      <c r="CA907" s="63"/>
      <c r="CB907" s="63"/>
    </row>
    <row r="908" spans="1:80" ht="12.7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4"/>
      <c r="AD908" s="64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  <c r="BV908" s="63"/>
      <c r="BW908" s="63"/>
      <c r="BX908" s="63"/>
      <c r="BY908" s="63"/>
      <c r="BZ908" s="63"/>
      <c r="CA908" s="63"/>
      <c r="CB908" s="63"/>
    </row>
    <row r="909" spans="1:80" ht="12.7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4"/>
      <c r="AD909" s="64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  <c r="BV909" s="63"/>
      <c r="BW909" s="63"/>
      <c r="BX909" s="63"/>
      <c r="BY909" s="63"/>
      <c r="BZ909" s="63"/>
      <c r="CA909" s="63"/>
      <c r="CB909" s="63"/>
    </row>
    <row r="910" spans="1:80" ht="12.7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4"/>
      <c r="AD910" s="64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  <c r="BV910" s="63"/>
      <c r="BW910" s="63"/>
      <c r="BX910" s="63"/>
      <c r="BY910" s="63"/>
      <c r="BZ910" s="63"/>
      <c r="CA910" s="63"/>
      <c r="CB910" s="63"/>
    </row>
    <row r="911" spans="1:80" ht="12.7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4"/>
      <c r="AD911" s="64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  <c r="BV911" s="63"/>
      <c r="BW911" s="63"/>
      <c r="BX911" s="63"/>
      <c r="BY911" s="63"/>
      <c r="BZ911" s="63"/>
      <c r="CA911" s="63"/>
      <c r="CB911" s="63"/>
    </row>
    <row r="912" spans="1:80" ht="12.7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4"/>
      <c r="AD912" s="64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  <c r="BV912" s="63"/>
      <c r="BW912" s="63"/>
      <c r="BX912" s="63"/>
      <c r="BY912" s="63"/>
      <c r="BZ912" s="63"/>
      <c r="CA912" s="63"/>
      <c r="CB912" s="63"/>
    </row>
    <row r="913" spans="1:80" ht="12.7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4"/>
      <c r="AD913" s="64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  <c r="BV913" s="63"/>
      <c r="BW913" s="63"/>
      <c r="BX913" s="63"/>
      <c r="BY913" s="63"/>
      <c r="BZ913" s="63"/>
      <c r="CA913" s="63"/>
      <c r="CB913" s="63"/>
    </row>
    <row r="914" spans="1:80" ht="12.7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4"/>
      <c r="AD914" s="64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  <c r="BV914" s="63"/>
      <c r="BW914" s="63"/>
      <c r="BX914" s="63"/>
      <c r="BY914" s="63"/>
      <c r="BZ914" s="63"/>
      <c r="CA914" s="63"/>
      <c r="CB914" s="63"/>
    </row>
    <row r="915" spans="1:80" ht="12.7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4"/>
      <c r="AD915" s="64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  <c r="BV915" s="63"/>
      <c r="BW915" s="63"/>
      <c r="BX915" s="63"/>
      <c r="BY915" s="63"/>
      <c r="BZ915" s="63"/>
      <c r="CA915" s="63"/>
      <c r="CB915" s="63"/>
    </row>
    <row r="916" spans="1:80" ht="12.7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4"/>
      <c r="AD916" s="64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  <c r="BV916" s="63"/>
      <c r="BW916" s="63"/>
      <c r="BX916" s="63"/>
      <c r="BY916" s="63"/>
      <c r="BZ916" s="63"/>
      <c r="CA916" s="63"/>
      <c r="CB916" s="63"/>
    </row>
    <row r="917" spans="1:80" ht="12.7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4"/>
      <c r="AD917" s="64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  <c r="BV917" s="63"/>
      <c r="BW917" s="63"/>
      <c r="BX917" s="63"/>
      <c r="BY917" s="63"/>
      <c r="BZ917" s="63"/>
      <c r="CA917" s="63"/>
      <c r="CB917" s="63"/>
    </row>
    <row r="918" spans="1:80" ht="12.7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4"/>
      <c r="AD918" s="64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  <c r="BV918" s="63"/>
      <c r="BW918" s="63"/>
      <c r="BX918" s="63"/>
      <c r="BY918" s="63"/>
      <c r="BZ918" s="63"/>
      <c r="CA918" s="63"/>
      <c r="CB918" s="63"/>
    </row>
    <row r="919" spans="1:80" ht="12.7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4"/>
      <c r="AD919" s="64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  <c r="BV919" s="63"/>
      <c r="BW919" s="63"/>
      <c r="BX919" s="63"/>
      <c r="BY919" s="63"/>
      <c r="BZ919" s="63"/>
      <c r="CA919" s="63"/>
      <c r="CB919" s="63"/>
    </row>
    <row r="920" spans="1:80" ht="12.7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4"/>
      <c r="AD920" s="64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  <c r="BV920" s="63"/>
      <c r="BW920" s="63"/>
      <c r="BX920" s="63"/>
      <c r="BY920" s="63"/>
      <c r="BZ920" s="63"/>
      <c r="CA920" s="63"/>
      <c r="CB920" s="63"/>
    </row>
    <row r="921" spans="1:80" ht="12.7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4"/>
      <c r="AD921" s="64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  <c r="BV921" s="63"/>
      <c r="BW921" s="63"/>
      <c r="BX921" s="63"/>
      <c r="BY921" s="63"/>
      <c r="BZ921" s="63"/>
      <c r="CA921" s="63"/>
      <c r="CB921" s="63"/>
    </row>
    <row r="922" spans="1:80" ht="12.7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4"/>
      <c r="AD922" s="64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  <c r="BV922" s="63"/>
      <c r="BW922" s="63"/>
      <c r="BX922" s="63"/>
      <c r="BY922" s="63"/>
      <c r="BZ922" s="63"/>
      <c r="CA922" s="63"/>
      <c r="CB922" s="63"/>
    </row>
    <row r="923" spans="1:80" ht="12.7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4"/>
      <c r="AD923" s="64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  <c r="BV923" s="63"/>
      <c r="BW923" s="63"/>
      <c r="BX923" s="63"/>
      <c r="BY923" s="63"/>
      <c r="BZ923" s="63"/>
      <c r="CA923" s="63"/>
      <c r="CB923" s="63"/>
    </row>
    <row r="924" spans="1:80" ht="12.7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4"/>
      <c r="AD924" s="64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  <c r="BV924" s="63"/>
      <c r="BW924" s="63"/>
      <c r="BX924" s="63"/>
      <c r="BY924" s="63"/>
      <c r="BZ924" s="63"/>
      <c r="CA924" s="63"/>
      <c r="CB924" s="63"/>
    </row>
    <row r="925" spans="1:80" ht="12.7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4"/>
      <c r="AD925" s="64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  <c r="BV925" s="63"/>
      <c r="BW925" s="63"/>
      <c r="BX925" s="63"/>
      <c r="BY925" s="63"/>
      <c r="BZ925" s="63"/>
      <c r="CA925" s="63"/>
      <c r="CB925" s="63"/>
    </row>
    <row r="926" spans="1:80" ht="12.7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4"/>
      <c r="AD926" s="64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  <c r="BV926" s="63"/>
      <c r="BW926" s="63"/>
      <c r="BX926" s="63"/>
      <c r="BY926" s="63"/>
      <c r="BZ926" s="63"/>
      <c r="CA926" s="63"/>
      <c r="CB926" s="63"/>
    </row>
    <row r="927" spans="1:80" ht="12.7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4"/>
      <c r="AD927" s="64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  <c r="BV927" s="63"/>
      <c r="BW927" s="63"/>
      <c r="BX927" s="63"/>
      <c r="BY927" s="63"/>
      <c r="BZ927" s="63"/>
      <c r="CA927" s="63"/>
      <c r="CB927" s="63"/>
    </row>
    <row r="928" spans="1:80" ht="12.7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4"/>
      <c r="AD928" s="64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  <c r="BV928" s="63"/>
      <c r="BW928" s="63"/>
      <c r="BX928" s="63"/>
      <c r="BY928" s="63"/>
      <c r="BZ928" s="63"/>
      <c r="CA928" s="63"/>
      <c r="CB928" s="63"/>
    </row>
    <row r="929" spans="1:80" ht="12.7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4"/>
      <c r="AD929" s="64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  <c r="BV929" s="63"/>
      <c r="BW929" s="63"/>
      <c r="BX929" s="63"/>
      <c r="BY929" s="63"/>
      <c r="BZ929" s="63"/>
      <c r="CA929" s="63"/>
      <c r="CB929" s="63"/>
    </row>
    <row r="930" spans="1:80" ht="12.7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4"/>
      <c r="AD930" s="64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  <c r="BV930" s="63"/>
      <c r="BW930" s="63"/>
      <c r="BX930" s="63"/>
      <c r="BY930" s="63"/>
      <c r="BZ930" s="63"/>
      <c r="CA930" s="63"/>
      <c r="CB930" s="63"/>
    </row>
    <row r="931" spans="1:80" ht="12.7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4"/>
      <c r="AD931" s="64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  <c r="BV931" s="63"/>
      <c r="BW931" s="63"/>
      <c r="BX931" s="63"/>
      <c r="BY931" s="63"/>
      <c r="BZ931" s="63"/>
      <c r="CA931" s="63"/>
      <c r="CB931" s="63"/>
    </row>
    <row r="932" spans="1:80" ht="12.7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4"/>
      <c r="AD932" s="64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  <c r="BV932" s="63"/>
      <c r="BW932" s="63"/>
      <c r="BX932" s="63"/>
      <c r="BY932" s="63"/>
      <c r="BZ932" s="63"/>
      <c r="CA932" s="63"/>
      <c r="CB932" s="63"/>
    </row>
    <row r="933" spans="1:80" ht="12.7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4"/>
      <c r="AD933" s="64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  <c r="BV933" s="63"/>
      <c r="BW933" s="63"/>
      <c r="BX933" s="63"/>
      <c r="BY933" s="63"/>
      <c r="BZ933" s="63"/>
      <c r="CA933" s="63"/>
      <c r="CB933" s="63"/>
    </row>
    <row r="934" spans="1:80" ht="12.7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4"/>
      <c r="AD934" s="64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  <c r="BV934" s="63"/>
      <c r="BW934" s="63"/>
      <c r="BX934" s="63"/>
      <c r="BY934" s="63"/>
      <c r="BZ934" s="63"/>
      <c r="CA934" s="63"/>
      <c r="CB934" s="63"/>
    </row>
    <row r="935" spans="1:80" ht="12.7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4"/>
      <c r="AD935" s="64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  <c r="BV935" s="63"/>
      <c r="BW935" s="63"/>
      <c r="BX935" s="63"/>
      <c r="BY935" s="63"/>
      <c r="BZ935" s="63"/>
      <c r="CA935" s="63"/>
      <c r="CB935" s="63"/>
    </row>
    <row r="936" spans="1:80" ht="12.7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4"/>
      <c r="AD936" s="64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  <c r="BV936" s="63"/>
      <c r="BW936" s="63"/>
      <c r="BX936" s="63"/>
      <c r="BY936" s="63"/>
      <c r="BZ936" s="63"/>
      <c r="CA936" s="63"/>
      <c r="CB936" s="63"/>
    </row>
    <row r="937" spans="1:80" ht="12.7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4"/>
      <c r="AD937" s="64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  <c r="BX937" s="63"/>
      <c r="BY937" s="63"/>
      <c r="BZ937" s="63"/>
      <c r="CA937" s="63"/>
      <c r="CB937" s="63"/>
    </row>
    <row r="938" spans="1:80" ht="12.7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4"/>
      <c r="AD938" s="64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  <c r="BT938" s="63"/>
      <c r="BU938" s="63"/>
      <c r="BV938" s="63"/>
      <c r="BW938" s="63"/>
      <c r="BX938" s="63"/>
      <c r="BY938" s="63"/>
      <c r="BZ938" s="63"/>
      <c r="CA938" s="63"/>
      <c r="CB938" s="63"/>
    </row>
    <row r="939" spans="1:80" ht="12.7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4"/>
      <c r="AD939" s="64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  <c r="BV939" s="63"/>
      <c r="BW939" s="63"/>
      <c r="BX939" s="63"/>
      <c r="BY939" s="63"/>
      <c r="BZ939" s="63"/>
      <c r="CA939" s="63"/>
      <c r="CB939" s="63"/>
    </row>
    <row r="940" spans="1:80" ht="12.7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4"/>
      <c r="AD940" s="64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U940" s="63"/>
      <c r="BV940" s="63"/>
      <c r="BW940" s="63"/>
      <c r="BX940" s="63"/>
      <c r="BY940" s="63"/>
      <c r="BZ940" s="63"/>
      <c r="CA940" s="63"/>
      <c r="CB940" s="63"/>
    </row>
    <row r="941" spans="1:80" ht="12.75">
      <c r="AC941" s="99"/>
      <c r="AD941" s="99"/>
    </row>
    <row r="942" spans="1:80" ht="12.75">
      <c r="AC942" s="99"/>
      <c r="AD942" s="99"/>
    </row>
    <row r="943" spans="1:80" ht="12.75">
      <c r="AC943" s="99"/>
      <c r="AD943" s="99"/>
    </row>
    <row r="944" spans="1:80" ht="12.75">
      <c r="AC944" s="99"/>
      <c r="AD944" s="99"/>
    </row>
    <row r="945" spans="29:30" ht="12.75">
      <c r="AC945" s="99"/>
      <c r="AD945" s="99"/>
    </row>
    <row r="946" spans="29:30" ht="12.75">
      <c r="AC946" s="99"/>
      <c r="AD946" s="99"/>
    </row>
    <row r="947" spans="29:30" ht="12.75">
      <c r="AC947" s="99"/>
      <c r="AD947" s="99"/>
    </row>
    <row r="948" spans="29:30" ht="12.75">
      <c r="AC948" s="99"/>
      <c r="AD948" s="99"/>
    </row>
    <row r="949" spans="29:30" ht="12.75">
      <c r="AC949" s="99"/>
      <c r="AD949" s="99"/>
    </row>
    <row r="950" spans="29:30" ht="12.75">
      <c r="AC950" s="99"/>
      <c r="AD950" s="99"/>
    </row>
    <row r="951" spans="29:30" ht="12.75">
      <c r="AC951" s="99"/>
      <c r="AD951" s="99"/>
    </row>
    <row r="952" spans="29:30" ht="12.75">
      <c r="AC952" s="99"/>
      <c r="AD952" s="99"/>
    </row>
    <row r="953" spans="29:30" ht="12.75">
      <c r="AC953" s="99"/>
      <c r="AD953" s="99"/>
    </row>
    <row r="954" spans="29:30" ht="12.75">
      <c r="AC954" s="99"/>
      <c r="AD954" s="99"/>
    </row>
    <row r="955" spans="29:30" ht="12.75">
      <c r="AC955" s="99"/>
      <c r="AD955" s="99"/>
    </row>
    <row r="956" spans="29:30" ht="12.75">
      <c r="AC956" s="99"/>
      <c r="AD956" s="99"/>
    </row>
    <row r="957" spans="29:30" ht="12.75">
      <c r="AC957" s="99"/>
      <c r="AD957" s="99"/>
    </row>
    <row r="958" spans="29:30" ht="12.75">
      <c r="AC958" s="99"/>
      <c r="AD958" s="99"/>
    </row>
    <row r="959" spans="29:30" ht="12.75">
      <c r="AC959" s="99"/>
      <c r="AD959" s="99"/>
    </row>
    <row r="960" spans="29:30" ht="12.75">
      <c r="AC960" s="99"/>
      <c r="AD960" s="99"/>
    </row>
    <row r="961" spans="29:30" ht="12.75">
      <c r="AC961" s="99"/>
      <c r="AD961" s="99"/>
    </row>
    <row r="962" spans="29:30" ht="12.75">
      <c r="AC962" s="99"/>
      <c r="AD962" s="99"/>
    </row>
    <row r="963" spans="29:30" ht="12.75">
      <c r="AC963" s="99"/>
      <c r="AD963" s="99"/>
    </row>
    <row r="964" spans="29:30" ht="12.75">
      <c r="AC964" s="99"/>
      <c r="AD964" s="99"/>
    </row>
    <row r="965" spans="29:30" ht="12.75">
      <c r="AC965" s="99"/>
      <c r="AD965" s="99"/>
    </row>
    <row r="966" spans="29:30" ht="12.75">
      <c r="AC966" s="99"/>
      <c r="AD966" s="99"/>
    </row>
    <row r="967" spans="29:30" ht="12.75">
      <c r="AC967" s="99"/>
      <c r="AD967" s="99"/>
    </row>
    <row r="968" spans="29:30" ht="12.75">
      <c r="AC968" s="99"/>
      <c r="AD968" s="99"/>
    </row>
    <row r="969" spans="29:30" ht="12.75">
      <c r="AC969" s="99"/>
      <c r="AD969" s="99"/>
    </row>
    <row r="970" spans="29:30" ht="12.75">
      <c r="AC970" s="99"/>
      <c r="AD970" s="99"/>
    </row>
    <row r="971" spans="29:30" ht="12.75">
      <c r="AC971" s="99"/>
      <c r="AD971" s="99"/>
    </row>
    <row r="972" spans="29:30" ht="12.75">
      <c r="AC972" s="99"/>
      <c r="AD972" s="99"/>
    </row>
    <row r="973" spans="29:30" ht="12.75">
      <c r="AC973" s="99"/>
      <c r="AD973" s="99"/>
    </row>
    <row r="974" spans="29:30" ht="12.75">
      <c r="AC974" s="99"/>
      <c r="AD974" s="99"/>
    </row>
    <row r="975" spans="29:30" ht="12.75">
      <c r="AC975" s="99"/>
      <c r="AD975" s="99"/>
    </row>
    <row r="976" spans="29:30" ht="12.75">
      <c r="AC976" s="99"/>
      <c r="AD976" s="99"/>
    </row>
    <row r="977" spans="29:30" ht="12.75">
      <c r="AC977" s="99"/>
      <c r="AD977" s="99"/>
    </row>
    <row r="978" spans="29:30" ht="12.75">
      <c r="AC978" s="99"/>
      <c r="AD978" s="99"/>
    </row>
    <row r="979" spans="29:30" ht="12.75">
      <c r="AC979" s="99"/>
      <c r="AD979" s="99"/>
    </row>
    <row r="980" spans="29:30" ht="12.75">
      <c r="AC980" s="99"/>
      <c r="AD980" s="99"/>
    </row>
    <row r="981" spans="29:30" ht="12.75">
      <c r="AC981" s="99"/>
      <c r="AD981" s="99"/>
    </row>
    <row r="982" spans="29:30" ht="12.75">
      <c r="AC982" s="99"/>
      <c r="AD982" s="99"/>
    </row>
    <row r="983" spans="29:30" ht="12.75">
      <c r="AC983" s="99"/>
      <c r="AD983" s="99"/>
    </row>
    <row r="984" spans="29:30" ht="12.75">
      <c r="AC984" s="99"/>
      <c r="AD984" s="99"/>
    </row>
    <row r="985" spans="29:30" ht="12.75">
      <c r="AC985" s="99"/>
      <c r="AD985" s="99"/>
    </row>
    <row r="986" spans="29:30" ht="12.75">
      <c r="AC986" s="99"/>
      <c r="AD986" s="99"/>
    </row>
    <row r="987" spans="29:30" ht="12.75">
      <c r="AC987" s="99"/>
      <c r="AD987" s="99"/>
    </row>
    <row r="988" spans="29:30" ht="12.75">
      <c r="AC988" s="99"/>
      <c r="AD988" s="99"/>
    </row>
    <row r="989" spans="29:30" ht="12.75">
      <c r="AC989" s="99"/>
      <c r="AD989" s="99"/>
    </row>
    <row r="990" spans="29:30" ht="12.75">
      <c r="AC990" s="99"/>
      <c r="AD990" s="99"/>
    </row>
    <row r="991" spans="29:30" ht="12.75">
      <c r="AC991" s="99"/>
      <c r="AD991" s="99"/>
    </row>
    <row r="992" spans="29:30" ht="12.75">
      <c r="AC992" s="99"/>
      <c r="AD992" s="99"/>
    </row>
    <row r="993" spans="29:30" ht="12.75">
      <c r="AC993" s="99"/>
      <c r="AD993" s="99"/>
    </row>
    <row r="994" spans="29:30" ht="12.75">
      <c r="AC994" s="99"/>
      <c r="AD994" s="99"/>
    </row>
    <row r="995" spans="29:30" ht="12.75">
      <c r="AC995" s="99"/>
      <c r="AD995" s="99"/>
    </row>
    <row r="996" spans="29:30" ht="12.75">
      <c r="AC996" s="99"/>
      <c r="AD996" s="99"/>
    </row>
    <row r="997" spans="29:30" ht="12.75">
      <c r="AC997" s="99"/>
      <c r="AD997" s="99"/>
    </row>
    <row r="998" spans="29:30" ht="12.75">
      <c r="AC998" s="99"/>
      <c r="AD998" s="99"/>
    </row>
    <row r="999" spans="29:30" ht="12.75">
      <c r="AC999" s="99"/>
      <c r="AD999" s="99"/>
    </row>
    <row r="1000" spans="29:30" ht="12.75">
      <c r="AC1000" s="99"/>
      <c r="AD1000" s="99"/>
    </row>
    <row r="1001" spans="29:30" ht="12.75">
      <c r="AC1001" s="99"/>
      <c r="AD1001" s="99"/>
    </row>
    <row r="1002" spans="29:30" ht="12.75">
      <c r="AC1002" s="99"/>
      <c r="AD1002" s="99"/>
    </row>
    <row r="1003" spans="29:30" ht="12.75">
      <c r="AC1003" s="99"/>
      <c r="AD1003" s="99"/>
    </row>
  </sheetData>
  <mergeCells count="26">
    <mergeCell ref="N1:AB2"/>
    <mergeCell ref="AC1:AD2"/>
    <mergeCell ref="AE1:AF2"/>
    <mergeCell ref="AG1:AJ3"/>
    <mergeCell ref="V3:Y3"/>
    <mergeCell ref="AE3:AE4"/>
    <mergeCell ref="AF3:AF4"/>
    <mergeCell ref="N3:Q3"/>
    <mergeCell ref="R3:U3"/>
    <mergeCell ref="Z3:Z4"/>
    <mergeCell ref="AA3:AA4"/>
    <mergeCell ref="AB3:AB4"/>
    <mergeCell ref="AC3:AC4"/>
    <mergeCell ref="AD3:AD4"/>
    <mergeCell ref="J3:J4"/>
    <mergeCell ref="K3:K4"/>
    <mergeCell ref="L3:L4"/>
    <mergeCell ref="M3:M4"/>
    <mergeCell ref="A1:B2"/>
    <mergeCell ref="C1:J2"/>
    <mergeCell ref="K1:M2"/>
    <mergeCell ref="A3:A4"/>
    <mergeCell ref="B3:B4"/>
    <mergeCell ref="C3:D3"/>
    <mergeCell ref="E3:H3"/>
    <mergeCell ref="I3:I4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W1004"/>
  <sheetViews>
    <sheetView workbookViewId="0">
      <selection sqref="A1:B2"/>
    </sheetView>
  </sheetViews>
  <sheetFormatPr defaultColWidth="12.5703125" defaultRowHeight="15.75" customHeight="1"/>
  <cols>
    <col min="1" max="9" width="7.5703125" customWidth="1"/>
    <col min="10" max="10" width="19.140625" customWidth="1"/>
    <col min="11" max="22" width="7.5703125" customWidth="1"/>
    <col min="23" max="23" width="8.7109375" customWidth="1"/>
    <col min="24" max="24" width="9.5703125" customWidth="1"/>
    <col min="25" max="25" width="9.42578125" customWidth="1"/>
    <col min="26" max="26" width="10.42578125" customWidth="1"/>
    <col min="27" max="27" width="9.42578125" customWidth="1"/>
    <col min="28" max="75" width="7.5703125" customWidth="1"/>
  </cols>
  <sheetData>
    <row r="1" spans="1:75" ht="15.75" customHeight="1">
      <c r="A1" s="133" t="s">
        <v>13</v>
      </c>
      <c r="B1" s="124"/>
      <c r="C1" s="147" t="s">
        <v>78</v>
      </c>
      <c r="D1" s="123"/>
      <c r="E1" s="123"/>
      <c r="F1" s="123"/>
      <c r="G1" s="123"/>
      <c r="H1" s="123"/>
      <c r="I1" s="123"/>
      <c r="J1" s="124"/>
      <c r="K1" s="133" t="s">
        <v>79</v>
      </c>
      <c r="L1" s="123"/>
      <c r="M1" s="124"/>
      <c r="N1" s="142" t="s">
        <v>18</v>
      </c>
      <c r="O1" s="123"/>
      <c r="P1" s="123"/>
      <c r="Q1" s="123"/>
      <c r="R1" s="123"/>
      <c r="S1" s="123"/>
      <c r="T1" s="123"/>
      <c r="U1" s="123"/>
      <c r="V1" s="123"/>
      <c r="W1" s="124"/>
      <c r="X1" s="148" t="s">
        <v>80</v>
      </c>
      <c r="Y1" s="124"/>
      <c r="Z1" s="149" t="s">
        <v>81</v>
      </c>
      <c r="AA1" s="124"/>
      <c r="AB1" s="150" t="s">
        <v>82</v>
      </c>
      <c r="AC1" s="123"/>
      <c r="AD1" s="123"/>
      <c r="AE1" s="124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</row>
    <row r="2" spans="1:75" ht="15.75" customHeight="1">
      <c r="A2" s="125"/>
      <c r="B2" s="127"/>
      <c r="C2" s="125"/>
      <c r="D2" s="126"/>
      <c r="E2" s="126"/>
      <c r="F2" s="126"/>
      <c r="G2" s="126"/>
      <c r="H2" s="126"/>
      <c r="I2" s="126"/>
      <c r="J2" s="127"/>
      <c r="K2" s="125"/>
      <c r="L2" s="126"/>
      <c r="M2" s="127"/>
      <c r="N2" s="125"/>
      <c r="O2" s="126"/>
      <c r="P2" s="126"/>
      <c r="Q2" s="126"/>
      <c r="R2" s="126"/>
      <c r="S2" s="126"/>
      <c r="T2" s="126"/>
      <c r="U2" s="126"/>
      <c r="V2" s="126"/>
      <c r="W2" s="127"/>
      <c r="X2" s="125"/>
      <c r="Y2" s="127"/>
      <c r="Z2" s="125"/>
      <c r="AA2" s="127"/>
      <c r="AB2" s="139"/>
      <c r="AC2" s="130"/>
      <c r="AD2" s="130"/>
      <c r="AE2" s="140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</row>
    <row r="3" spans="1:75" ht="15.75" customHeight="1">
      <c r="A3" s="135" t="s">
        <v>0</v>
      </c>
      <c r="B3" s="135" t="s">
        <v>1</v>
      </c>
      <c r="C3" s="153" t="s">
        <v>19</v>
      </c>
      <c r="D3" s="132"/>
      <c r="E3" s="137" t="s">
        <v>20</v>
      </c>
      <c r="F3" s="131"/>
      <c r="G3" s="131"/>
      <c r="H3" s="132"/>
      <c r="I3" s="154" t="s">
        <v>83</v>
      </c>
      <c r="J3" s="135" t="s">
        <v>135</v>
      </c>
      <c r="K3" s="135" t="s">
        <v>4</v>
      </c>
      <c r="L3" s="135" t="s">
        <v>26</v>
      </c>
      <c r="M3" s="135" t="s">
        <v>21</v>
      </c>
      <c r="N3" s="134" t="s">
        <v>4</v>
      </c>
      <c r="O3" s="131"/>
      <c r="P3" s="131"/>
      <c r="Q3" s="132"/>
      <c r="R3" s="134" t="s">
        <v>85</v>
      </c>
      <c r="S3" s="131"/>
      <c r="T3" s="131"/>
      <c r="U3" s="132"/>
      <c r="V3" s="135" t="s">
        <v>2</v>
      </c>
      <c r="W3" s="144" t="s">
        <v>116</v>
      </c>
      <c r="X3" s="152" t="s">
        <v>4</v>
      </c>
      <c r="Y3" s="152" t="s">
        <v>26</v>
      </c>
      <c r="Z3" s="151" t="s">
        <v>117</v>
      </c>
      <c r="AA3" s="151" t="s">
        <v>118</v>
      </c>
      <c r="AB3" s="125"/>
      <c r="AC3" s="126"/>
      <c r="AD3" s="126"/>
      <c r="AE3" s="12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</row>
    <row r="4" spans="1:75" ht="15.75" customHeight="1">
      <c r="A4" s="129"/>
      <c r="B4" s="129"/>
      <c r="C4" s="56" t="s">
        <v>102</v>
      </c>
      <c r="D4" s="57" t="s">
        <v>103</v>
      </c>
      <c r="E4" s="16" t="s">
        <v>89</v>
      </c>
      <c r="F4" s="17" t="s">
        <v>90</v>
      </c>
      <c r="G4" s="3" t="s">
        <v>91</v>
      </c>
      <c r="H4" s="5" t="s">
        <v>30</v>
      </c>
      <c r="I4" s="129"/>
      <c r="J4" s="129"/>
      <c r="K4" s="129"/>
      <c r="L4" s="129"/>
      <c r="M4" s="129"/>
      <c r="N4" s="3" t="s">
        <v>31</v>
      </c>
      <c r="O4" s="3" t="s">
        <v>33</v>
      </c>
      <c r="P4" s="3" t="s">
        <v>92</v>
      </c>
      <c r="Q4" s="3" t="s">
        <v>93</v>
      </c>
      <c r="R4" s="3" t="s">
        <v>94</v>
      </c>
      <c r="S4" s="3" t="s">
        <v>33</v>
      </c>
      <c r="T4" s="3" t="s">
        <v>92</v>
      </c>
      <c r="U4" s="3" t="s">
        <v>30</v>
      </c>
      <c r="V4" s="129"/>
      <c r="W4" s="129"/>
      <c r="X4" s="129"/>
      <c r="Y4" s="129"/>
      <c r="Z4" s="129"/>
      <c r="AA4" s="129"/>
      <c r="AB4" s="3" t="s">
        <v>31</v>
      </c>
      <c r="AC4" s="3" t="s">
        <v>32</v>
      </c>
      <c r="AD4" s="16" t="s">
        <v>5</v>
      </c>
      <c r="AE4" s="3" t="s">
        <v>76</v>
      </c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</row>
    <row r="5" spans="1:75" ht="15.75" customHeight="1">
      <c r="A5" s="97">
        <v>46143</v>
      </c>
      <c r="B5" s="98" t="s">
        <v>11</v>
      </c>
      <c r="C5" s="58">
        <v>2</v>
      </c>
      <c r="D5" s="58">
        <v>0</v>
      </c>
      <c r="E5" s="33">
        <v>0</v>
      </c>
      <c r="F5" s="34">
        <v>0</v>
      </c>
      <c r="G5" s="21">
        <v>0</v>
      </c>
      <c r="H5" s="35">
        <f t="shared" ref="H5:H35" si="0">E5+F5+G5</f>
        <v>0</v>
      </c>
      <c r="I5" s="60">
        <f t="shared" ref="I5:I35" si="1">C5+D5+H5</f>
        <v>2</v>
      </c>
      <c r="J5" s="10" t="s">
        <v>121</v>
      </c>
      <c r="K5" s="21">
        <v>1.89</v>
      </c>
      <c r="L5" s="21">
        <v>4.3600000000000003</v>
      </c>
      <c r="M5" s="21">
        <f t="shared" ref="M5:M35" si="2">K5+L5</f>
        <v>6.25</v>
      </c>
      <c r="N5" s="11">
        <v>0</v>
      </c>
      <c r="O5" s="11">
        <v>371</v>
      </c>
      <c r="P5" s="11">
        <v>0</v>
      </c>
      <c r="Q5" s="12">
        <f t="shared" ref="Q5:Q35" si="3">N5+O5+P5</f>
        <v>371</v>
      </c>
      <c r="R5" s="11">
        <v>0</v>
      </c>
      <c r="S5" s="11">
        <v>372</v>
      </c>
      <c r="T5" s="11">
        <v>0</v>
      </c>
      <c r="U5" s="45">
        <f t="shared" ref="U5:U35" si="4">R5+S5+T5</f>
        <v>372</v>
      </c>
      <c r="V5" s="11">
        <v>0</v>
      </c>
      <c r="W5" s="36">
        <f t="shared" ref="W5:W35" si="5">Q5+R5</f>
        <v>371</v>
      </c>
      <c r="X5" s="93">
        <f t="shared" ref="X5:X35" si="6">Q5/K5</f>
        <v>196.2962962962963</v>
      </c>
      <c r="Y5" s="93">
        <f t="shared" ref="Y5:Y35" si="7">U5/L5</f>
        <v>85.321100917431181</v>
      </c>
      <c r="Z5" s="53">
        <f t="shared" ref="Z5:AA5" si="8">X5*8</f>
        <v>1570.3703703703704</v>
      </c>
      <c r="AA5" s="53">
        <f t="shared" si="8"/>
        <v>682.56880733944945</v>
      </c>
      <c r="AB5" s="9"/>
      <c r="AC5" s="9"/>
      <c r="AD5" s="37">
        <f t="shared" ref="AD5:AD35" si="9">AB5+AC5</f>
        <v>0</v>
      </c>
      <c r="AE5" s="38">
        <f t="shared" ref="AE5:AE35" si="10">AD5/W5</f>
        <v>0</v>
      </c>
      <c r="AF5" s="54"/>
      <c r="AG5" s="48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</row>
    <row r="6" spans="1:75" ht="15.75" customHeight="1">
      <c r="A6" s="97">
        <v>46144</v>
      </c>
      <c r="B6" s="98" t="s">
        <v>8</v>
      </c>
      <c r="C6" s="58">
        <v>2</v>
      </c>
      <c r="D6" s="58">
        <v>0</v>
      </c>
      <c r="E6" s="33">
        <v>0</v>
      </c>
      <c r="F6" s="34">
        <v>0</v>
      </c>
      <c r="G6" s="21">
        <v>0</v>
      </c>
      <c r="H6" s="35">
        <f t="shared" si="0"/>
        <v>0</v>
      </c>
      <c r="I6" s="60">
        <f t="shared" si="1"/>
        <v>2</v>
      </c>
      <c r="J6" s="10" t="s">
        <v>121</v>
      </c>
      <c r="K6" s="21">
        <v>4.53</v>
      </c>
      <c r="L6" s="21">
        <v>10.42</v>
      </c>
      <c r="M6" s="21">
        <f t="shared" si="2"/>
        <v>14.95</v>
      </c>
      <c r="N6" s="11">
        <v>0</v>
      </c>
      <c r="O6" s="11">
        <v>535</v>
      </c>
      <c r="P6" s="11">
        <v>0</v>
      </c>
      <c r="Q6" s="12">
        <f t="shared" si="3"/>
        <v>535</v>
      </c>
      <c r="R6" s="11">
        <v>0</v>
      </c>
      <c r="S6" s="11">
        <v>535</v>
      </c>
      <c r="T6" s="11">
        <v>0</v>
      </c>
      <c r="U6" s="12">
        <f t="shared" si="4"/>
        <v>535</v>
      </c>
      <c r="V6" s="11">
        <v>0</v>
      </c>
      <c r="W6" s="36">
        <f t="shared" si="5"/>
        <v>535</v>
      </c>
      <c r="X6" s="93">
        <f t="shared" si="6"/>
        <v>118.10154525386312</v>
      </c>
      <c r="Y6" s="93">
        <f t="shared" si="7"/>
        <v>51.343570057581573</v>
      </c>
      <c r="Z6" s="53">
        <f t="shared" ref="Z6:AA6" si="11">X6*8</f>
        <v>944.81236203090498</v>
      </c>
      <c r="AA6" s="53">
        <f t="shared" si="11"/>
        <v>410.74856046065258</v>
      </c>
      <c r="AB6" s="9"/>
      <c r="AC6" s="9"/>
      <c r="AD6" s="37">
        <f t="shared" si="9"/>
        <v>0</v>
      </c>
      <c r="AE6" s="38">
        <f t="shared" si="10"/>
        <v>0</v>
      </c>
      <c r="AF6" s="54"/>
      <c r="AG6" s="48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</row>
    <row r="7" spans="1:75" ht="15.75" customHeight="1">
      <c r="A7" s="97">
        <v>46145</v>
      </c>
      <c r="B7" s="98" t="s">
        <v>7</v>
      </c>
      <c r="C7" s="58">
        <v>3</v>
      </c>
      <c r="D7" s="58">
        <v>0</v>
      </c>
      <c r="E7" s="33">
        <v>0</v>
      </c>
      <c r="F7" s="34">
        <v>0</v>
      </c>
      <c r="G7" s="21">
        <v>0</v>
      </c>
      <c r="H7" s="35">
        <f t="shared" si="0"/>
        <v>0</v>
      </c>
      <c r="I7" s="60">
        <f t="shared" si="1"/>
        <v>3</v>
      </c>
      <c r="J7" s="10" t="s">
        <v>121</v>
      </c>
      <c r="K7" s="21">
        <v>2.1</v>
      </c>
      <c r="L7" s="21">
        <v>4.83</v>
      </c>
      <c r="M7" s="21">
        <f t="shared" si="2"/>
        <v>6.93</v>
      </c>
      <c r="N7" s="11">
        <v>0</v>
      </c>
      <c r="O7" s="11">
        <v>369</v>
      </c>
      <c r="P7" s="11">
        <v>0</v>
      </c>
      <c r="Q7" s="12">
        <f t="shared" si="3"/>
        <v>369</v>
      </c>
      <c r="R7" s="11">
        <v>0</v>
      </c>
      <c r="S7" s="11">
        <v>369</v>
      </c>
      <c r="T7" s="11">
        <v>0</v>
      </c>
      <c r="U7" s="12">
        <f t="shared" si="4"/>
        <v>369</v>
      </c>
      <c r="V7" s="11">
        <v>0</v>
      </c>
      <c r="W7" s="36">
        <f t="shared" si="5"/>
        <v>369</v>
      </c>
      <c r="X7" s="93">
        <f t="shared" si="6"/>
        <v>175.71428571428569</v>
      </c>
      <c r="Y7" s="93">
        <f t="shared" si="7"/>
        <v>76.397515527950304</v>
      </c>
      <c r="Z7" s="53">
        <f t="shared" ref="Z7:AA7" si="12">X7*8</f>
        <v>1405.7142857142856</v>
      </c>
      <c r="AA7" s="53">
        <f t="shared" si="12"/>
        <v>611.18012422360243</v>
      </c>
      <c r="AB7" s="9"/>
      <c r="AC7" s="9"/>
      <c r="AD7" s="37">
        <f t="shared" si="9"/>
        <v>0</v>
      </c>
      <c r="AE7" s="38">
        <f t="shared" si="10"/>
        <v>0</v>
      </c>
      <c r="AF7" s="54"/>
      <c r="AG7" s="48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</row>
    <row r="8" spans="1:75" ht="15.75" customHeight="1">
      <c r="A8" s="65">
        <v>46146</v>
      </c>
      <c r="B8" s="30" t="s">
        <v>10</v>
      </c>
      <c r="C8" s="58">
        <v>15</v>
      </c>
      <c r="D8" s="58">
        <v>0</v>
      </c>
      <c r="E8" s="33">
        <v>4</v>
      </c>
      <c r="F8" s="34">
        <v>25</v>
      </c>
      <c r="G8" s="21">
        <v>0</v>
      </c>
      <c r="H8" s="35">
        <f t="shared" si="0"/>
        <v>29</v>
      </c>
      <c r="I8" s="60">
        <f t="shared" si="1"/>
        <v>44</v>
      </c>
      <c r="J8" s="10" t="s">
        <v>121</v>
      </c>
      <c r="K8" s="21">
        <v>72.81</v>
      </c>
      <c r="L8" s="21">
        <v>375.9</v>
      </c>
      <c r="M8" s="21">
        <f t="shared" si="2"/>
        <v>448.71</v>
      </c>
      <c r="N8" s="11">
        <v>0</v>
      </c>
      <c r="O8" s="25">
        <v>9637</v>
      </c>
      <c r="P8" s="25">
        <v>80</v>
      </c>
      <c r="Q8" s="12">
        <f t="shared" si="3"/>
        <v>9717</v>
      </c>
      <c r="R8" s="11">
        <f>3063-1</f>
        <v>3062</v>
      </c>
      <c r="S8" s="11">
        <f>4016-1</f>
        <v>4015</v>
      </c>
      <c r="T8" s="11">
        <v>96</v>
      </c>
      <c r="U8" s="45">
        <f t="shared" si="4"/>
        <v>7173</v>
      </c>
      <c r="V8" s="11">
        <v>2</v>
      </c>
      <c r="W8" s="36">
        <f t="shared" si="5"/>
        <v>12779</v>
      </c>
      <c r="X8" s="52">
        <f t="shared" si="6"/>
        <v>133.45694272764729</v>
      </c>
      <c r="Y8" s="52">
        <f t="shared" si="7"/>
        <v>19.082202713487632</v>
      </c>
      <c r="Z8" s="53">
        <f t="shared" ref="Z8:AA8" si="13">X8*8</f>
        <v>1067.6555418211783</v>
      </c>
      <c r="AA8" s="53">
        <f t="shared" si="13"/>
        <v>152.65762170790106</v>
      </c>
      <c r="AB8" s="9"/>
      <c r="AC8" s="9"/>
      <c r="AD8" s="37">
        <f t="shared" si="9"/>
        <v>0</v>
      </c>
      <c r="AE8" s="38">
        <f t="shared" si="10"/>
        <v>0</v>
      </c>
      <c r="AF8" s="54"/>
      <c r="AG8" s="48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</row>
    <row r="9" spans="1:75" ht="15.75" customHeight="1">
      <c r="A9" s="97">
        <v>46147</v>
      </c>
      <c r="B9" s="98" t="s">
        <v>9</v>
      </c>
      <c r="C9" s="58">
        <v>11</v>
      </c>
      <c r="D9" s="58">
        <v>0</v>
      </c>
      <c r="E9" s="33">
        <v>0</v>
      </c>
      <c r="F9" s="34">
        <v>0</v>
      </c>
      <c r="G9" s="21">
        <v>0</v>
      </c>
      <c r="H9" s="35">
        <f t="shared" si="0"/>
        <v>0</v>
      </c>
      <c r="I9" s="60">
        <f t="shared" si="1"/>
        <v>11</v>
      </c>
      <c r="J9" s="10" t="s">
        <v>121</v>
      </c>
      <c r="K9" s="21">
        <v>30.66</v>
      </c>
      <c r="L9" s="21">
        <v>70.52</v>
      </c>
      <c r="M9" s="21">
        <f t="shared" si="2"/>
        <v>101.17999999999999</v>
      </c>
      <c r="N9" s="11">
        <v>0</v>
      </c>
      <c r="O9" s="25">
        <v>3351</v>
      </c>
      <c r="P9" s="25">
        <v>0</v>
      </c>
      <c r="Q9" s="12">
        <f t="shared" si="3"/>
        <v>3351</v>
      </c>
      <c r="R9" s="11">
        <v>0</v>
      </c>
      <c r="S9" s="11">
        <v>2968</v>
      </c>
      <c r="T9" s="11">
        <v>0</v>
      </c>
      <c r="U9" s="45">
        <f t="shared" si="4"/>
        <v>2968</v>
      </c>
      <c r="V9" s="11">
        <v>0</v>
      </c>
      <c r="W9" s="36">
        <f t="shared" si="5"/>
        <v>3351</v>
      </c>
      <c r="X9" s="93">
        <f t="shared" si="6"/>
        <v>109.29549902152642</v>
      </c>
      <c r="Y9" s="93">
        <f t="shared" si="7"/>
        <v>42.0873511060692</v>
      </c>
      <c r="Z9" s="53">
        <f t="shared" ref="Z9:AA9" si="14">X9*8</f>
        <v>874.3639921722114</v>
      </c>
      <c r="AA9" s="53">
        <f t="shared" si="14"/>
        <v>336.6988088485536</v>
      </c>
      <c r="AB9" s="9"/>
      <c r="AC9" s="8"/>
      <c r="AD9" s="37">
        <f t="shared" si="9"/>
        <v>0</v>
      </c>
      <c r="AE9" s="38">
        <f t="shared" si="10"/>
        <v>0</v>
      </c>
      <c r="AF9" s="54"/>
      <c r="AG9" s="48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</row>
    <row r="10" spans="1:75" ht="15.75" customHeight="1">
      <c r="A10" s="65">
        <v>46148</v>
      </c>
      <c r="B10" s="30" t="s">
        <v>12</v>
      </c>
      <c r="C10" s="58">
        <v>17</v>
      </c>
      <c r="D10" s="58">
        <v>0</v>
      </c>
      <c r="E10" s="33">
        <v>5</v>
      </c>
      <c r="F10" s="34">
        <v>24</v>
      </c>
      <c r="G10" s="21">
        <v>0</v>
      </c>
      <c r="H10" s="35">
        <f t="shared" si="0"/>
        <v>29</v>
      </c>
      <c r="I10" s="60">
        <f t="shared" si="1"/>
        <v>46</v>
      </c>
      <c r="J10" s="10" t="s">
        <v>121</v>
      </c>
      <c r="K10" s="21">
        <v>76.53</v>
      </c>
      <c r="L10" s="21">
        <v>237.95</v>
      </c>
      <c r="M10" s="21">
        <f t="shared" si="2"/>
        <v>314.48</v>
      </c>
      <c r="N10" s="11">
        <v>0</v>
      </c>
      <c r="O10" s="25">
        <v>12255</v>
      </c>
      <c r="P10" s="25">
        <v>52</v>
      </c>
      <c r="Q10" s="12">
        <f t="shared" si="3"/>
        <v>12307</v>
      </c>
      <c r="R10" s="11">
        <v>1711</v>
      </c>
      <c r="S10" s="11">
        <v>3051</v>
      </c>
      <c r="T10" s="11">
        <v>115</v>
      </c>
      <c r="U10" s="45">
        <f t="shared" si="4"/>
        <v>4877</v>
      </c>
      <c r="V10" s="11">
        <v>2</v>
      </c>
      <c r="W10" s="36">
        <f t="shared" si="5"/>
        <v>14018</v>
      </c>
      <c r="X10" s="52">
        <f t="shared" si="6"/>
        <v>160.81275316869201</v>
      </c>
      <c r="Y10" s="52">
        <f t="shared" si="7"/>
        <v>20.495902500525322</v>
      </c>
      <c r="Z10" s="53">
        <f t="shared" ref="Z10:AA10" si="15">X10*8</f>
        <v>1286.5020253495361</v>
      </c>
      <c r="AA10" s="53">
        <f t="shared" si="15"/>
        <v>163.96722000420257</v>
      </c>
      <c r="AB10" s="8"/>
      <c r="AC10" s="9"/>
      <c r="AD10" s="37">
        <f t="shared" si="9"/>
        <v>0</v>
      </c>
      <c r="AE10" s="38">
        <f t="shared" si="10"/>
        <v>0</v>
      </c>
      <c r="AF10" s="54"/>
      <c r="AG10" s="48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</row>
    <row r="11" spans="1:75" ht="15.75" customHeight="1">
      <c r="A11" s="65">
        <v>46149</v>
      </c>
      <c r="B11" s="30" t="s">
        <v>6</v>
      </c>
      <c r="C11" s="58">
        <v>17</v>
      </c>
      <c r="D11" s="58">
        <v>0</v>
      </c>
      <c r="E11" s="33">
        <v>4</v>
      </c>
      <c r="F11" s="34">
        <v>13</v>
      </c>
      <c r="G11" s="21">
        <v>0</v>
      </c>
      <c r="H11" s="35">
        <f t="shared" si="0"/>
        <v>17</v>
      </c>
      <c r="I11" s="60">
        <f t="shared" si="1"/>
        <v>34</v>
      </c>
      <c r="J11" s="10" t="s">
        <v>121</v>
      </c>
      <c r="K11" s="21">
        <v>89.81</v>
      </c>
      <c r="L11" s="21">
        <v>146.47999999999999</v>
      </c>
      <c r="M11" s="21">
        <f t="shared" si="2"/>
        <v>236.29</v>
      </c>
      <c r="N11" s="11">
        <v>0</v>
      </c>
      <c r="O11" s="25">
        <v>9118</v>
      </c>
      <c r="P11" s="25">
        <v>37</v>
      </c>
      <c r="Q11" s="12">
        <f t="shared" si="3"/>
        <v>9155</v>
      </c>
      <c r="R11" s="11">
        <f>706-5</f>
        <v>701</v>
      </c>
      <c r="S11" s="11">
        <v>2118</v>
      </c>
      <c r="T11" s="11">
        <v>29</v>
      </c>
      <c r="U11" s="45">
        <f t="shared" si="4"/>
        <v>2848</v>
      </c>
      <c r="V11" s="11">
        <v>9</v>
      </c>
      <c r="W11" s="36">
        <f t="shared" si="5"/>
        <v>9856</v>
      </c>
      <c r="X11" s="52">
        <f t="shared" si="6"/>
        <v>101.93742344950451</v>
      </c>
      <c r="Y11" s="52">
        <f t="shared" si="7"/>
        <v>19.442927362097215</v>
      </c>
      <c r="Z11" s="53">
        <f t="shared" ref="Z11:AA11" si="16">X11*8</f>
        <v>815.49938759603606</v>
      </c>
      <c r="AA11" s="53">
        <f t="shared" si="16"/>
        <v>155.54341889677772</v>
      </c>
      <c r="AB11" s="8"/>
      <c r="AC11" s="8"/>
      <c r="AD11" s="37">
        <f t="shared" si="9"/>
        <v>0</v>
      </c>
      <c r="AE11" s="38">
        <f t="shared" si="10"/>
        <v>0</v>
      </c>
      <c r="AF11" s="54"/>
      <c r="AG11" s="48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</row>
    <row r="12" spans="1:75" ht="15.75" customHeight="1">
      <c r="A12" s="65">
        <v>46150</v>
      </c>
      <c r="B12" s="30" t="s">
        <v>11</v>
      </c>
      <c r="C12" s="58">
        <v>14.5</v>
      </c>
      <c r="D12" s="58">
        <v>0</v>
      </c>
      <c r="E12" s="33">
        <v>3</v>
      </c>
      <c r="F12" s="34">
        <v>16</v>
      </c>
      <c r="G12" s="21">
        <v>0</v>
      </c>
      <c r="H12" s="35">
        <f t="shared" si="0"/>
        <v>19</v>
      </c>
      <c r="I12" s="60">
        <f t="shared" si="1"/>
        <v>33.5</v>
      </c>
      <c r="J12" s="10" t="s">
        <v>121</v>
      </c>
      <c r="K12" s="21">
        <v>75.58</v>
      </c>
      <c r="L12" s="21">
        <v>168.46</v>
      </c>
      <c r="M12" s="21">
        <f t="shared" si="2"/>
        <v>244.04000000000002</v>
      </c>
      <c r="N12" s="11">
        <v>0</v>
      </c>
      <c r="O12" s="11">
        <v>8242</v>
      </c>
      <c r="P12" s="11">
        <v>34</v>
      </c>
      <c r="Q12" s="12">
        <f t="shared" si="3"/>
        <v>8276</v>
      </c>
      <c r="R12" s="11">
        <v>715</v>
      </c>
      <c r="S12" s="11">
        <v>2200</v>
      </c>
      <c r="T12" s="11">
        <v>14</v>
      </c>
      <c r="U12" s="12">
        <f t="shared" si="4"/>
        <v>2929</v>
      </c>
      <c r="V12" s="11">
        <v>6</v>
      </c>
      <c r="W12" s="36">
        <f t="shared" si="5"/>
        <v>8991</v>
      </c>
      <c r="X12" s="52">
        <f t="shared" si="6"/>
        <v>109.49986768986504</v>
      </c>
      <c r="Y12" s="52">
        <f t="shared" si="7"/>
        <v>17.386916775495667</v>
      </c>
      <c r="Z12" s="53">
        <f t="shared" ref="Z12:AA12" si="17">X12*8</f>
        <v>875.99894151892033</v>
      </c>
      <c r="AA12" s="53">
        <f t="shared" si="17"/>
        <v>139.09533420396534</v>
      </c>
      <c r="AB12" s="8"/>
      <c r="AC12" s="8"/>
      <c r="AD12" s="37">
        <f t="shared" si="9"/>
        <v>0</v>
      </c>
      <c r="AE12" s="38">
        <f t="shared" si="10"/>
        <v>0</v>
      </c>
      <c r="AF12" s="54"/>
      <c r="AG12" s="48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</row>
    <row r="13" spans="1:75" ht="15.75" customHeight="1">
      <c r="A13" s="97">
        <v>46151</v>
      </c>
      <c r="B13" s="98" t="s">
        <v>8</v>
      </c>
      <c r="C13" s="58">
        <v>2</v>
      </c>
      <c r="D13" s="58">
        <v>0</v>
      </c>
      <c r="E13" s="33">
        <v>0</v>
      </c>
      <c r="F13" s="34">
        <v>0</v>
      </c>
      <c r="G13" s="21">
        <v>0</v>
      </c>
      <c r="H13" s="35">
        <f t="shared" si="0"/>
        <v>0</v>
      </c>
      <c r="I13" s="60">
        <f t="shared" si="1"/>
        <v>2</v>
      </c>
      <c r="J13" s="10" t="s">
        <v>121</v>
      </c>
      <c r="K13" s="21">
        <v>2.97</v>
      </c>
      <c r="L13" s="21">
        <v>6.83</v>
      </c>
      <c r="M13" s="21">
        <f t="shared" si="2"/>
        <v>9.8000000000000007</v>
      </c>
      <c r="N13" s="11">
        <v>0</v>
      </c>
      <c r="O13" s="11">
        <v>359</v>
      </c>
      <c r="P13" s="11">
        <v>0</v>
      </c>
      <c r="Q13" s="12">
        <f t="shared" si="3"/>
        <v>359</v>
      </c>
      <c r="R13" s="11">
        <v>0</v>
      </c>
      <c r="S13" s="11">
        <v>359</v>
      </c>
      <c r="T13" s="11">
        <v>0</v>
      </c>
      <c r="U13" s="12">
        <f t="shared" si="4"/>
        <v>359</v>
      </c>
      <c r="V13" s="11">
        <v>0</v>
      </c>
      <c r="W13" s="36">
        <f t="shared" si="5"/>
        <v>359</v>
      </c>
      <c r="X13" s="93">
        <f t="shared" si="6"/>
        <v>120.87542087542087</v>
      </c>
      <c r="Y13" s="93">
        <f t="shared" si="7"/>
        <v>52.562225475841871</v>
      </c>
      <c r="Z13" s="53">
        <f t="shared" ref="Z13:AA13" si="18">X13*8</f>
        <v>967.00336700336698</v>
      </c>
      <c r="AA13" s="53">
        <f t="shared" si="18"/>
        <v>420.49780380673496</v>
      </c>
      <c r="AB13" s="8"/>
      <c r="AC13" s="8"/>
      <c r="AD13" s="37">
        <f t="shared" si="9"/>
        <v>0</v>
      </c>
      <c r="AE13" s="38">
        <f t="shared" si="10"/>
        <v>0</v>
      </c>
      <c r="AF13" s="54"/>
      <c r="AG13" s="48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</row>
    <row r="14" spans="1:75" ht="15.75" customHeight="1">
      <c r="A14" s="97">
        <v>46152</v>
      </c>
      <c r="B14" s="98" t="s">
        <v>7</v>
      </c>
      <c r="C14" s="58">
        <v>2</v>
      </c>
      <c r="D14" s="58">
        <v>0</v>
      </c>
      <c r="E14" s="33">
        <v>0</v>
      </c>
      <c r="F14" s="34">
        <v>0</v>
      </c>
      <c r="G14" s="21">
        <v>0</v>
      </c>
      <c r="H14" s="35">
        <f t="shared" si="0"/>
        <v>0</v>
      </c>
      <c r="I14" s="60">
        <f t="shared" si="1"/>
        <v>2</v>
      </c>
      <c r="J14" s="10"/>
      <c r="K14" s="21">
        <v>2.96</v>
      </c>
      <c r="L14" s="21">
        <v>6.82</v>
      </c>
      <c r="M14" s="21">
        <f t="shared" si="2"/>
        <v>9.7800000000000011</v>
      </c>
      <c r="N14" s="11">
        <v>0</v>
      </c>
      <c r="O14" s="11">
        <v>421</v>
      </c>
      <c r="P14" s="11">
        <v>0</v>
      </c>
      <c r="Q14" s="12">
        <f t="shared" si="3"/>
        <v>421</v>
      </c>
      <c r="R14" s="11">
        <v>0</v>
      </c>
      <c r="S14" s="11">
        <v>421</v>
      </c>
      <c r="T14" s="11">
        <v>0</v>
      </c>
      <c r="U14" s="12">
        <f t="shared" si="4"/>
        <v>421</v>
      </c>
      <c r="V14" s="11">
        <v>0</v>
      </c>
      <c r="W14" s="36">
        <f t="shared" si="5"/>
        <v>421</v>
      </c>
      <c r="X14" s="93">
        <f t="shared" si="6"/>
        <v>142.22972972972974</v>
      </c>
      <c r="Y14" s="93">
        <f t="shared" si="7"/>
        <v>61.730205278592372</v>
      </c>
      <c r="Z14" s="53">
        <f t="shared" ref="Z14:AA14" si="19">X14*8</f>
        <v>1137.8378378378379</v>
      </c>
      <c r="AA14" s="53">
        <f t="shared" si="19"/>
        <v>493.84164222873898</v>
      </c>
      <c r="AB14" s="8"/>
      <c r="AC14" s="9"/>
      <c r="AD14" s="37">
        <f t="shared" si="9"/>
        <v>0</v>
      </c>
      <c r="AE14" s="38">
        <f t="shared" si="10"/>
        <v>0</v>
      </c>
      <c r="AF14" s="54"/>
      <c r="AG14" s="48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</row>
    <row r="15" spans="1:75" ht="15.75" customHeight="1">
      <c r="A15" s="65">
        <v>46153</v>
      </c>
      <c r="B15" s="30" t="s">
        <v>10</v>
      </c>
      <c r="C15" s="58">
        <v>16</v>
      </c>
      <c r="D15" s="58">
        <v>0</v>
      </c>
      <c r="E15" s="33">
        <v>5</v>
      </c>
      <c r="F15" s="34">
        <v>20</v>
      </c>
      <c r="G15" s="21">
        <v>0</v>
      </c>
      <c r="H15" s="35">
        <f t="shared" si="0"/>
        <v>25</v>
      </c>
      <c r="I15" s="60">
        <f t="shared" si="1"/>
        <v>41</v>
      </c>
      <c r="J15" s="10"/>
      <c r="K15" s="21">
        <v>129.2167</v>
      </c>
      <c r="L15" s="21">
        <v>228.3</v>
      </c>
      <c r="M15" s="21">
        <f t="shared" si="2"/>
        <v>357.51670000000001</v>
      </c>
      <c r="N15" s="11">
        <v>0</v>
      </c>
      <c r="O15" s="11">
        <v>7525</v>
      </c>
      <c r="P15" s="11">
        <v>33</v>
      </c>
      <c r="Q15" s="12">
        <f t="shared" si="3"/>
        <v>7558</v>
      </c>
      <c r="R15" s="11">
        <v>1794</v>
      </c>
      <c r="S15" s="11">
        <v>4188</v>
      </c>
      <c r="T15" s="11">
        <v>36</v>
      </c>
      <c r="U15" s="12">
        <f t="shared" si="4"/>
        <v>6018</v>
      </c>
      <c r="V15" s="11">
        <v>3</v>
      </c>
      <c r="W15" s="36">
        <f t="shared" si="5"/>
        <v>9352</v>
      </c>
      <c r="X15" s="52">
        <f t="shared" si="6"/>
        <v>58.490891657192918</v>
      </c>
      <c r="Y15" s="52">
        <f t="shared" si="7"/>
        <v>26.36005256241787</v>
      </c>
      <c r="Z15" s="53">
        <f t="shared" ref="Z15:AA15" si="20">X15*8</f>
        <v>467.92713325754335</v>
      </c>
      <c r="AA15" s="53">
        <f t="shared" si="20"/>
        <v>210.88042049934296</v>
      </c>
      <c r="AB15" s="8"/>
      <c r="AC15" s="9"/>
      <c r="AD15" s="37">
        <f t="shared" si="9"/>
        <v>0</v>
      </c>
      <c r="AE15" s="38">
        <f t="shared" si="10"/>
        <v>0</v>
      </c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</row>
    <row r="16" spans="1:75" ht="15.75" customHeight="1">
      <c r="A16" s="65">
        <v>46154</v>
      </c>
      <c r="B16" s="30" t="s">
        <v>9</v>
      </c>
      <c r="C16" s="58">
        <v>15.5</v>
      </c>
      <c r="D16" s="58">
        <v>0</v>
      </c>
      <c r="E16" s="33">
        <v>5</v>
      </c>
      <c r="F16" s="34">
        <v>15</v>
      </c>
      <c r="G16" s="21">
        <v>0</v>
      </c>
      <c r="H16" s="35">
        <f t="shared" si="0"/>
        <v>20</v>
      </c>
      <c r="I16" s="60">
        <f t="shared" si="1"/>
        <v>35.5</v>
      </c>
      <c r="J16" s="10"/>
      <c r="K16" s="21">
        <v>59.25</v>
      </c>
      <c r="L16" s="21">
        <v>181</v>
      </c>
      <c r="M16" s="21">
        <f t="shared" si="2"/>
        <v>240.25</v>
      </c>
      <c r="N16" s="11">
        <v>0</v>
      </c>
      <c r="O16" s="11">
        <v>8492</v>
      </c>
      <c r="P16" s="11">
        <v>48</v>
      </c>
      <c r="Q16" s="12">
        <f t="shared" si="3"/>
        <v>8540</v>
      </c>
      <c r="R16" s="11">
        <v>1095</v>
      </c>
      <c r="S16" s="11">
        <v>2997</v>
      </c>
      <c r="T16" s="11">
        <v>67</v>
      </c>
      <c r="U16" s="12">
        <f t="shared" si="4"/>
        <v>4159</v>
      </c>
      <c r="V16" s="11">
        <v>3</v>
      </c>
      <c r="W16" s="36">
        <f t="shared" si="5"/>
        <v>9635</v>
      </c>
      <c r="X16" s="52">
        <f t="shared" si="6"/>
        <v>144.1350210970464</v>
      </c>
      <c r="Y16" s="52">
        <f t="shared" si="7"/>
        <v>22.977900552486187</v>
      </c>
      <c r="Z16" s="53">
        <f t="shared" ref="Z16:AA16" si="21">X16*8</f>
        <v>1153.0801687763712</v>
      </c>
      <c r="AA16" s="53">
        <f t="shared" si="21"/>
        <v>183.82320441988949</v>
      </c>
      <c r="AB16" s="8"/>
      <c r="AC16" s="8"/>
      <c r="AD16" s="37">
        <f t="shared" si="9"/>
        <v>0</v>
      </c>
      <c r="AE16" s="38">
        <f t="shared" si="10"/>
        <v>0</v>
      </c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</row>
    <row r="17" spans="1:75" ht="15.75" customHeight="1">
      <c r="A17" s="65">
        <v>46155</v>
      </c>
      <c r="B17" s="30" t="s">
        <v>12</v>
      </c>
      <c r="C17" s="58">
        <f>9+8</f>
        <v>17</v>
      </c>
      <c r="D17" s="58">
        <v>0</v>
      </c>
      <c r="E17" s="33">
        <v>5</v>
      </c>
      <c r="F17" s="34">
        <v>13</v>
      </c>
      <c r="G17" s="21">
        <v>0</v>
      </c>
      <c r="H17" s="35">
        <f t="shared" si="0"/>
        <v>18</v>
      </c>
      <c r="I17" s="60">
        <f t="shared" si="1"/>
        <v>35</v>
      </c>
      <c r="J17" s="10"/>
      <c r="K17" s="21">
        <v>124.36</v>
      </c>
      <c r="L17" s="21">
        <v>157.01</v>
      </c>
      <c r="M17" s="21">
        <f t="shared" si="2"/>
        <v>281.37</v>
      </c>
      <c r="N17" s="11">
        <v>0</v>
      </c>
      <c r="O17" s="11">
        <v>6418</v>
      </c>
      <c r="P17" s="11">
        <v>246</v>
      </c>
      <c r="Q17" s="12">
        <f t="shared" si="3"/>
        <v>6664</v>
      </c>
      <c r="R17" s="11">
        <v>1047</v>
      </c>
      <c r="S17" s="11">
        <f>1733</f>
        <v>1733</v>
      </c>
      <c r="T17" s="11">
        <f>4+109+15</f>
        <v>128</v>
      </c>
      <c r="U17" s="12">
        <f t="shared" si="4"/>
        <v>2908</v>
      </c>
      <c r="V17" s="11">
        <v>2</v>
      </c>
      <c r="W17" s="36">
        <f t="shared" si="5"/>
        <v>7711</v>
      </c>
      <c r="X17" s="52">
        <f t="shared" si="6"/>
        <v>53.586362174332585</v>
      </c>
      <c r="Y17" s="52">
        <f t="shared" si="7"/>
        <v>18.521113304885041</v>
      </c>
      <c r="Z17" s="53">
        <f t="shared" ref="Z17:AA17" si="22">X17*8</f>
        <v>428.69089739466068</v>
      </c>
      <c r="AA17" s="53">
        <f t="shared" si="22"/>
        <v>148.16890643908033</v>
      </c>
      <c r="AB17" s="8"/>
      <c r="AC17" s="8"/>
      <c r="AD17" s="37">
        <f t="shared" si="9"/>
        <v>0</v>
      </c>
      <c r="AE17" s="38">
        <f t="shared" si="10"/>
        <v>0</v>
      </c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</row>
    <row r="18" spans="1:75" ht="15.75" customHeight="1">
      <c r="A18" s="65">
        <v>46156</v>
      </c>
      <c r="B18" s="30" t="s">
        <v>6</v>
      </c>
      <c r="C18" s="58">
        <v>15.5</v>
      </c>
      <c r="D18" s="58">
        <v>0</v>
      </c>
      <c r="E18" s="33">
        <v>5</v>
      </c>
      <c r="F18" s="34">
        <v>13</v>
      </c>
      <c r="G18" s="21">
        <v>0</v>
      </c>
      <c r="H18" s="35">
        <f t="shared" si="0"/>
        <v>18</v>
      </c>
      <c r="I18" s="60">
        <f t="shared" si="1"/>
        <v>33.5</v>
      </c>
      <c r="J18" s="10"/>
      <c r="K18" s="21">
        <v>83.15</v>
      </c>
      <c r="L18" s="21">
        <v>165.25</v>
      </c>
      <c r="M18" s="21">
        <f t="shared" si="2"/>
        <v>248.4</v>
      </c>
      <c r="N18" s="11">
        <v>0</v>
      </c>
      <c r="O18" s="11">
        <v>4798</v>
      </c>
      <c r="P18" s="11">
        <v>24</v>
      </c>
      <c r="Q18" s="12">
        <f t="shared" si="3"/>
        <v>4822</v>
      </c>
      <c r="R18" s="11">
        <v>880</v>
      </c>
      <c r="S18" s="11">
        <v>1204</v>
      </c>
      <c r="T18" s="11">
        <f>1+215+27</f>
        <v>243</v>
      </c>
      <c r="U18" s="12">
        <f t="shared" si="4"/>
        <v>2327</v>
      </c>
      <c r="V18" s="11">
        <v>4</v>
      </c>
      <c r="W18" s="36">
        <f t="shared" si="5"/>
        <v>5702</v>
      </c>
      <c r="X18" s="52">
        <f t="shared" si="6"/>
        <v>57.991581479254357</v>
      </c>
      <c r="Y18" s="52">
        <f t="shared" si="7"/>
        <v>14.081694402420576</v>
      </c>
      <c r="Z18" s="53">
        <f t="shared" ref="Z18:AA18" si="23">X18*8</f>
        <v>463.93265183403486</v>
      </c>
      <c r="AA18" s="53">
        <f t="shared" si="23"/>
        <v>112.65355521936461</v>
      </c>
      <c r="AB18" s="8"/>
      <c r="AC18" s="8"/>
      <c r="AD18" s="37">
        <f t="shared" si="9"/>
        <v>0</v>
      </c>
      <c r="AE18" s="38">
        <f t="shared" si="10"/>
        <v>0</v>
      </c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</row>
    <row r="19" spans="1:75" ht="15.75" customHeight="1">
      <c r="A19" s="65">
        <v>46157</v>
      </c>
      <c r="B19" s="30" t="s">
        <v>11</v>
      </c>
      <c r="C19" s="58">
        <v>15.5</v>
      </c>
      <c r="D19" s="58">
        <v>0</v>
      </c>
      <c r="E19" s="33">
        <v>5</v>
      </c>
      <c r="F19" s="34">
        <v>13</v>
      </c>
      <c r="G19" s="21">
        <v>0</v>
      </c>
      <c r="H19" s="35">
        <f t="shared" si="0"/>
        <v>18</v>
      </c>
      <c r="I19" s="60">
        <f t="shared" si="1"/>
        <v>33.5</v>
      </c>
      <c r="J19" s="10"/>
      <c r="K19" s="21">
        <v>85.21</v>
      </c>
      <c r="L19" s="21">
        <v>152.55000000000001</v>
      </c>
      <c r="M19" s="21">
        <f t="shared" si="2"/>
        <v>237.76</v>
      </c>
      <c r="N19" s="11">
        <v>0</v>
      </c>
      <c r="O19" s="11">
        <v>4142</v>
      </c>
      <c r="P19" s="11">
        <v>398</v>
      </c>
      <c r="Q19" s="12">
        <f t="shared" si="3"/>
        <v>4540</v>
      </c>
      <c r="R19" s="11">
        <v>996</v>
      </c>
      <c r="S19" s="11">
        <v>1107</v>
      </c>
      <c r="T19" s="11">
        <f>5+19</f>
        <v>24</v>
      </c>
      <c r="U19" s="12">
        <f t="shared" si="4"/>
        <v>2127</v>
      </c>
      <c r="V19" s="11">
        <v>4</v>
      </c>
      <c r="W19" s="36">
        <f t="shared" si="5"/>
        <v>5536</v>
      </c>
      <c r="X19" s="52">
        <f t="shared" si="6"/>
        <v>53.280131439971839</v>
      </c>
      <c r="Y19" s="52">
        <f t="shared" si="7"/>
        <v>13.942969518190756</v>
      </c>
      <c r="Z19" s="53">
        <f t="shared" ref="Z19:AA19" si="24">X19*8</f>
        <v>426.24105151977471</v>
      </c>
      <c r="AA19" s="53">
        <f t="shared" si="24"/>
        <v>111.54375614552605</v>
      </c>
      <c r="AB19" s="8"/>
      <c r="AC19" s="8"/>
      <c r="AD19" s="37">
        <f t="shared" si="9"/>
        <v>0</v>
      </c>
      <c r="AE19" s="38">
        <f t="shared" si="10"/>
        <v>0</v>
      </c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</row>
    <row r="20" spans="1:75" ht="15.75" customHeight="1">
      <c r="A20" s="97">
        <v>46158</v>
      </c>
      <c r="B20" s="98" t="s">
        <v>8</v>
      </c>
      <c r="C20" s="58">
        <v>2</v>
      </c>
      <c r="D20" s="58">
        <v>0</v>
      </c>
      <c r="E20" s="33">
        <v>0</v>
      </c>
      <c r="F20" s="34">
        <v>0</v>
      </c>
      <c r="G20" s="21">
        <v>0</v>
      </c>
      <c r="H20" s="35">
        <f t="shared" si="0"/>
        <v>0</v>
      </c>
      <c r="I20" s="60">
        <f t="shared" si="1"/>
        <v>2</v>
      </c>
      <c r="J20" s="10"/>
      <c r="K20" s="21">
        <v>1.49</v>
      </c>
      <c r="L20" s="21">
        <v>3.47</v>
      </c>
      <c r="M20" s="21">
        <f t="shared" si="2"/>
        <v>4.96</v>
      </c>
      <c r="N20" s="11">
        <v>0</v>
      </c>
      <c r="O20" s="11">
        <v>229</v>
      </c>
      <c r="P20" s="11">
        <v>0</v>
      </c>
      <c r="Q20" s="12">
        <f t="shared" si="3"/>
        <v>229</v>
      </c>
      <c r="R20" s="11">
        <v>0</v>
      </c>
      <c r="S20" s="11">
        <v>229</v>
      </c>
      <c r="T20" s="11">
        <v>0</v>
      </c>
      <c r="U20" s="12">
        <f t="shared" si="4"/>
        <v>229</v>
      </c>
      <c r="V20" s="11">
        <v>0</v>
      </c>
      <c r="W20" s="36">
        <f t="shared" si="5"/>
        <v>229</v>
      </c>
      <c r="X20" s="93">
        <f t="shared" si="6"/>
        <v>153.69127516778525</v>
      </c>
      <c r="Y20" s="93">
        <f t="shared" si="7"/>
        <v>65.994236311239192</v>
      </c>
      <c r="Z20" s="53">
        <f t="shared" ref="Z20:AA20" si="25">X20*8</f>
        <v>1229.530201342282</v>
      </c>
      <c r="AA20" s="53">
        <f t="shared" si="25"/>
        <v>527.95389048991353</v>
      </c>
      <c r="AB20" s="8"/>
      <c r="AC20" s="8"/>
      <c r="AD20" s="37">
        <f t="shared" si="9"/>
        <v>0</v>
      </c>
      <c r="AE20" s="38">
        <f t="shared" si="10"/>
        <v>0</v>
      </c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</row>
    <row r="21" spans="1:75" ht="15.75" customHeight="1">
      <c r="A21" s="97">
        <v>46159</v>
      </c>
      <c r="B21" s="98" t="s">
        <v>7</v>
      </c>
      <c r="C21" s="58">
        <v>2</v>
      </c>
      <c r="D21" s="58">
        <v>0</v>
      </c>
      <c r="E21" s="33">
        <v>0</v>
      </c>
      <c r="F21" s="34">
        <v>0</v>
      </c>
      <c r="G21" s="21">
        <v>0</v>
      </c>
      <c r="H21" s="35">
        <f t="shared" si="0"/>
        <v>0</v>
      </c>
      <c r="I21" s="60">
        <f t="shared" si="1"/>
        <v>2</v>
      </c>
      <c r="J21" s="10"/>
      <c r="K21" s="21">
        <v>1.55</v>
      </c>
      <c r="L21" s="21">
        <v>3.62</v>
      </c>
      <c r="M21" s="21">
        <f t="shared" si="2"/>
        <v>5.17</v>
      </c>
      <c r="N21" s="11">
        <v>0</v>
      </c>
      <c r="O21" s="11">
        <v>246</v>
      </c>
      <c r="P21" s="11">
        <v>0</v>
      </c>
      <c r="Q21" s="12">
        <f t="shared" si="3"/>
        <v>246</v>
      </c>
      <c r="R21" s="11">
        <v>0</v>
      </c>
      <c r="S21" s="11">
        <v>246</v>
      </c>
      <c r="T21" s="11">
        <v>0</v>
      </c>
      <c r="U21" s="12">
        <f t="shared" si="4"/>
        <v>246</v>
      </c>
      <c r="V21" s="11">
        <v>0</v>
      </c>
      <c r="W21" s="36">
        <f t="shared" si="5"/>
        <v>246</v>
      </c>
      <c r="X21" s="93">
        <f t="shared" si="6"/>
        <v>158.70967741935485</v>
      </c>
      <c r="Y21" s="93">
        <f t="shared" si="7"/>
        <v>67.95580110497238</v>
      </c>
      <c r="Z21" s="53">
        <f t="shared" ref="Z21:AA21" si="26">X21*8</f>
        <v>1269.6774193548388</v>
      </c>
      <c r="AA21" s="53">
        <f t="shared" si="26"/>
        <v>543.64640883977904</v>
      </c>
      <c r="AB21" s="8"/>
      <c r="AC21" s="8"/>
      <c r="AD21" s="37">
        <f t="shared" si="9"/>
        <v>0</v>
      </c>
      <c r="AE21" s="38">
        <f t="shared" si="10"/>
        <v>0</v>
      </c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</row>
    <row r="22" spans="1:75" ht="15.75" customHeight="1">
      <c r="A22" s="65">
        <v>46160</v>
      </c>
      <c r="B22" s="30" t="s">
        <v>10</v>
      </c>
      <c r="C22" s="58">
        <v>14</v>
      </c>
      <c r="D22" s="58">
        <v>0</v>
      </c>
      <c r="E22" s="33">
        <v>4</v>
      </c>
      <c r="F22" s="34">
        <v>21</v>
      </c>
      <c r="G22" s="21">
        <v>0</v>
      </c>
      <c r="H22" s="35">
        <f t="shared" si="0"/>
        <v>25</v>
      </c>
      <c r="I22" s="60">
        <f t="shared" si="1"/>
        <v>39</v>
      </c>
      <c r="J22" s="10"/>
      <c r="K22" s="21">
        <v>79.16</v>
      </c>
      <c r="L22" s="21">
        <v>200.85</v>
      </c>
      <c r="M22" s="21">
        <f t="shared" si="2"/>
        <v>280.01</v>
      </c>
      <c r="N22" s="11">
        <v>0</v>
      </c>
      <c r="O22" s="11">
        <v>6602</v>
      </c>
      <c r="P22" s="11">
        <v>106</v>
      </c>
      <c r="Q22" s="12">
        <f t="shared" si="3"/>
        <v>6708</v>
      </c>
      <c r="R22" s="11">
        <v>2075</v>
      </c>
      <c r="S22" s="11">
        <v>3021</v>
      </c>
      <c r="T22" s="11">
        <f>23+62+40</f>
        <v>125</v>
      </c>
      <c r="U22" s="12">
        <f t="shared" si="4"/>
        <v>5221</v>
      </c>
      <c r="V22" s="11">
        <v>2</v>
      </c>
      <c r="W22" s="36">
        <f t="shared" si="5"/>
        <v>8783</v>
      </c>
      <c r="X22" s="52">
        <f t="shared" si="6"/>
        <v>84.739767559373419</v>
      </c>
      <c r="Y22" s="52">
        <f t="shared" si="7"/>
        <v>25.994523276076674</v>
      </c>
      <c r="Z22" s="53">
        <f t="shared" ref="Z22:AA22" si="27">X22*8</f>
        <v>677.91814047498735</v>
      </c>
      <c r="AA22" s="53">
        <f t="shared" si="27"/>
        <v>207.95618620861339</v>
      </c>
      <c r="AB22" s="8"/>
      <c r="AC22" s="8"/>
      <c r="AD22" s="37">
        <f t="shared" si="9"/>
        <v>0</v>
      </c>
      <c r="AE22" s="38">
        <f t="shared" si="10"/>
        <v>0</v>
      </c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</row>
    <row r="23" spans="1:75" ht="15.75" customHeight="1">
      <c r="A23" s="65">
        <v>46161</v>
      </c>
      <c r="B23" s="30" t="s">
        <v>9</v>
      </c>
      <c r="C23" s="58">
        <v>15.5</v>
      </c>
      <c r="D23" s="58">
        <v>0</v>
      </c>
      <c r="E23" s="33">
        <v>3</v>
      </c>
      <c r="F23" s="34">
        <v>15</v>
      </c>
      <c r="G23" s="21">
        <v>0</v>
      </c>
      <c r="H23" s="35">
        <f t="shared" si="0"/>
        <v>18</v>
      </c>
      <c r="I23" s="60">
        <f t="shared" si="1"/>
        <v>33.5</v>
      </c>
      <c r="J23" s="10"/>
      <c r="K23" s="21">
        <v>81.3</v>
      </c>
      <c r="L23" s="21">
        <v>166.48</v>
      </c>
      <c r="M23" s="21">
        <f t="shared" si="2"/>
        <v>247.77999999999997</v>
      </c>
      <c r="N23" s="11">
        <v>0</v>
      </c>
      <c r="O23" s="11">
        <v>5889</v>
      </c>
      <c r="P23" s="11">
        <v>34</v>
      </c>
      <c r="Q23" s="12">
        <f t="shared" si="3"/>
        <v>5923</v>
      </c>
      <c r="R23" s="11">
        <v>791</v>
      </c>
      <c r="S23" s="11">
        <v>1456</v>
      </c>
      <c r="T23" s="11">
        <f>4+60+38</f>
        <v>102</v>
      </c>
      <c r="U23" s="12">
        <f t="shared" si="4"/>
        <v>2349</v>
      </c>
      <c r="V23" s="11">
        <v>5</v>
      </c>
      <c r="W23" s="36">
        <f t="shared" si="5"/>
        <v>6714</v>
      </c>
      <c r="X23" s="52">
        <f t="shared" si="6"/>
        <v>72.85362853628537</v>
      </c>
      <c r="Y23" s="52">
        <f t="shared" si="7"/>
        <v>14.109802979336859</v>
      </c>
      <c r="Z23" s="53">
        <f t="shared" ref="Z23:AA23" si="28">X23*8</f>
        <v>582.82902829028296</v>
      </c>
      <c r="AA23" s="53">
        <f t="shared" si="28"/>
        <v>112.87842383469487</v>
      </c>
      <c r="AB23" s="8"/>
      <c r="AC23" s="8"/>
      <c r="AD23" s="37">
        <f t="shared" si="9"/>
        <v>0</v>
      </c>
      <c r="AE23" s="38">
        <f t="shared" si="10"/>
        <v>0</v>
      </c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</row>
    <row r="24" spans="1:75" ht="15.75" customHeight="1">
      <c r="A24" s="65">
        <v>46162</v>
      </c>
      <c r="B24" s="30" t="s">
        <v>12</v>
      </c>
      <c r="C24" s="58">
        <v>16</v>
      </c>
      <c r="D24" s="58">
        <v>0</v>
      </c>
      <c r="E24" s="33">
        <v>3</v>
      </c>
      <c r="F24" s="34">
        <v>15</v>
      </c>
      <c r="G24" s="21">
        <v>0</v>
      </c>
      <c r="H24" s="35">
        <f t="shared" si="0"/>
        <v>18</v>
      </c>
      <c r="I24" s="60">
        <f t="shared" si="1"/>
        <v>34</v>
      </c>
      <c r="J24" s="10"/>
      <c r="K24" s="21">
        <v>55.86</v>
      </c>
      <c r="L24" s="21">
        <v>148.5</v>
      </c>
      <c r="M24" s="21">
        <f t="shared" si="2"/>
        <v>204.36</v>
      </c>
      <c r="N24" s="11">
        <v>0</v>
      </c>
      <c r="O24" s="11">
        <v>4901</v>
      </c>
      <c r="P24" s="11">
        <v>273</v>
      </c>
      <c r="Q24" s="12">
        <f t="shared" si="3"/>
        <v>5174</v>
      </c>
      <c r="R24" s="11">
        <v>730</v>
      </c>
      <c r="S24" s="11">
        <v>948</v>
      </c>
      <c r="T24" s="11">
        <f>5+4</f>
        <v>9</v>
      </c>
      <c r="U24" s="12">
        <f t="shared" si="4"/>
        <v>1687</v>
      </c>
      <c r="V24" s="11">
        <v>9</v>
      </c>
      <c r="W24" s="36">
        <f t="shared" si="5"/>
        <v>5904</v>
      </c>
      <c r="X24" s="52">
        <f t="shared" si="6"/>
        <v>92.624418188327965</v>
      </c>
      <c r="Y24" s="52">
        <f t="shared" si="7"/>
        <v>11.36026936026936</v>
      </c>
      <c r="Z24" s="53">
        <f t="shared" ref="Z24:AA24" si="29">X24*8</f>
        <v>740.99534550662372</v>
      </c>
      <c r="AA24" s="53">
        <f t="shared" si="29"/>
        <v>90.882154882154879</v>
      </c>
      <c r="AB24" s="8"/>
      <c r="AC24" s="8"/>
      <c r="AD24" s="37">
        <f t="shared" si="9"/>
        <v>0</v>
      </c>
      <c r="AE24" s="38">
        <f t="shared" si="10"/>
        <v>0</v>
      </c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</row>
    <row r="25" spans="1:75" ht="15.75" customHeight="1">
      <c r="A25" s="65">
        <v>46163</v>
      </c>
      <c r="B25" s="30" t="s">
        <v>6</v>
      </c>
      <c r="C25" s="58">
        <v>16</v>
      </c>
      <c r="D25" s="58">
        <v>0</v>
      </c>
      <c r="E25" s="33">
        <v>4</v>
      </c>
      <c r="F25" s="34">
        <v>15</v>
      </c>
      <c r="G25" s="21">
        <v>0</v>
      </c>
      <c r="H25" s="35">
        <f t="shared" si="0"/>
        <v>19</v>
      </c>
      <c r="I25" s="60">
        <f t="shared" si="1"/>
        <v>35</v>
      </c>
      <c r="J25" s="10"/>
      <c r="K25" s="21">
        <v>77.010000000000005</v>
      </c>
      <c r="L25" s="21">
        <v>136.13</v>
      </c>
      <c r="M25" s="21">
        <f t="shared" si="2"/>
        <v>213.14</v>
      </c>
      <c r="N25" s="11">
        <v>0</v>
      </c>
      <c r="O25" s="11">
        <v>4293</v>
      </c>
      <c r="P25" s="11">
        <v>55</v>
      </c>
      <c r="Q25" s="12">
        <f t="shared" si="3"/>
        <v>4348</v>
      </c>
      <c r="R25" s="11">
        <v>756</v>
      </c>
      <c r="S25" s="11">
        <v>1557</v>
      </c>
      <c r="T25" s="11">
        <f>6+45</f>
        <v>51</v>
      </c>
      <c r="U25" s="12">
        <f t="shared" si="4"/>
        <v>2364</v>
      </c>
      <c r="V25" s="11">
        <v>6</v>
      </c>
      <c r="W25" s="36">
        <f t="shared" si="5"/>
        <v>5104</v>
      </c>
      <c r="X25" s="52">
        <f t="shared" si="6"/>
        <v>56.460199974029344</v>
      </c>
      <c r="Y25" s="52">
        <f t="shared" si="7"/>
        <v>17.365753324028503</v>
      </c>
      <c r="Z25" s="53">
        <f t="shared" ref="Z25:AA25" si="30">X25*8</f>
        <v>451.68159979223475</v>
      </c>
      <c r="AA25" s="53">
        <f t="shared" si="30"/>
        <v>138.92602659222803</v>
      </c>
      <c r="AB25" s="8"/>
      <c r="AC25" s="8"/>
      <c r="AD25" s="37">
        <f t="shared" si="9"/>
        <v>0</v>
      </c>
      <c r="AE25" s="38">
        <f t="shared" si="10"/>
        <v>0</v>
      </c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</row>
    <row r="26" spans="1:75" ht="15.75" customHeight="1">
      <c r="A26" s="65">
        <v>46164</v>
      </c>
      <c r="B26" s="30" t="s">
        <v>11</v>
      </c>
      <c r="C26" s="58">
        <v>15.5</v>
      </c>
      <c r="D26" s="58">
        <v>0</v>
      </c>
      <c r="E26" s="33">
        <v>4</v>
      </c>
      <c r="F26" s="34">
        <v>18</v>
      </c>
      <c r="G26" s="21">
        <v>0</v>
      </c>
      <c r="H26" s="35">
        <f t="shared" si="0"/>
        <v>22</v>
      </c>
      <c r="I26" s="60">
        <f t="shared" si="1"/>
        <v>37.5</v>
      </c>
      <c r="J26" s="10"/>
      <c r="K26" s="21">
        <v>62.08</v>
      </c>
      <c r="L26" s="21">
        <v>121.55</v>
      </c>
      <c r="M26" s="21">
        <f t="shared" si="2"/>
        <v>183.63</v>
      </c>
      <c r="N26" s="11">
        <v>0</v>
      </c>
      <c r="O26" s="11">
        <v>3768</v>
      </c>
      <c r="P26" s="11">
        <v>197</v>
      </c>
      <c r="Q26" s="12">
        <f t="shared" si="3"/>
        <v>3965</v>
      </c>
      <c r="R26" s="11">
        <v>718</v>
      </c>
      <c r="S26" s="11">
        <v>1684</v>
      </c>
      <c r="T26" s="11">
        <f>3+3+22</f>
        <v>28</v>
      </c>
      <c r="U26" s="12">
        <f t="shared" si="4"/>
        <v>2430</v>
      </c>
      <c r="V26" s="11">
        <v>4</v>
      </c>
      <c r="W26" s="36">
        <f t="shared" si="5"/>
        <v>4683</v>
      </c>
      <c r="X26" s="52">
        <f t="shared" si="6"/>
        <v>63.86920103092784</v>
      </c>
      <c r="Y26" s="52">
        <f t="shared" si="7"/>
        <v>19.991772932949402</v>
      </c>
      <c r="Z26" s="53">
        <f t="shared" ref="Z26:AA26" si="31">X26*8</f>
        <v>510.95360824742272</v>
      </c>
      <c r="AA26" s="53">
        <f t="shared" si="31"/>
        <v>159.93418346359522</v>
      </c>
      <c r="AB26" s="8"/>
      <c r="AC26" s="8"/>
      <c r="AD26" s="37">
        <f t="shared" si="9"/>
        <v>0</v>
      </c>
      <c r="AE26" s="38">
        <f t="shared" si="10"/>
        <v>0</v>
      </c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</row>
    <row r="27" spans="1:75" ht="15.75" customHeight="1">
      <c r="A27" s="97">
        <v>46165</v>
      </c>
      <c r="B27" s="98" t="s">
        <v>8</v>
      </c>
      <c r="C27" s="58">
        <v>1</v>
      </c>
      <c r="D27" s="58">
        <v>0</v>
      </c>
      <c r="E27" s="33">
        <v>0</v>
      </c>
      <c r="F27" s="34">
        <v>0</v>
      </c>
      <c r="G27" s="21">
        <v>0</v>
      </c>
      <c r="H27" s="35">
        <f t="shared" si="0"/>
        <v>0</v>
      </c>
      <c r="I27" s="60">
        <f t="shared" si="1"/>
        <v>1</v>
      </c>
      <c r="J27" s="10"/>
      <c r="K27" s="21">
        <v>0.624</v>
      </c>
      <c r="L27" s="21">
        <v>1.456</v>
      </c>
      <c r="M27" s="21">
        <f t="shared" si="2"/>
        <v>2.08</v>
      </c>
      <c r="N27" s="11">
        <v>0</v>
      </c>
      <c r="O27" s="11">
        <v>104</v>
      </c>
      <c r="P27" s="11">
        <v>0</v>
      </c>
      <c r="Q27" s="12">
        <f t="shared" si="3"/>
        <v>104</v>
      </c>
      <c r="R27" s="11">
        <v>0</v>
      </c>
      <c r="S27" s="11">
        <v>104</v>
      </c>
      <c r="T27" s="11">
        <v>0</v>
      </c>
      <c r="U27" s="12">
        <f t="shared" si="4"/>
        <v>104</v>
      </c>
      <c r="V27" s="11">
        <v>0</v>
      </c>
      <c r="W27" s="36">
        <f t="shared" si="5"/>
        <v>104</v>
      </c>
      <c r="X27" s="52">
        <f t="shared" si="6"/>
        <v>166.66666666666666</v>
      </c>
      <c r="Y27" s="52">
        <f t="shared" si="7"/>
        <v>71.428571428571431</v>
      </c>
      <c r="Z27" s="53">
        <f t="shared" ref="Z27:AA27" si="32">X27*8</f>
        <v>1333.3333333333333</v>
      </c>
      <c r="AA27" s="53">
        <f t="shared" si="32"/>
        <v>571.42857142857144</v>
      </c>
      <c r="AB27" s="8"/>
      <c r="AC27" s="8"/>
      <c r="AD27" s="37">
        <f t="shared" si="9"/>
        <v>0</v>
      </c>
      <c r="AE27" s="38">
        <f t="shared" si="10"/>
        <v>0</v>
      </c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</row>
    <row r="28" spans="1:75" ht="15.75" customHeight="1">
      <c r="A28" s="97">
        <v>46166</v>
      </c>
      <c r="B28" s="98" t="s">
        <v>7</v>
      </c>
      <c r="C28" s="58">
        <v>1</v>
      </c>
      <c r="D28" s="58">
        <v>0</v>
      </c>
      <c r="E28" s="33">
        <v>0</v>
      </c>
      <c r="F28" s="34">
        <v>0</v>
      </c>
      <c r="G28" s="21">
        <v>0</v>
      </c>
      <c r="H28" s="35">
        <f t="shared" si="0"/>
        <v>0</v>
      </c>
      <c r="I28" s="60">
        <f t="shared" si="1"/>
        <v>1</v>
      </c>
      <c r="J28" s="10"/>
      <c r="K28" s="21">
        <v>0.9</v>
      </c>
      <c r="L28" s="21">
        <v>2.1</v>
      </c>
      <c r="M28" s="21">
        <f t="shared" si="2"/>
        <v>3</v>
      </c>
      <c r="N28" s="11">
        <v>0</v>
      </c>
      <c r="O28" s="11">
        <v>131</v>
      </c>
      <c r="P28" s="11">
        <v>0</v>
      </c>
      <c r="Q28" s="12">
        <f t="shared" si="3"/>
        <v>131</v>
      </c>
      <c r="R28" s="11">
        <v>0</v>
      </c>
      <c r="S28" s="11">
        <v>131</v>
      </c>
      <c r="T28" s="11">
        <v>0</v>
      </c>
      <c r="U28" s="12">
        <f t="shared" si="4"/>
        <v>131</v>
      </c>
      <c r="V28" s="11">
        <v>0</v>
      </c>
      <c r="W28" s="36">
        <f t="shared" si="5"/>
        <v>131</v>
      </c>
      <c r="X28" s="52">
        <f t="shared" si="6"/>
        <v>145.55555555555554</v>
      </c>
      <c r="Y28" s="52">
        <f t="shared" si="7"/>
        <v>62.38095238095238</v>
      </c>
      <c r="Z28" s="53">
        <f t="shared" ref="Z28:AA28" si="33">X28*8</f>
        <v>1164.4444444444443</v>
      </c>
      <c r="AA28" s="53">
        <f t="shared" si="33"/>
        <v>499.04761904761904</v>
      </c>
      <c r="AB28" s="8"/>
      <c r="AC28" s="8"/>
      <c r="AD28" s="37">
        <f t="shared" si="9"/>
        <v>0</v>
      </c>
      <c r="AE28" s="38">
        <f t="shared" si="10"/>
        <v>0</v>
      </c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</row>
    <row r="29" spans="1:75" ht="15.75" customHeight="1">
      <c r="A29" s="97">
        <v>46167</v>
      </c>
      <c r="B29" s="98" t="s">
        <v>10</v>
      </c>
      <c r="C29" s="58">
        <v>1</v>
      </c>
      <c r="D29" s="58">
        <v>0</v>
      </c>
      <c r="E29" s="33">
        <v>0</v>
      </c>
      <c r="F29" s="34">
        <v>0</v>
      </c>
      <c r="G29" s="21">
        <v>0</v>
      </c>
      <c r="H29" s="35">
        <f t="shared" si="0"/>
        <v>0</v>
      </c>
      <c r="I29" s="60">
        <f t="shared" si="1"/>
        <v>1</v>
      </c>
      <c r="J29" s="10"/>
      <c r="K29" s="21">
        <v>0.84899999999999998</v>
      </c>
      <c r="L29" s="21">
        <v>1.9810000000000001</v>
      </c>
      <c r="M29" s="21">
        <f t="shared" si="2"/>
        <v>2.83</v>
      </c>
      <c r="N29" s="11">
        <v>0</v>
      </c>
      <c r="O29" s="11">
        <v>142</v>
      </c>
      <c r="P29" s="11">
        <v>0</v>
      </c>
      <c r="Q29" s="12">
        <f t="shared" si="3"/>
        <v>142</v>
      </c>
      <c r="R29" s="11">
        <v>0</v>
      </c>
      <c r="S29" s="11">
        <v>142</v>
      </c>
      <c r="T29" s="11">
        <v>0</v>
      </c>
      <c r="U29" s="12">
        <f t="shared" si="4"/>
        <v>142</v>
      </c>
      <c r="V29" s="11">
        <v>0</v>
      </c>
      <c r="W29" s="36">
        <f t="shared" si="5"/>
        <v>142</v>
      </c>
      <c r="X29" s="52">
        <f t="shared" si="6"/>
        <v>167.25559481743227</v>
      </c>
      <c r="Y29" s="52">
        <f t="shared" si="7"/>
        <v>71.680969207470966</v>
      </c>
      <c r="Z29" s="53">
        <f t="shared" ref="Z29:AA29" si="34">X29*8</f>
        <v>1338.0447585394581</v>
      </c>
      <c r="AA29" s="53">
        <f t="shared" si="34"/>
        <v>573.44775365976773</v>
      </c>
      <c r="AB29" s="8"/>
      <c r="AC29" s="8"/>
      <c r="AD29" s="37">
        <f t="shared" si="9"/>
        <v>0</v>
      </c>
      <c r="AE29" s="38">
        <f t="shared" si="10"/>
        <v>0</v>
      </c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</row>
    <row r="30" spans="1:75" ht="15.75" customHeight="1">
      <c r="A30" s="65">
        <v>46168</v>
      </c>
      <c r="B30" s="30" t="s">
        <v>9</v>
      </c>
      <c r="C30" s="58">
        <v>16</v>
      </c>
      <c r="D30" s="58">
        <v>0</v>
      </c>
      <c r="E30" s="33">
        <v>3</v>
      </c>
      <c r="F30" s="34">
        <v>31</v>
      </c>
      <c r="G30" s="21">
        <v>0</v>
      </c>
      <c r="H30" s="35">
        <f t="shared" si="0"/>
        <v>34</v>
      </c>
      <c r="I30" s="60">
        <f t="shared" si="1"/>
        <v>50</v>
      </c>
      <c r="J30" s="10" t="s">
        <v>136</v>
      </c>
      <c r="K30" s="21">
        <v>109.65</v>
      </c>
      <c r="L30" s="21">
        <v>317.55</v>
      </c>
      <c r="M30" s="21">
        <f t="shared" si="2"/>
        <v>427.20000000000005</v>
      </c>
      <c r="N30" s="11">
        <v>0</v>
      </c>
      <c r="O30" s="11">
        <v>9687</v>
      </c>
      <c r="P30" s="11">
        <v>49</v>
      </c>
      <c r="Q30" s="12">
        <f t="shared" si="3"/>
        <v>9736</v>
      </c>
      <c r="R30" s="11">
        <v>2765</v>
      </c>
      <c r="S30" s="11">
        <v>10142</v>
      </c>
      <c r="T30" s="11">
        <f>14+14+72</f>
        <v>100</v>
      </c>
      <c r="U30" s="12">
        <f t="shared" si="4"/>
        <v>13007</v>
      </c>
      <c r="V30" s="11">
        <v>2</v>
      </c>
      <c r="W30" s="36">
        <f t="shared" si="5"/>
        <v>12501</v>
      </c>
      <c r="X30" s="52">
        <f t="shared" si="6"/>
        <v>88.791609667122657</v>
      </c>
      <c r="Y30" s="52">
        <f t="shared" si="7"/>
        <v>40.960478664777199</v>
      </c>
      <c r="Z30" s="53">
        <f t="shared" ref="Z30:AA30" si="35">X30*8</f>
        <v>710.33287733698126</v>
      </c>
      <c r="AA30" s="53">
        <f t="shared" si="35"/>
        <v>327.68382931821759</v>
      </c>
      <c r="AB30" s="8"/>
      <c r="AC30" s="8"/>
      <c r="AD30" s="37">
        <f t="shared" si="9"/>
        <v>0</v>
      </c>
      <c r="AE30" s="38">
        <f t="shared" si="10"/>
        <v>0</v>
      </c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</row>
    <row r="31" spans="1:75" ht="15.75" customHeight="1">
      <c r="A31" s="65">
        <v>46169</v>
      </c>
      <c r="B31" s="30" t="s">
        <v>12</v>
      </c>
      <c r="C31" s="58">
        <v>17</v>
      </c>
      <c r="D31" s="58">
        <v>0</v>
      </c>
      <c r="E31" s="33">
        <v>4</v>
      </c>
      <c r="F31" s="34">
        <v>43</v>
      </c>
      <c r="G31" s="21">
        <v>0</v>
      </c>
      <c r="H31" s="35">
        <f t="shared" si="0"/>
        <v>47</v>
      </c>
      <c r="I31" s="60">
        <f t="shared" si="1"/>
        <v>64</v>
      </c>
      <c r="J31" s="10"/>
      <c r="K31" s="21">
        <v>94.38</v>
      </c>
      <c r="L31" s="21">
        <v>314.01</v>
      </c>
      <c r="M31" s="21">
        <f t="shared" si="2"/>
        <v>408.39</v>
      </c>
      <c r="N31" s="11">
        <v>0</v>
      </c>
      <c r="O31" s="11">
        <v>6328</v>
      </c>
      <c r="P31" s="11">
        <v>178</v>
      </c>
      <c r="Q31" s="12">
        <f t="shared" si="3"/>
        <v>6506</v>
      </c>
      <c r="R31" s="11">
        <v>990</v>
      </c>
      <c r="S31" s="11">
        <v>4883</v>
      </c>
      <c r="T31" s="11">
        <f>5+1+22</f>
        <v>28</v>
      </c>
      <c r="U31" s="12">
        <f t="shared" si="4"/>
        <v>5901</v>
      </c>
      <c r="V31" s="11">
        <v>1</v>
      </c>
      <c r="W31" s="36">
        <f t="shared" si="5"/>
        <v>7496</v>
      </c>
      <c r="X31" s="52">
        <f t="shared" si="6"/>
        <v>68.934096206823483</v>
      </c>
      <c r="Y31" s="52">
        <f t="shared" si="7"/>
        <v>18.79239514665138</v>
      </c>
      <c r="Z31" s="53">
        <f t="shared" ref="Z31:AA31" si="36">X31*8</f>
        <v>551.47276965458786</v>
      </c>
      <c r="AA31" s="53">
        <f t="shared" si="36"/>
        <v>150.33916117321104</v>
      </c>
      <c r="AB31" s="8"/>
      <c r="AC31" s="8"/>
      <c r="AD31" s="37">
        <f t="shared" si="9"/>
        <v>0</v>
      </c>
      <c r="AE31" s="38">
        <f t="shared" si="10"/>
        <v>0</v>
      </c>
      <c r="AF31" s="54"/>
      <c r="AG31" s="54"/>
      <c r="AH31" s="95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</row>
    <row r="32" spans="1:75" ht="15.75" customHeight="1">
      <c r="A32" s="65">
        <v>46170</v>
      </c>
      <c r="B32" s="30" t="s">
        <v>6</v>
      </c>
      <c r="C32" s="58">
        <v>16.5</v>
      </c>
      <c r="D32" s="58">
        <v>0</v>
      </c>
      <c r="E32" s="33">
        <v>4</v>
      </c>
      <c r="F32" s="34">
        <v>42</v>
      </c>
      <c r="G32" s="21">
        <v>0</v>
      </c>
      <c r="H32" s="35">
        <f t="shared" si="0"/>
        <v>46</v>
      </c>
      <c r="I32" s="60">
        <f t="shared" si="1"/>
        <v>62.5</v>
      </c>
      <c r="J32" s="10"/>
      <c r="K32" s="21">
        <v>98.73</v>
      </c>
      <c r="L32" s="21">
        <v>405.18</v>
      </c>
      <c r="M32" s="21">
        <f t="shared" si="2"/>
        <v>503.91</v>
      </c>
      <c r="N32" s="11">
        <v>0</v>
      </c>
      <c r="O32" s="11">
        <v>7090</v>
      </c>
      <c r="P32" s="11">
        <v>33</v>
      </c>
      <c r="Q32" s="12">
        <f t="shared" si="3"/>
        <v>7123</v>
      </c>
      <c r="R32" s="11">
        <v>737</v>
      </c>
      <c r="S32" s="11">
        <v>5996</v>
      </c>
      <c r="T32" s="11">
        <f>5+155+21</f>
        <v>181</v>
      </c>
      <c r="U32" s="12">
        <f t="shared" si="4"/>
        <v>6914</v>
      </c>
      <c r="V32" s="11">
        <v>6</v>
      </c>
      <c r="W32" s="36">
        <f t="shared" si="5"/>
        <v>7860</v>
      </c>
      <c r="X32" s="52">
        <f t="shared" si="6"/>
        <v>72.146257469867308</v>
      </c>
      <c r="Y32" s="52">
        <f t="shared" si="7"/>
        <v>17.064020928969839</v>
      </c>
      <c r="Z32" s="53">
        <f t="shared" ref="Z32:AA32" si="37">X32*8</f>
        <v>577.17005975893846</v>
      </c>
      <c r="AA32" s="53">
        <f t="shared" si="37"/>
        <v>136.51216743175871</v>
      </c>
      <c r="AB32" s="8"/>
      <c r="AC32" s="8"/>
      <c r="AD32" s="37">
        <f t="shared" si="9"/>
        <v>0</v>
      </c>
      <c r="AE32" s="38">
        <f t="shared" si="10"/>
        <v>0</v>
      </c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</row>
    <row r="33" spans="1:75" ht="15.75" customHeight="1">
      <c r="A33" s="65">
        <v>46171</v>
      </c>
      <c r="B33" s="30" t="s">
        <v>11</v>
      </c>
      <c r="C33" s="58">
        <v>15</v>
      </c>
      <c r="D33" s="58">
        <v>3</v>
      </c>
      <c r="E33" s="33">
        <v>4</v>
      </c>
      <c r="F33" s="34">
        <v>56</v>
      </c>
      <c r="G33" s="21">
        <v>0</v>
      </c>
      <c r="H33" s="35">
        <f t="shared" si="0"/>
        <v>60</v>
      </c>
      <c r="I33" s="60">
        <f t="shared" si="1"/>
        <v>78</v>
      </c>
      <c r="J33" s="10"/>
      <c r="K33" s="21">
        <v>88.03</v>
      </c>
      <c r="L33" s="21">
        <v>332.53</v>
      </c>
      <c r="M33" s="21">
        <f t="shared" si="2"/>
        <v>420.55999999999995</v>
      </c>
      <c r="N33" s="11">
        <v>0</v>
      </c>
      <c r="O33" s="11">
        <v>6087</v>
      </c>
      <c r="P33" s="11">
        <v>221</v>
      </c>
      <c r="Q33" s="12">
        <f t="shared" si="3"/>
        <v>6308</v>
      </c>
      <c r="R33" s="11">
        <v>652</v>
      </c>
      <c r="S33" s="11">
        <v>4326</v>
      </c>
      <c r="T33" s="11">
        <f>6+170+14</f>
        <v>190</v>
      </c>
      <c r="U33" s="12">
        <f t="shared" si="4"/>
        <v>5168</v>
      </c>
      <c r="V33" s="11">
        <v>6</v>
      </c>
      <c r="W33" s="36">
        <f t="shared" si="5"/>
        <v>6960</v>
      </c>
      <c r="X33" s="52">
        <f t="shared" si="6"/>
        <v>71.657389526297848</v>
      </c>
      <c r="Y33" s="52">
        <f t="shared" si="7"/>
        <v>15.541454906324242</v>
      </c>
      <c r="Z33" s="53">
        <f t="shared" ref="Z33:AA33" si="38">X33*8</f>
        <v>573.25911621038279</v>
      </c>
      <c r="AA33" s="53">
        <f t="shared" si="38"/>
        <v>124.33163925059394</v>
      </c>
      <c r="AB33" s="8"/>
      <c r="AC33" s="8"/>
      <c r="AD33" s="37">
        <f t="shared" si="9"/>
        <v>0</v>
      </c>
      <c r="AE33" s="38">
        <f t="shared" si="10"/>
        <v>0</v>
      </c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</row>
    <row r="34" spans="1:75" ht="15.75" customHeight="1">
      <c r="A34" s="97">
        <v>46172</v>
      </c>
      <c r="B34" s="98" t="s">
        <v>8</v>
      </c>
      <c r="C34" s="58">
        <v>15</v>
      </c>
      <c r="D34" s="58">
        <v>8</v>
      </c>
      <c r="E34" s="33">
        <v>3</v>
      </c>
      <c r="F34" s="34">
        <v>72</v>
      </c>
      <c r="G34" s="21">
        <v>0</v>
      </c>
      <c r="H34" s="35">
        <f t="shared" si="0"/>
        <v>75</v>
      </c>
      <c r="I34" s="60">
        <f t="shared" si="1"/>
        <v>98</v>
      </c>
      <c r="J34" s="10" t="s">
        <v>137</v>
      </c>
      <c r="K34" s="21">
        <v>160.53</v>
      </c>
      <c r="L34" s="21">
        <v>670.6</v>
      </c>
      <c r="M34" s="21">
        <f t="shared" si="2"/>
        <v>831.13</v>
      </c>
      <c r="N34" s="11">
        <v>0</v>
      </c>
      <c r="O34" s="11">
        <v>17934</v>
      </c>
      <c r="P34" s="11">
        <v>250</v>
      </c>
      <c r="Q34" s="12">
        <f t="shared" si="3"/>
        <v>18184</v>
      </c>
      <c r="R34" s="11">
        <v>0</v>
      </c>
      <c r="S34" s="11">
        <v>20035</v>
      </c>
      <c r="T34" s="11">
        <v>0</v>
      </c>
      <c r="U34" s="12">
        <f t="shared" si="4"/>
        <v>20035</v>
      </c>
      <c r="V34" s="11">
        <v>0</v>
      </c>
      <c r="W34" s="36">
        <f t="shared" si="5"/>
        <v>18184</v>
      </c>
      <c r="X34" s="52">
        <f t="shared" si="6"/>
        <v>113.27477730019311</v>
      </c>
      <c r="Y34" s="52">
        <f t="shared" si="7"/>
        <v>29.876230241574707</v>
      </c>
      <c r="Z34" s="53">
        <f t="shared" ref="Z34:AA34" si="39">X34*8</f>
        <v>906.19821840154486</v>
      </c>
      <c r="AA34" s="53">
        <f t="shared" si="39"/>
        <v>239.00984193259765</v>
      </c>
      <c r="AB34" s="8"/>
      <c r="AC34" s="8"/>
      <c r="AD34" s="37">
        <f t="shared" si="9"/>
        <v>0</v>
      </c>
      <c r="AE34" s="38">
        <f t="shared" si="10"/>
        <v>0</v>
      </c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</row>
    <row r="35" spans="1:75" ht="15.75" customHeight="1">
      <c r="A35" s="97">
        <v>46173</v>
      </c>
      <c r="B35" s="98" t="s">
        <v>7</v>
      </c>
      <c r="C35" s="58">
        <v>16</v>
      </c>
      <c r="D35" s="58">
        <v>3</v>
      </c>
      <c r="E35" s="33">
        <v>3</v>
      </c>
      <c r="F35" s="34">
        <v>79</v>
      </c>
      <c r="G35" s="21">
        <v>0</v>
      </c>
      <c r="H35" s="35">
        <f t="shared" si="0"/>
        <v>82</v>
      </c>
      <c r="I35" s="60">
        <f t="shared" si="1"/>
        <v>101</v>
      </c>
      <c r="J35" s="10" t="s">
        <v>137</v>
      </c>
      <c r="K35" s="21">
        <v>136.08000000000001</v>
      </c>
      <c r="L35" s="21">
        <v>608.08000000000004</v>
      </c>
      <c r="M35" s="21">
        <f t="shared" si="2"/>
        <v>744.16000000000008</v>
      </c>
      <c r="N35" s="11">
        <v>0</v>
      </c>
      <c r="O35" s="11">
        <v>23369</v>
      </c>
      <c r="P35" s="11">
        <v>0</v>
      </c>
      <c r="Q35" s="12">
        <f t="shared" si="3"/>
        <v>23369</v>
      </c>
      <c r="R35" s="11">
        <v>0</v>
      </c>
      <c r="S35" s="11">
        <v>17422</v>
      </c>
      <c r="T35" s="11">
        <v>0</v>
      </c>
      <c r="U35" s="12">
        <f t="shared" si="4"/>
        <v>17422</v>
      </c>
      <c r="V35" s="11">
        <v>0</v>
      </c>
      <c r="W35" s="36">
        <f t="shared" si="5"/>
        <v>23369</v>
      </c>
      <c r="X35" s="52">
        <f t="shared" si="6"/>
        <v>171.72986478542032</v>
      </c>
      <c r="Y35" s="52">
        <f t="shared" si="7"/>
        <v>28.650835416392578</v>
      </c>
      <c r="Z35" s="53">
        <f t="shared" ref="Z35:AA35" si="40">X35*8</f>
        <v>1373.8389182833625</v>
      </c>
      <c r="AA35" s="53">
        <f t="shared" si="40"/>
        <v>229.20668333114062</v>
      </c>
      <c r="AB35" s="8"/>
      <c r="AC35" s="8"/>
      <c r="AD35" s="37">
        <f t="shared" si="9"/>
        <v>0</v>
      </c>
      <c r="AE35" s="38">
        <f t="shared" si="10"/>
        <v>0</v>
      </c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</row>
    <row r="36" spans="1:75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4"/>
      <c r="Y36" s="64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</row>
    <row r="37" spans="1:75" ht="15">
      <c r="A37" s="28" t="s">
        <v>138</v>
      </c>
      <c r="B37" s="28" t="s">
        <v>139</v>
      </c>
      <c r="BV37" s="62"/>
    </row>
    <row r="38" spans="1:75" ht="12.75">
      <c r="A38" s="2" t="s">
        <v>50</v>
      </c>
      <c r="B38" s="29" t="s">
        <v>51</v>
      </c>
      <c r="BV38" s="62"/>
    </row>
    <row r="39" spans="1:75" ht="12.75">
      <c r="A39" s="30" t="s">
        <v>52</v>
      </c>
      <c r="B39" s="1" t="s">
        <v>57</v>
      </c>
      <c r="BV39" s="62"/>
    </row>
    <row r="40" spans="1:75" ht="12.75">
      <c r="A40" s="30" t="s">
        <v>54</v>
      </c>
      <c r="BV40" s="62"/>
    </row>
    <row r="41" spans="1:75" ht="12.75">
      <c r="A41" s="30" t="s">
        <v>56</v>
      </c>
      <c r="BV41" s="62"/>
    </row>
    <row r="42" spans="1:75" ht="12.75">
      <c r="A42" s="30" t="s">
        <v>58</v>
      </c>
      <c r="BV42" s="62"/>
    </row>
    <row r="43" spans="1:75" ht="12.75">
      <c r="A43" s="30" t="s">
        <v>59</v>
      </c>
      <c r="BV43" s="62"/>
    </row>
    <row r="44" spans="1:75" ht="12.75">
      <c r="A44" s="30" t="s">
        <v>60</v>
      </c>
      <c r="BV44" s="62"/>
    </row>
    <row r="45" spans="1:75" ht="12.75">
      <c r="A45" s="30" t="s">
        <v>61</v>
      </c>
      <c r="BV45" s="62"/>
    </row>
    <row r="46" spans="1:75" ht="12.75">
      <c r="A46" s="30" t="s">
        <v>77</v>
      </c>
      <c r="BV46" s="62"/>
    </row>
    <row r="47" spans="1:75" ht="15">
      <c r="A47" s="1" t="s">
        <v>55</v>
      </c>
      <c r="B47" s="28"/>
      <c r="BV47" s="62"/>
    </row>
    <row r="48" spans="1:75" ht="15">
      <c r="A48" s="28" t="s">
        <v>62</v>
      </c>
      <c r="B48" s="28" t="s">
        <v>49</v>
      </c>
      <c r="BV48" s="62"/>
    </row>
    <row r="49" spans="1:75" ht="12.75">
      <c r="A49" s="2" t="s">
        <v>3</v>
      </c>
      <c r="B49" s="29" t="s">
        <v>51</v>
      </c>
      <c r="BV49" s="62"/>
    </row>
    <row r="50" spans="1:75" ht="12.75">
      <c r="A50" s="30" t="s">
        <v>64</v>
      </c>
      <c r="B50" s="1" t="s">
        <v>65</v>
      </c>
      <c r="BV50" s="62"/>
    </row>
    <row r="51" spans="1:75" ht="12.75">
      <c r="A51" s="30" t="s">
        <v>66</v>
      </c>
      <c r="B51" s="1" t="s">
        <v>67</v>
      </c>
      <c r="BV51" s="62"/>
    </row>
    <row r="52" spans="1:75" ht="12.75">
      <c r="A52" s="30" t="s">
        <v>69</v>
      </c>
      <c r="B52" s="1" t="s">
        <v>70</v>
      </c>
      <c r="BV52" s="62"/>
    </row>
    <row r="53" spans="1:75" ht="12.75">
      <c r="A53" s="30" t="s">
        <v>71</v>
      </c>
      <c r="BV53" s="62"/>
    </row>
    <row r="54" spans="1:75" ht="12.75">
      <c r="A54" s="30" t="s">
        <v>73</v>
      </c>
      <c r="BV54" s="62"/>
    </row>
    <row r="55" spans="1:75" ht="12.75">
      <c r="A55" s="1" t="s">
        <v>105</v>
      </c>
      <c r="BV55" s="62"/>
    </row>
    <row r="56" spans="1:75" ht="12.75">
      <c r="A56" s="1" t="s">
        <v>106</v>
      </c>
      <c r="BV56" s="62"/>
    </row>
    <row r="57" spans="1:75" ht="12.75">
      <c r="A57" s="96" t="s">
        <v>134</v>
      </c>
      <c r="BV57" s="62"/>
    </row>
    <row r="58" spans="1:75" ht="12.75">
      <c r="BV58" s="62"/>
    </row>
    <row r="59" spans="1:75" ht="12.7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4"/>
      <c r="Y59" s="64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</row>
    <row r="60" spans="1:75" ht="12.7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4"/>
      <c r="Y60" s="64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</row>
    <row r="61" spans="1:75" ht="12.7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4"/>
      <c r="Y61" s="64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</row>
    <row r="62" spans="1:75" ht="12.7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4"/>
      <c r="Y62" s="64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</row>
    <row r="63" spans="1:75" ht="12.7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4"/>
      <c r="Y63" s="64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</row>
    <row r="64" spans="1:75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4"/>
      <c r="Y64" s="64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</row>
    <row r="65" spans="1:75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4"/>
      <c r="Y65" s="64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</row>
    <row r="66" spans="1:75" ht="12.7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4"/>
      <c r="Y66" s="64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</row>
    <row r="67" spans="1:75" ht="12.7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4"/>
      <c r="Y67" s="64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</row>
    <row r="68" spans="1:75" ht="12.7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4"/>
      <c r="Y68" s="64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</row>
    <row r="69" spans="1:75" ht="12.7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4"/>
      <c r="Y69" s="64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</row>
    <row r="70" spans="1:75" ht="12.7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4"/>
      <c r="Y70" s="64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</row>
    <row r="71" spans="1:75" ht="12.7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4"/>
      <c r="Y71" s="64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</row>
    <row r="72" spans="1:75" ht="12.7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4"/>
      <c r="Y72" s="64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</row>
    <row r="73" spans="1:75" ht="12.7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4"/>
      <c r="Y73" s="64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</row>
    <row r="74" spans="1:75" ht="12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4"/>
      <c r="Y74" s="64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</row>
    <row r="75" spans="1:75" ht="12.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4"/>
      <c r="Y75" s="64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</row>
    <row r="76" spans="1:75" ht="12.7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4"/>
      <c r="Y76" s="64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</row>
    <row r="77" spans="1:75" ht="12.7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4"/>
      <c r="Y77" s="64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</row>
    <row r="78" spans="1:75" ht="12.7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4"/>
      <c r="Y78" s="64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</row>
    <row r="79" spans="1:75" ht="12.7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4"/>
      <c r="Y79" s="64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</row>
    <row r="80" spans="1:75" ht="12.7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4"/>
      <c r="Y80" s="64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</row>
    <row r="81" spans="1:75" ht="12.7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4"/>
      <c r="Y81" s="64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</row>
    <row r="82" spans="1:75" ht="12.7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4"/>
      <c r="Y82" s="64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</row>
    <row r="83" spans="1:75" ht="12.7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4"/>
      <c r="Y83" s="64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</row>
    <row r="84" spans="1:75" ht="12.7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4"/>
      <c r="Y84" s="64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</row>
    <row r="85" spans="1:75" ht="12.7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4"/>
      <c r="Y85" s="64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</row>
    <row r="86" spans="1:75" ht="12.7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4"/>
      <c r="Y86" s="64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</row>
    <row r="87" spans="1:75" ht="12.7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4"/>
      <c r="Y87" s="64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</row>
    <row r="88" spans="1:75" ht="12.7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4"/>
      <c r="Y88" s="64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</row>
    <row r="89" spans="1:75" ht="12.7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4"/>
      <c r="Y89" s="64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</row>
    <row r="90" spans="1:75" ht="12.7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4"/>
      <c r="Y90" s="64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</row>
    <row r="91" spans="1:75" ht="12.7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4"/>
      <c r="Y91" s="64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</row>
    <row r="92" spans="1:75" ht="12.7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4"/>
      <c r="Y92" s="64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</row>
    <row r="93" spans="1:75" ht="12.7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4"/>
      <c r="Y93" s="64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</row>
    <row r="94" spans="1:75" ht="12.7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4"/>
      <c r="Y94" s="64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</row>
    <row r="95" spans="1:75" ht="12.7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4"/>
      <c r="Y95" s="64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</row>
    <row r="96" spans="1:75" ht="12.7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4"/>
      <c r="Y96" s="64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</row>
    <row r="97" spans="1:75" ht="12.7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4"/>
      <c r="Y97" s="64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</row>
    <row r="98" spans="1:75" ht="12.7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4"/>
      <c r="Y98" s="64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</row>
    <row r="99" spans="1:75" ht="12.7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4"/>
      <c r="Y99" s="64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</row>
    <row r="100" spans="1:75" ht="12.7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4"/>
      <c r="Y100" s="64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</row>
    <row r="101" spans="1:75" ht="12.7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4"/>
      <c r="Y101" s="64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</row>
    <row r="102" spans="1:75" ht="12.7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4"/>
      <c r="Y102" s="64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</row>
    <row r="103" spans="1:75" ht="12.7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4"/>
      <c r="Y103" s="64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</row>
    <row r="104" spans="1:75" ht="12.7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4"/>
      <c r="Y104" s="64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</row>
    <row r="105" spans="1:75" ht="12.7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4"/>
      <c r="Y105" s="64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</row>
    <row r="106" spans="1:75" ht="12.7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4"/>
      <c r="Y106" s="64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</row>
    <row r="107" spans="1:75" ht="12.7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4"/>
      <c r="Y107" s="64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</row>
    <row r="108" spans="1:75" ht="12.7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4"/>
      <c r="Y108" s="64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</row>
    <row r="109" spans="1:75" ht="12.7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4"/>
      <c r="Y109" s="64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</row>
    <row r="110" spans="1:75" ht="12.7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4"/>
      <c r="Y110" s="64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</row>
    <row r="111" spans="1:75" ht="12.7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4"/>
      <c r="Y111" s="64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</row>
    <row r="112" spans="1:75" ht="12.7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4"/>
      <c r="Y112" s="64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</row>
    <row r="113" spans="1:75" ht="12.7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4"/>
      <c r="Y113" s="64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</row>
    <row r="114" spans="1:75" ht="12.7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4"/>
      <c r="Y114" s="64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</row>
    <row r="115" spans="1:75" ht="12.7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4"/>
      <c r="Y115" s="64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</row>
    <row r="116" spans="1:75" ht="12.7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4"/>
      <c r="Y116" s="64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</row>
    <row r="117" spans="1:75" ht="12.7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4"/>
      <c r="Y117" s="64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</row>
    <row r="118" spans="1:75" ht="12.7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4"/>
      <c r="Y118" s="64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</row>
    <row r="119" spans="1:75" ht="12.7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4"/>
      <c r="Y119" s="64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</row>
    <row r="120" spans="1:75" ht="12.7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4"/>
      <c r="Y120" s="64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</row>
    <row r="121" spans="1:75" ht="12.7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4"/>
      <c r="Y121" s="64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</row>
    <row r="122" spans="1:75" ht="12.7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4"/>
      <c r="Y122" s="64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</row>
    <row r="123" spans="1:75" ht="12.7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4"/>
      <c r="Y123" s="64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</row>
    <row r="124" spans="1:75" ht="12.7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4"/>
      <c r="Y124" s="64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</row>
    <row r="125" spans="1:75" ht="12.7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4"/>
      <c r="Y125" s="64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</row>
    <row r="126" spans="1:75" ht="12.7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4"/>
      <c r="Y126" s="64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</row>
    <row r="127" spans="1:75" ht="12.7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4"/>
      <c r="Y127" s="64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</row>
    <row r="128" spans="1:75" ht="12.7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4"/>
      <c r="Y128" s="64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</row>
    <row r="129" spans="1:75" ht="12.7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4"/>
      <c r="Y129" s="64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</row>
    <row r="130" spans="1:75" ht="12.7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4"/>
      <c r="Y130" s="64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</row>
    <row r="131" spans="1:75" ht="12.7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4"/>
      <c r="Y131" s="64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</row>
    <row r="132" spans="1:75" ht="12.7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4"/>
      <c r="Y132" s="64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</row>
    <row r="133" spans="1:75" ht="12.7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4"/>
      <c r="Y133" s="64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</row>
    <row r="134" spans="1:75" ht="12.7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4"/>
      <c r="Y134" s="64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</row>
    <row r="135" spans="1:75" ht="12.7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4"/>
      <c r="Y135" s="64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</row>
    <row r="136" spans="1:75" ht="12.7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4"/>
      <c r="Y136" s="64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</row>
    <row r="137" spans="1:75" ht="12.7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4"/>
      <c r="Y137" s="64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</row>
    <row r="138" spans="1:75" ht="12.7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4"/>
      <c r="Y138" s="64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</row>
    <row r="139" spans="1:75" ht="12.7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4"/>
      <c r="Y139" s="64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</row>
    <row r="140" spans="1:75" ht="12.7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4"/>
      <c r="Y140" s="64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</row>
    <row r="141" spans="1:75" ht="12.7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4"/>
      <c r="Y141" s="64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</row>
    <row r="142" spans="1:75" ht="12.7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4"/>
      <c r="Y142" s="64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</row>
    <row r="143" spans="1:75" ht="12.7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4"/>
      <c r="Y143" s="64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</row>
    <row r="144" spans="1:75" ht="12.7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4"/>
      <c r="Y144" s="64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</row>
    <row r="145" spans="1:75" ht="12.7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4"/>
      <c r="Y145" s="64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</row>
    <row r="146" spans="1:75" ht="12.7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4"/>
      <c r="Y146" s="64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</row>
    <row r="147" spans="1:75" ht="12.7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4"/>
      <c r="Y147" s="64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</row>
    <row r="148" spans="1:75" ht="12.7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4"/>
      <c r="Y148" s="64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</row>
    <row r="149" spans="1:75" ht="12.7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4"/>
      <c r="Y149" s="64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</row>
    <row r="150" spans="1:75" ht="12.7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4"/>
      <c r="Y150" s="64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</row>
    <row r="151" spans="1:75" ht="12.7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4"/>
      <c r="Y151" s="64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</row>
    <row r="152" spans="1:75" ht="12.7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4"/>
      <c r="Y152" s="64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</row>
    <row r="153" spans="1:75" ht="12.7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4"/>
      <c r="Y153" s="64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</row>
    <row r="154" spans="1:75" ht="12.7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4"/>
      <c r="Y154" s="64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</row>
    <row r="155" spans="1:75" ht="12.7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4"/>
      <c r="Y155" s="64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</row>
    <row r="156" spans="1:75" ht="12.7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4"/>
      <c r="Y156" s="64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</row>
    <row r="157" spans="1:75" ht="12.7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4"/>
      <c r="Y157" s="64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</row>
    <row r="158" spans="1:75" ht="12.7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4"/>
      <c r="Y158" s="64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</row>
    <row r="159" spans="1:75" ht="12.7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4"/>
      <c r="Y159" s="64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</row>
    <row r="160" spans="1:75" ht="12.7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4"/>
      <c r="Y160" s="64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</row>
    <row r="161" spans="1:75" ht="12.7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4"/>
      <c r="Y161" s="64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</row>
    <row r="162" spans="1:75" ht="12.7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4"/>
      <c r="Y162" s="64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</row>
    <row r="163" spans="1:75" ht="12.7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4"/>
      <c r="Y163" s="64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</row>
    <row r="164" spans="1:75" ht="12.7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4"/>
      <c r="Y164" s="64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</row>
    <row r="165" spans="1:75" ht="12.7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4"/>
      <c r="Y165" s="64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</row>
    <row r="166" spans="1:75" ht="12.7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4"/>
      <c r="Y166" s="64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</row>
    <row r="167" spans="1:75" ht="12.7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4"/>
      <c r="Y167" s="64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</row>
    <row r="168" spans="1:75" ht="12.7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4"/>
      <c r="Y168" s="64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</row>
    <row r="169" spans="1:75" ht="12.7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4"/>
      <c r="Y169" s="64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</row>
    <row r="170" spans="1:75" ht="12.7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4"/>
      <c r="Y170" s="64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</row>
    <row r="171" spans="1:75" ht="12.7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4"/>
      <c r="Y171" s="64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</row>
    <row r="172" spans="1:75" ht="12.7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4"/>
      <c r="Y172" s="64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</row>
    <row r="173" spans="1:75" ht="12.7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4"/>
      <c r="Y173" s="64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</row>
    <row r="174" spans="1:75" ht="12.7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4"/>
      <c r="Y174" s="64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</row>
    <row r="175" spans="1:75" ht="12.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4"/>
      <c r="Y175" s="64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</row>
    <row r="176" spans="1:75" ht="12.7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4"/>
      <c r="Y176" s="64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</row>
    <row r="177" spans="1:75" ht="12.7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4"/>
      <c r="Y177" s="64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</row>
    <row r="178" spans="1:75" ht="12.7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4"/>
      <c r="Y178" s="64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</row>
    <row r="179" spans="1:75" ht="12.7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4"/>
      <c r="Y179" s="64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</row>
    <row r="180" spans="1:75" ht="12.7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4"/>
      <c r="Y180" s="64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</row>
    <row r="181" spans="1:75" ht="12.7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4"/>
      <c r="Y181" s="64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</row>
    <row r="182" spans="1:75" ht="12.7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4"/>
      <c r="Y182" s="64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</row>
    <row r="183" spans="1:75" ht="12.7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4"/>
      <c r="Y183" s="64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</row>
    <row r="184" spans="1:75" ht="12.7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4"/>
      <c r="Y184" s="64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</row>
    <row r="185" spans="1:75" ht="12.7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4"/>
      <c r="Y185" s="64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</row>
    <row r="186" spans="1:75" ht="12.7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4"/>
      <c r="Y186" s="64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</row>
    <row r="187" spans="1:75" ht="12.7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4"/>
      <c r="Y187" s="64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</row>
    <row r="188" spans="1:75" ht="12.7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4"/>
      <c r="Y188" s="64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</row>
    <row r="189" spans="1:75" ht="12.7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4"/>
      <c r="Y189" s="64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</row>
    <row r="190" spans="1:75" ht="12.7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4"/>
      <c r="Y190" s="64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</row>
    <row r="191" spans="1:75" ht="12.7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4"/>
      <c r="Y191" s="64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</row>
    <row r="192" spans="1:75" ht="12.7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4"/>
      <c r="Y192" s="64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</row>
    <row r="193" spans="1:75" ht="12.7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4"/>
      <c r="Y193" s="64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</row>
    <row r="194" spans="1:75" ht="12.7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4"/>
      <c r="Y194" s="64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</row>
    <row r="195" spans="1:75" ht="12.7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4"/>
      <c r="Y195" s="64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</row>
    <row r="196" spans="1:75" ht="12.7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4"/>
      <c r="Y196" s="64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</row>
    <row r="197" spans="1:75" ht="12.7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4"/>
      <c r="Y197" s="64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</row>
    <row r="198" spans="1:75" ht="12.7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4"/>
      <c r="Y198" s="64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</row>
    <row r="199" spans="1:75" ht="12.7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4"/>
      <c r="Y199" s="64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</row>
    <row r="200" spans="1:75" ht="12.7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4"/>
      <c r="Y200" s="64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</row>
    <row r="201" spans="1:75" ht="12.7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4"/>
      <c r="Y201" s="64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</row>
    <row r="202" spans="1:75" ht="12.7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4"/>
      <c r="Y202" s="64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</row>
    <row r="203" spans="1:75" ht="12.7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4"/>
      <c r="Y203" s="64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</row>
    <row r="204" spans="1:75" ht="12.7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4"/>
      <c r="Y204" s="64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</row>
    <row r="205" spans="1:75" ht="12.7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4"/>
      <c r="Y205" s="64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</row>
    <row r="206" spans="1:75" ht="12.7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4"/>
      <c r="Y206" s="64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</row>
    <row r="207" spans="1:75" ht="12.7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4"/>
      <c r="Y207" s="64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</row>
    <row r="208" spans="1:75" ht="12.7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4"/>
      <c r="Y208" s="64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</row>
    <row r="209" spans="1:75" ht="12.7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4"/>
      <c r="Y209" s="64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</row>
    <row r="210" spans="1:75" ht="12.7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4"/>
      <c r="Y210" s="64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</row>
    <row r="211" spans="1:75" ht="12.7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4"/>
      <c r="Y211" s="64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</row>
    <row r="212" spans="1:75" ht="12.7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4"/>
      <c r="Y212" s="64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</row>
    <row r="213" spans="1:75" ht="12.7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4"/>
      <c r="Y213" s="64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</row>
    <row r="214" spans="1:75" ht="12.7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4"/>
      <c r="Y214" s="64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</row>
    <row r="215" spans="1:75" ht="12.7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4"/>
      <c r="Y215" s="64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</row>
    <row r="216" spans="1:75" ht="12.7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4"/>
      <c r="Y216" s="64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</row>
    <row r="217" spans="1:75" ht="12.7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4"/>
      <c r="Y217" s="64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</row>
    <row r="218" spans="1:75" ht="12.7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4"/>
      <c r="Y218" s="64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</row>
    <row r="219" spans="1:75" ht="12.7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4"/>
      <c r="Y219" s="64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</row>
    <row r="220" spans="1:75" ht="12.7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4"/>
      <c r="Y220" s="64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</row>
    <row r="221" spans="1:75" ht="12.7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4"/>
      <c r="Y221" s="64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</row>
    <row r="222" spans="1:75" ht="12.7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4"/>
      <c r="Y222" s="64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</row>
    <row r="223" spans="1:75" ht="12.7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4"/>
      <c r="Y223" s="64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</row>
    <row r="224" spans="1:75" ht="12.7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4"/>
      <c r="Y224" s="64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</row>
    <row r="225" spans="1:75" ht="12.7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4"/>
      <c r="Y225" s="64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</row>
    <row r="226" spans="1:75" ht="12.7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4"/>
      <c r="Y226" s="64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</row>
    <row r="227" spans="1:75" ht="12.7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4"/>
      <c r="Y227" s="64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</row>
    <row r="228" spans="1:75" ht="12.7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4"/>
      <c r="Y228" s="64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</row>
    <row r="229" spans="1:75" ht="12.7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4"/>
      <c r="Y229" s="64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</row>
    <row r="230" spans="1:75" ht="12.7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4"/>
      <c r="Y230" s="64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</row>
    <row r="231" spans="1:75" ht="12.7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4"/>
      <c r="Y231" s="64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</row>
    <row r="232" spans="1:75" ht="12.7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4"/>
      <c r="Y232" s="64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</row>
    <row r="233" spans="1:75" ht="12.7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4"/>
      <c r="Y233" s="64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</row>
    <row r="234" spans="1:75" ht="12.7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4"/>
      <c r="Y234" s="64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</row>
    <row r="235" spans="1:75" ht="12.7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4"/>
      <c r="Y235" s="64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</row>
    <row r="236" spans="1:75" ht="12.7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4"/>
      <c r="Y236" s="64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</row>
    <row r="237" spans="1:75" ht="12.7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4"/>
      <c r="Y237" s="64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</row>
    <row r="238" spans="1:75" ht="12.7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4"/>
      <c r="Y238" s="64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</row>
    <row r="239" spans="1:75" ht="12.7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4"/>
      <c r="Y239" s="64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</row>
    <row r="240" spans="1:75" ht="12.7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4"/>
      <c r="Y240" s="64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</row>
    <row r="241" spans="1:75" ht="12.7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4"/>
      <c r="Y241" s="64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</row>
    <row r="242" spans="1:75" ht="12.7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4"/>
      <c r="Y242" s="64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</row>
    <row r="243" spans="1:75" ht="12.7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4"/>
      <c r="Y243" s="64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</row>
    <row r="244" spans="1:75" ht="12.7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4"/>
      <c r="Y244" s="64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</row>
    <row r="245" spans="1:75" ht="12.7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4"/>
      <c r="Y245" s="64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</row>
    <row r="246" spans="1:75" ht="12.7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4"/>
      <c r="Y246" s="64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</row>
    <row r="247" spans="1:75" ht="12.7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4"/>
      <c r="Y247" s="64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</row>
    <row r="248" spans="1:75" ht="12.7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4"/>
      <c r="Y248" s="64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</row>
    <row r="249" spans="1:75" ht="12.7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4"/>
      <c r="Y249" s="64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</row>
    <row r="250" spans="1:75" ht="12.7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4"/>
      <c r="Y250" s="64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</row>
    <row r="251" spans="1:75" ht="12.7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4"/>
      <c r="Y251" s="64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</row>
    <row r="252" spans="1:75" ht="12.7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4"/>
      <c r="Y252" s="64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</row>
    <row r="253" spans="1:75" ht="12.7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4"/>
      <c r="Y253" s="64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</row>
    <row r="254" spans="1:75" ht="12.7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4"/>
      <c r="Y254" s="64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</row>
    <row r="255" spans="1:75" ht="12.7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4"/>
      <c r="Y255" s="64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</row>
    <row r="256" spans="1:75" ht="12.7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4"/>
      <c r="Y256" s="64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</row>
    <row r="257" spans="1:75" ht="12.7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4"/>
      <c r="Y257" s="64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</row>
    <row r="258" spans="1:75" ht="12.7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4"/>
      <c r="Y258" s="64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</row>
    <row r="259" spans="1:75" ht="12.7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4"/>
      <c r="Y259" s="64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</row>
    <row r="260" spans="1:75" ht="12.7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4"/>
      <c r="Y260" s="64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</row>
    <row r="261" spans="1:75" ht="12.7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4"/>
      <c r="Y261" s="64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</row>
    <row r="262" spans="1:75" ht="12.7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4"/>
      <c r="Y262" s="64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</row>
    <row r="263" spans="1:75" ht="12.7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4"/>
      <c r="Y263" s="64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</row>
    <row r="264" spans="1:75" ht="12.7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4"/>
      <c r="Y264" s="64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</row>
    <row r="265" spans="1:75" ht="12.7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4"/>
      <c r="Y265" s="64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</row>
    <row r="266" spans="1:75" ht="12.7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4"/>
      <c r="Y266" s="64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</row>
    <row r="267" spans="1:75" ht="12.7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4"/>
      <c r="Y267" s="64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</row>
    <row r="268" spans="1:75" ht="12.7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4"/>
      <c r="Y268" s="64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</row>
    <row r="269" spans="1:75" ht="12.7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4"/>
      <c r="Y269" s="64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</row>
    <row r="270" spans="1:75" ht="12.7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4"/>
      <c r="Y270" s="64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</row>
    <row r="271" spans="1:75" ht="12.7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4"/>
      <c r="Y271" s="64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</row>
    <row r="272" spans="1:75" ht="12.7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4"/>
      <c r="Y272" s="64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</row>
    <row r="273" spans="1:75" ht="12.7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4"/>
      <c r="Y273" s="64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</row>
    <row r="274" spans="1:75" ht="12.7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4"/>
      <c r="Y274" s="64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</row>
    <row r="275" spans="1:75" ht="12.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4"/>
      <c r="Y275" s="64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</row>
    <row r="276" spans="1:75" ht="12.7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4"/>
      <c r="Y276" s="64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</row>
    <row r="277" spans="1:75" ht="12.7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4"/>
      <c r="Y277" s="64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</row>
    <row r="278" spans="1:75" ht="12.7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4"/>
      <c r="Y278" s="64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</row>
    <row r="279" spans="1:75" ht="12.7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4"/>
      <c r="Y279" s="64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</row>
    <row r="280" spans="1:75" ht="12.7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4"/>
      <c r="Y280" s="64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</row>
    <row r="281" spans="1:75" ht="12.7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4"/>
      <c r="Y281" s="64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</row>
    <row r="282" spans="1:75" ht="12.7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4"/>
      <c r="Y282" s="64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</row>
    <row r="283" spans="1:75" ht="12.7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4"/>
      <c r="Y283" s="64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</row>
    <row r="284" spans="1:75" ht="12.7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4"/>
      <c r="Y284" s="64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</row>
    <row r="285" spans="1:75" ht="12.7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4"/>
      <c r="Y285" s="64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</row>
    <row r="286" spans="1:75" ht="12.7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4"/>
      <c r="Y286" s="64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</row>
    <row r="287" spans="1:75" ht="12.7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4"/>
      <c r="Y287" s="64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</row>
    <row r="288" spans="1:75" ht="12.7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4"/>
      <c r="Y288" s="64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</row>
    <row r="289" spans="1:75" ht="12.7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4"/>
      <c r="Y289" s="64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</row>
    <row r="290" spans="1:75" ht="12.7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4"/>
      <c r="Y290" s="64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</row>
    <row r="291" spans="1:75" ht="12.7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4"/>
      <c r="Y291" s="64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</row>
    <row r="292" spans="1:75" ht="12.7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4"/>
      <c r="Y292" s="64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</row>
    <row r="293" spans="1:75" ht="12.7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4"/>
      <c r="Y293" s="64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</row>
    <row r="294" spans="1:75" ht="12.7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4"/>
      <c r="Y294" s="64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</row>
    <row r="295" spans="1:75" ht="12.7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4"/>
      <c r="Y295" s="64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</row>
    <row r="296" spans="1:75" ht="12.7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4"/>
      <c r="Y296" s="64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</row>
    <row r="297" spans="1:75" ht="12.7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4"/>
      <c r="Y297" s="64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</row>
    <row r="298" spans="1:75" ht="12.7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4"/>
      <c r="Y298" s="64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</row>
    <row r="299" spans="1:75" ht="12.7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4"/>
      <c r="Y299" s="64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</row>
    <row r="300" spans="1:75" ht="12.7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4"/>
      <c r="Y300" s="64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</row>
    <row r="301" spans="1:75" ht="12.7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4"/>
      <c r="Y301" s="64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</row>
    <row r="302" spans="1:75" ht="12.7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4"/>
      <c r="Y302" s="64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</row>
    <row r="303" spans="1:75" ht="12.7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4"/>
      <c r="Y303" s="64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</row>
    <row r="304" spans="1:75" ht="12.7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4"/>
      <c r="Y304" s="64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</row>
    <row r="305" spans="1:75" ht="12.7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4"/>
      <c r="Y305" s="64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</row>
    <row r="306" spans="1:75" ht="12.7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4"/>
      <c r="Y306" s="64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</row>
    <row r="307" spans="1:75" ht="12.7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4"/>
      <c r="Y307" s="64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</row>
    <row r="308" spans="1:75" ht="12.7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4"/>
      <c r="Y308" s="64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</row>
    <row r="309" spans="1:75" ht="12.7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4"/>
      <c r="Y309" s="64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</row>
    <row r="310" spans="1:75" ht="12.7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4"/>
      <c r="Y310" s="64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</row>
    <row r="311" spans="1:75" ht="12.7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4"/>
      <c r="Y311" s="64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</row>
    <row r="312" spans="1:75" ht="12.7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4"/>
      <c r="Y312" s="64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</row>
    <row r="313" spans="1:75" ht="12.7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4"/>
      <c r="Y313" s="64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</row>
    <row r="314" spans="1:75" ht="12.7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4"/>
      <c r="Y314" s="64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</row>
    <row r="315" spans="1:75" ht="12.7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4"/>
      <c r="Y315" s="64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</row>
    <row r="316" spans="1:75" ht="12.7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4"/>
      <c r="Y316" s="64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</row>
    <row r="317" spans="1:75" ht="12.7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4"/>
      <c r="Y317" s="64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</row>
    <row r="318" spans="1:75" ht="12.7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4"/>
      <c r="Y318" s="64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</row>
    <row r="319" spans="1:75" ht="12.7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4"/>
      <c r="Y319" s="64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</row>
    <row r="320" spans="1:75" ht="12.7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4"/>
      <c r="Y320" s="64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</row>
    <row r="321" spans="1:75" ht="12.7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4"/>
      <c r="Y321" s="64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</row>
    <row r="322" spans="1:75" ht="12.7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4"/>
      <c r="Y322" s="64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</row>
    <row r="323" spans="1:75" ht="12.7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4"/>
      <c r="Y323" s="64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</row>
    <row r="324" spans="1:75" ht="12.7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4"/>
      <c r="Y324" s="64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</row>
    <row r="325" spans="1:75" ht="12.7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4"/>
      <c r="Y325" s="64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</row>
    <row r="326" spans="1:75" ht="12.7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4"/>
      <c r="Y326" s="64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</row>
    <row r="327" spans="1:75" ht="12.7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4"/>
      <c r="Y327" s="64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</row>
    <row r="328" spans="1:75" ht="12.7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4"/>
      <c r="Y328" s="64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</row>
    <row r="329" spans="1:75" ht="12.7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4"/>
      <c r="Y329" s="64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</row>
    <row r="330" spans="1:75" ht="12.7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4"/>
      <c r="Y330" s="64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</row>
    <row r="331" spans="1:75" ht="12.7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4"/>
      <c r="Y331" s="64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</row>
    <row r="332" spans="1:75" ht="12.7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4"/>
      <c r="Y332" s="64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</row>
    <row r="333" spans="1:75" ht="12.7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4"/>
      <c r="Y333" s="64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</row>
    <row r="334" spans="1:75" ht="12.7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4"/>
      <c r="Y334" s="64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</row>
    <row r="335" spans="1:75" ht="12.7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4"/>
      <c r="Y335" s="64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</row>
    <row r="336" spans="1:75" ht="12.7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4"/>
      <c r="Y336" s="64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  <c r="BV336" s="63"/>
      <c r="BW336" s="63"/>
    </row>
    <row r="337" spans="1:75" ht="12.7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4"/>
      <c r="Y337" s="64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  <c r="BV337" s="63"/>
      <c r="BW337" s="63"/>
    </row>
    <row r="338" spans="1:75" ht="12.7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4"/>
      <c r="Y338" s="64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  <c r="BV338" s="63"/>
      <c r="BW338" s="63"/>
    </row>
    <row r="339" spans="1:75" ht="12.7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4"/>
      <c r="Y339" s="64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</row>
    <row r="340" spans="1:75" ht="12.7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4"/>
      <c r="Y340" s="64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</row>
    <row r="341" spans="1:75" ht="12.7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4"/>
      <c r="Y341" s="64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</row>
    <row r="342" spans="1:75" ht="12.7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4"/>
      <c r="Y342" s="64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</row>
    <row r="343" spans="1:75" ht="12.7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4"/>
      <c r="Y343" s="64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  <c r="BV343" s="63"/>
      <c r="BW343" s="63"/>
    </row>
    <row r="344" spans="1:75" ht="12.7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4"/>
      <c r="Y344" s="64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  <c r="BV344" s="63"/>
      <c r="BW344" s="63"/>
    </row>
    <row r="345" spans="1:75" ht="12.7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4"/>
      <c r="Y345" s="64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</row>
    <row r="346" spans="1:75" ht="12.7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4"/>
      <c r="Y346" s="64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</row>
    <row r="347" spans="1:75" ht="12.7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4"/>
      <c r="Y347" s="64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</row>
    <row r="348" spans="1:75" ht="12.7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4"/>
      <c r="Y348" s="64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  <c r="BV348" s="63"/>
      <c r="BW348" s="63"/>
    </row>
    <row r="349" spans="1:75" ht="12.7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4"/>
      <c r="Y349" s="64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</row>
    <row r="350" spans="1:75" ht="12.7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4"/>
      <c r="Y350" s="64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</row>
    <row r="351" spans="1:75" ht="12.7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4"/>
      <c r="Y351" s="64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  <c r="BV351" s="63"/>
      <c r="BW351" s="63"/>
    </row>
    <row r="352" spans="1:75" ht="12.7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4"/>
      <c r="Y352" s="64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</row>
    <row r="353" spans="1:75" ht="12.7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4"/>
      <c r="Y353" s="64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</row>
    <row r="354" spans="1:75" ht="12.7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4"/>
      <c r="Y354" s="64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</row>
    <row r="355" spans="1:75" ht="12.7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4"/>
      <c r="Y355" s="64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</row>
    <row r="356" spans="1:75" ht="12.7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4"/>
      <c r="Y356" s="64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</row>
    <row r="357" spans="1:75" ht="12.7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4"/>
      <c r="Y357" s="64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</row>
    <row r="358" spans="1:75" ht="12.7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4"/>
      <c r="Y358" s="64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</row>
    <row r="359" spans="1:75" ht="12.7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4"/>
      <c r="Y359" s="64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</row>
    <row r="360" spans="1:75" ht="12.7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4"/>
      <c r="Y360" s="64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</row>
    <row r="361" spans="1:75" ht="12.7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4"/>
      <c r="Y361" s="64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</row>
    <row r="362" spans="1:75" ht="12.7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4"/>
      <c r="Y362" s="64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  <c r="BV362" s="63"/>
      <c r="BW362" s="63"/>
    </row>
    <row r="363" spans="1:75" ht="12.7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4"/>
      <c r="Y363" s="64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  <c r="BV363" s="63"/>
      <c r="BW363" s="63"/>
    </row>
    <row r="364" spans="1:75" ht="12.7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4"/>
      <c r="Y364" s="64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</row>
    <row r="365" spans="1:75" ht="12.7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4"/>
      <c r="Y365" s="64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</row>
    <row r="366" spans="1:75" ht="12.7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4"/>
      <c r="Y366" s="64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</row>
    <row r="367" spans="1:75" ht="12.7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4"/>
      <c r="Y367" s="64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</row>
    <row r="368" spans="1:75" ht="12.7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4"/>
      <c r="Y368" s="64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</row>
    <row r="369" spans="1:75" ht="12.7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4"/>
      <c r="Y369" s="64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</row>
    <row r="370" spans="1:75" ht="12.7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4"/>
      <c r="Y370" s="64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</row>
    <row r="371" spans="1:75" ht="12.7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4"/>
      <c r="Y371" s="64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</row>
    <row r="372" spans="1:75" ht="12.7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4"/>
      <c r="Y372" s="64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  <c r="BV372" s="63"/>
      <c r="BW372" s="63"/>
    </row>
    <row r="373" spans="1:75" ht="12.7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4"/>
      <c r="Y373" s="64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  <c r="BV373" s="63"/>
      <c r="BW373" s="63"/>
    </row>
    <row r="374" spans="1:75" ht="12.7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4"/>
      <c r="Y374" s="64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  <c r="BV374" s="63"/>
      <c r="BW374" s="63"/>
    </row>
    <row r="375" spans="1:75" ht="12.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4"/>
      <c r="Y375" s="64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  <c r="BV375" s="63"/>
      <c r="BW375" s="63"/>
    </row>
    <row r="376" spans="1:75" ht="12.7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4"/>
      <c r="Y376" s="64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  <c r="BV376" s="63"/>
      <c r="BW376" s="63"/>
    </row>
    <row r="377" spans="1:75" ht="12.7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4"/>
      <c r="Y377" s="64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</row>
    <row r="378" spans="1:75" ht="12.7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4"/>
      <c r="Y378" s="64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</row>
    <row r="379" spans="1:75" ht="12.7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4"/>
      <c r="Y379" s="64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  <c r="BV379" s="63"/>
      <c r="BW379" s="63"/>
    </row>
    <row r="380" spans="1:75" ht="12.7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4"/>
      <c r="Y380" s="64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  <c r="BV380" s="63"/>
      <c r="BW380" s="63"/>
    </row>
    <row r="381" spans="1:75" ht="12.7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4"/>
      <c r="Y381" s="64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  <c r="BV381" s="63"/>
      <c r="BW381" s="63"/>
    </row>
    <row r="382" spans="1:75" ht="12.7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4"/>
      <c r="Y382" s="64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  <c r="BV382" s="63"/>
      <c r="BW382" s="63"/>
    </row>
    <row r="383" spans="1:75" ht="12.7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4"/>
      <c r="Y383" s="64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</row>
    <row r="384" spans="1:75" ht="12.7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4"/>
      <c r="Y384" s="64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</row>
    <row r="385" spans="1:75" ht="12.7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4"/>
      <c r="Y385" s="64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</row>
    <row r="386" spans="1:75" ht="12.7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4"/>
      <c r="Y386" s="64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</row>
    <row r="387" spans="1:75" ht="12.7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4"/>
      <c r="Y387" s="64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  <c r="BV387" s="63"/>
      <c r="BW387" s="63"/>
    </row>
    <row r="388" spans="1:75" ht="12.7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4"/>
      <c r="Y388" s="64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  <c r="BV388" s="63"/>
      <c r="BW388" s="63"/>
    </row>
    <row r="389" spans="1:75" ht="12.7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4"/>
      <c r="Y389" s="64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  <c r="BV389" s="63"/>
      <c r="BW389" s="63"/>
    </row>
    <row r="390" spans="1:75" ht="12.7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4"/>
      <c r="Y390" s="64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</row>
    <row r="391" spans="1:75" ht="12.7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4"/>
      <c r="Y391" s="64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</row>
    <row r="392" spans="1:75" ht="12.7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4"/>
      <c r="Y392" s="64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  <c r="BV392" s="63"/>
      <c r="BW392" s="63"/>
    </row>
    <row r="393" spans="1:75" ht="12.7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4"/>
      <c r="Y393" s="64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  <c r="BV393" s="63"/>
      <c r="BW393" s="63"/>
    </row>
    <row r="394" spans="1:75" ht="12.7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4"/>
      <c r="Y394" s="64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</row>
    <row r="395" spans="1:75" ht="12.7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4"/>
      <c r="Y395" s="64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</row>
    <row r="396" spans="1:75" ht="12.7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4"/>
      <c r="Y396" s="64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  <c r="BV396" s="63"/>
      <c r="BW396" s="63"/>
    </row>
    <row r="397" spans="1:75" ht="12.7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4"/>
      <c r="Y397" s="64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</row>
    <row r="398" spans="1:75" ht="12.7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4"/>
      <c r="Y398" s="64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</row>
    <row r="399" spans="1:75" ht="12.7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4"/>
      <c r="Y399" s="64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</row>
    <row r="400" spans="1:75" ht="12.7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4"/>
      <c r="Y400" s="64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</row>
    <row r="401" spans="1:75" ht="12.7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4"/>
      <c r="Y401" s="64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</row>
    <row r="402" spans="1:75" ht="12.7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4"/>
      <c r="Y402" s="64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</row>
    <row r="403" spans="1:75" ht="12.7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4"/>
      <c r="Y403" s="64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</row>
    <row r="404" spans="1:75" ht="12.7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4"/>
      <c r="Y404" s="64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</row>
    <row r="405" spans="1:75" ht="12.7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4"/>
      <c r="Y405" s="64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</row>
    <row r="406" spans="1:75" ht="12.7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4"/>
      <c r="Y406" s="64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  <c r="BV406" s="63"/>
      <c r="BW406" s="63"/>
    </row>
    <row r="407" spans="1:75" ht="12.7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4"/>
      <c r="Y407" s="64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</row>
    <row r="408" spans="1:75" ht="12.7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4"/>
      <c r="Y408" s="64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</row>
    <row r="409" spans="1:75" ht="12.7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4"/>
      <c r="Y409" s="64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</row>
    <row r="410" spans="1:75" ht="12.7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4"/>
      <c r="Y410" s="64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</row>
    <row r="411" spans="1:75" ht="12.7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4"/>
      <c r="Y411" s="64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  <c r="BV411" s="63"/>
      <c r="BW411" s="63"/>
    </row>
    <row r="412" spans="1:75" ht="12.7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4"/>
      <c r="Y412" s="64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</row>
    <row r="413" spans="1:75" ht="12.7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4"/>
      <c r="Y413" s="64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</row>
    <row r="414" spans="1:75" ht="12.7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4"/>
      <c r="Y414" s="64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</row>
    <row r="415" spans="1:75" ht="12.7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4"/>
      <c r="Y415" s="64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</row>
    <row r="416" spans="1:75" ht="12.7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4"/>
      <c r="Y416" s="64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</row>
    <row r="417" spans="1:75" ht="12.7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4"/>
      <c r="Y417" s="64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</row>
    <row r="418" spans="1:75" ht="12.7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4"/>
      <c r="Y418" s="64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  <c r="BV418" s="63"/>
      <c r="BW418" s="63"/>
    </row>
    <row r="419" spans="1:75" ht="12.7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4"/>
      <c r="Y419" s="64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  <c r="BV419" s="63"/>
      <c r="BW419" s="63"/>
    </row>
    <row r="420" spans="1:75" ht="12.7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4"/>
      <c r="Y420" s="64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</row>
    <row r="421" spans="1:75" ht="12.7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4"/>
      <c r="Y421" s="64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</row>
    <row r="422" spans="1:75" ht="12.7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4"/>
      <c r="Y422" s="64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</row>
    <row r="423" spans="1:75" ht="12.7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4"/>
      <c r="Y423" s="64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</row>
    <row r="424" spans="1:75" ht="12.7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4"/>
      <c r="Y424" s="64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</row>
    <row r="425" spans="1:75" ht="12.7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4"/>
      <c r="Y425" s="64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</row>
    <row r="426" spans="1:75" ht="12.7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4"/>
      <c r="Y426" s="64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</row>
    <row r="427" spans="1:75" ht="12.7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4"/>
      <c r="Y427" s="64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</row>
    <row r="428" spans="1:75" ht="12.7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4"/>
      <c r="Y428" s="64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</row>
    <row r="429" spans="1:75" ht="12.7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4"/>
      <c r="Y429" s="64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  <c r="BV429" s="63"/>
      <c r="BW429" s="63"/>
    </row>
    <row r="430" spans="1:75" ht="12.7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4"/>
      <c r="Y430" s="64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</row>
    <row r="431" spans="1:75" ht="12.7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4"/>
      <c r="Y431" s="64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</row>
    <row r="432" spans="1:75" ht="12.7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4"/>
      <c r="Y432" s="64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</row>
    <row r="433" spans="1:75" ht="12.7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4"/>
      <c r="Y433" s="64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</row>
    <row r="434" spans="1:75" ht="12.7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4"/>
      <c r="Y434" s="64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</row>
    <row r="435" spans="1:75" ht="12.7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4"/>
      <c r="Y435" s="64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</row>
    <row r="436" spans="1:75" ht="12.7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4"/>
      <c r="Y436" s="64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</row>
    <row r="437" spans="1:75" ht="12.7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4"/>
      <c r="Y437" s="64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</row>
    <row r="438" spans="1:75" ht="12.7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4"/>
      <c r="Y438" s="64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</row>
    <row r="439" spans="1:75" ht="12.7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4"/>
      <c r="Y439" s="64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</row>
    <row r="440" spans="1:75" ht="12.7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4"/>
      <c r="Y440" s="64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</row>
    <row r="441" spans="1:75" ht="12.7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4"/>
      <c r="Y441" s="64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</row>
    <row r="442" spans="1:75" ht="12.7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4"/>
      <c r="Y442" s="64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</row>
    <row r="443" spans="1:75" ht="12.7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4"/>
      <c r="Y443" s="64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</row>
    <row r="444" spans="1:75" ht="12.7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4"/>
      <c r="Y444" s="64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</row>
    <row r="445" spans="1:75" ht="12.7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4"/>
      <c r="Y445" s="64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</row>
    <row r="446" spans="1:75" ht="12.7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4"/>
      <c r="Y446" s="64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</row>
    <row r="447" spans="1:75" ht="12.7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4"/>
      <c r="Y447" s="64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</row>
    <row r="448" spans="1:75" ht="12.7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4"/>
      <c r="Y448" s="64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</row>
    <row r="449" spans="1:75" ht="12.7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4"/>
      <c r="Y449" s="64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  <c r="BV449" s="63"/>
      <c r="BW449" s="63"/>
    </row>
    <row r="450" spans="1:75" ht="12.7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4"/>
      <c r="Y450" s="64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</row>
    <row r="451" spans="1:75" ht="12.7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4"/>
      <c r="Y451" s="64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</row>
    <row r="452" spans="1:75" ht="12.7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4"/>
      <c r="Y452" s="64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</row>
    <row r="453" spans="1:75" ht="12.7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4"/>
      <c r="Y453" s="64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  <c r="BV453" s="63"/>
      <c r="BW453" s="63"/>
    </row>
    <row r="454" spans="1:75" ht="12.7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4"/>
      <c r="Y454" s="64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  <c r="BV454" s="63"/>
      <c r="BW454" s="63"/>
    </row>
    <row r="455" spans="1:75" ht="12.7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4"/>
      <c r="Y455" s="64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</row>
    <row r="456" spans="1:75" ht="12.7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4"/>
      <c r="Y456" s="64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  <c r="BV456" s="63"/>
      <c r="BW456" s="63"/>
    </row>
    <row r="457" spans="1:75" ht="12.7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4"/>
      <c r="Y457" s="64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</row>
    <row r="458" spans="1:75" ht="12.7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4"/>
      <c r="Y458" s="64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</row>
    <row r="459" spans="1:75" ht="12.7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4"/>
      <c r="Y459" s="64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</row>
    <row r="460" spans="1:75" ht="12.7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4"/>
      <c r="Y460" s="64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  <c r="BV460" s="63"/>
      <c r="BW460" s="63"/>
    </row>
    <row r="461" spans="1:75" ht="12.7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4"/>
      <c r="Y461" s="64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</row>
    <row r="462" spans="1:75" ht="12.7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4"/>
      <c r="Y462" s="64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</row>
    <row r="463" spans="1:75" ht="12.7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4"/>
      <c r="Y463" s="64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</row>
    <row r="464" spans="1:75" ht="12.7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4"/>
      <c r="Y464" s="64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  <c r="BV464" s="63"/>
      <c r="BW464" s="63"/>
    </row>
    <row r="465" spans="1:75" ht="12.7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4"/>
      <c r="Y465" s="64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</row>
    <row r="466" spans="1:75" ht="12.7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4"/>
      <c r="Y466" s="64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</row>
    <row r="467" spans="1:75" ht="12.7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4"/>
      <c r="Y467" s="64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  <c r="BV467" s="63"/>
      <c r="BW467" s="63"/>
    </row>
    <row r="468" spans="1:75" ht="12.7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4"/>
      <c r="Y468" s="64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</row>
    <row r="469" spans="1:75" ht="12.7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4"/>
      <c r="Y469" s="64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</row>
    <row r="470" spans="1:75" ht="12.7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4"/>
      <c r="Y470" s="64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  <c r="BV470" s="63"/>
      <c r="BW470" s="63"/>
    </row>
    <row r="471" spans="1:75" ht="12.7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4"/>
      <c r="Y471" s="64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</row>
    <row r="472" spans="1:75" ht="12.7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4"/>
      <c r="Y472" s="64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  <c r="BV472" s="63"/>
      <c r="BW472" s="63"/>
    </row>
    <row r="473" spans="1:75" ht="12.7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4"/>
      <c r="Y473" s="64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</row>
    <row r="474" spans="1:75" ht="12.7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4"/>
      <c r="Y474" s="64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</row>
    <row r="475" spans="1:75" ht="12.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4"/>
      <c r="Y475" s="64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  <c r="BV475" s="63"/>
      <c r="BW475" s="63"/>
    </row>
    <row r="476" spans="1:75" ht="12.7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4"/>
      <c r="Y476" s="64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</row>
    <row r="477" spans="1:75" ht="12.7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4"/>
      <c r="Y477" s="64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</row>
    <row r="478" spans="1:75" ht="12.7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4"/>
      <c r="Y478" s="64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  <c r="BV478" s="63"/>
      <c r="BW478" s="63"/>
    </row>
    <row r="479" spans="1:75" ht="12.7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4"/>
      <c r="Y479" s="64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  <c r="BV479" s="63"/>
      <c r="BW479" s="63"/>
    </row>
    <row r="480" spans="1:75" ht="12.7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4"/>
      <c r="Y480" s="64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</row>
    <row r="481" spans="1:75" ht="12.7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4"/>
      <c r="Y481" s="64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</row>
    <row r="482" spans="1:75" ht="12.7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4"/>
      <c r="Y482" s="64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  <c r="BV482" s="63"/>
      <c r="BW482" s="63"/>
    </row>
    <row r="483" spans="1:75" ht="12.7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4"/>
      <c r="Y483" s="64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</row>
    <row r="484" spans="1:75" ht="12.7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4"/>
      <c r="Y484" s="64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</row>
    <row r="485" spans="1:75" ht="12.7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4"/>
      <c r="Y485" s="64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</row>
    <row r="486" spans="1:75" ht="12.7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4"/>
      <c r="Y486" s="64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</row>
    <row r="487" spans="1:75" ht="12.7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4"/>
      <c r="Y487" s="64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  <c r="BV487" s="63"/>
      <c r="BW487" s="63"/>
    </row>
    <row r="488" spans="1:75" ht="12.7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4"/>
      <c r="Y488" s="64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</row>
    <row r="489" spans="1:75" ht="12.7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4"/>
      <c r="Y489" s="64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</row>
    <row r="490" spans="1:75" ht="12.7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4"/>
      <c r="Y490" s="64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</row>
    <row r="491" spans="1:75" ht="12.7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4"/>
      <c r="Y491" s="64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</row>
    <row r="492" spans="1:75" ht="12.7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4"/>
      <c r="Y492" s="64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</row>
    <row r="493" spans="1:75" ht="12.7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4"/>
      <c r="Y493" s="64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</row>
    <row r="494" spans="1:75" ht="12.7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4"/>
      <c r="Y494" s="64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  <c r="BV494" s="63"/>
      <c r="BW494" s="63"/>
    </row>
    <row r="495" spans="1:75" ht="12.7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4"/>
      <c r="Y495" s="64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  <c r="BV495" s="63"/>
      <c r="BW495" s="63"/>
    </row>
    <row r="496" spans="1:75" ht="12.7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4"/>
      <c r="Y496" s="64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  <c r="BV496" s="63"/>
      <c r="BW496" s="63"/>
    </row>
    <row r="497" spans="1:75" ht="12.7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4"/>
      <c r="Y497" s="64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  <c r="BV497" s="63"/>
      <c r="BW497" s="63"/>
    </row>
    <row r="498" spans="1:75" ht="12.7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4"/>
      <c r="Y498" s="64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</row>
    <row r="499" spans="1:75" ht="12.7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4"/>
      <c r="Y499" s="64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  <c r="BV499" s="63"/>
      <c r="BW499" s="63"/>
    </row>
    <row r="500" spans="1:75" ht="12.7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4"/>
      <c r="Y500" s="64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  <c r="BV500" s="63"/>
      <c r="BW500" s="63"/>
    </row>
    <row r="501" spans="1:75" ht="12.7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4"/>
      <c r="Y501" s="64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</row>
    <row r="502" spans="1:75" ht="12.7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4"/>
      <c r="Y502" s="64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  <c r="BV502" s="63"/>
      <c r="BW502" s="63"/>
    </row>
    <row r="503" spans="1:75" ht="12.7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4"/>
      <c r="Y503" s="64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  <c r="BV503" s="63"/>
      <c r="BW503" s="63"/>
    </row>
    <row r="504" spans="1:75" ht="12.7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4"/>
      <c r="Y504" s="64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  <c r="BV504" s="63"/>
      <c r="BW504" s="63"/>
    </row>
    <row r="505" spans="1:75" ht="12.7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4"/>
      <c r="Y505" s="64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  <c r="BV505" s="63"/>
      <c r="BW505" s="63"/>
    </row>
    <row r="506" spans="1:75" ht="12.7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4"/>
      <c r="Y506" s="64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  <c r="BV506" s="63"/>
      <c r="BW506" s="63"/>
    </row>
    <row r="507" spans="1:75" ht="12.7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4"/>
      <c r="Y507" s="64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  <c r="BV507" s="63"/>
      <c r="BW507" s="63"/>
    </row>
    <row r="508" spans="1:75" ht="12.7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4"/>
      <c r="Y508" s="64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  <c r="BV508" s="63"/>
      <c r="BW508" s="63"/>
    </row>
    <row r="509" spans="1:75" ht="12.7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4"/>
      <c r="Y509" s="64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  <c r="BV509" s="63"/>
      <c r="BW509" s="63"/>
    </row>
    <row r="510" spans="1:75" ht="12.7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4"/>
      <c r="Y510" s="64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</row>
    <row r="511" spans="1:75" ht="12.7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4"/>
      <c r="Y511" s="64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  <c r="BV511" s="63"/>
      <c r="BW511" s="63"/>
    </row>
    <row r="512" spans="1:75" ht="12.7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4"/>
      <c r="Y512" s="64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  <c r="BV512" s="63"/>
      <c r="BW512" s="63"/>
    </row>
    <row r="513" spans="1:75" ht="12.7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4"/>
      <c r="Y513" s="64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</row>
    <row r="514" spans="1:75" ht="12.7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4"/>
      <c r="Y514" s="64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  <c r="BV514" s="63"/>
      <c r="BW514" s="63"/>
    </row>
    <row r="515" spans="1:75" ht="12.7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4"/>
      <c r="Y515" s="64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  <c r="BV515" s="63"/>
      <c r="BW515" s="63"/>
    </row>
    <row r="516" spans="1:75" ht="12.7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4"/>
      <c r="Y516" s="64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  <c r="BV516" s="63"/>
      <c r="BW516" s="63"/>
    </row>
    <row r="517" spans="1:75" ht="12.7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4"/>
      <c r="Y517" s="64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  <c r="BV517" s="63"/>
      <c r="BW517" s="63"/>
    </row>
    <row r="518" spans="1:75" ht="12.7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4"/>
      <c r="Y518" s="64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  <c r="BV518" s="63"/>
      <c r="BW518" s="63"/>
    </row>
    <row r="519" spans="1:75" ht="12.7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4"/>
      <c r="Y519" s="64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  <c r="BV519" s="63"/>
      <c r="BW519" s="63"/>
    </row>
    <row r="520" spans="1:75" ht="12.7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4"/>
      <c r="Y520" s="64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  <c r="BV520" s="63"/>
      <c r="BW520" s="63"/>
    </row>
    <row r="521" spans="1:75" ht="12.7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4"/>
      <c r="Y521" s="64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  <c r="BV521" s="63"/>
      <c r="BW521" s="63"/>
    </row>
    <row r="522" spans="1:75" ht="12.7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4"/>
      <c r="Y522" s="64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</row>
    <row r="523" spans="1:75" ht="12.7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4"/>
      <c r="Y523" s="64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</row>
    <row r="524" spans="1:75" ht="12.7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4"/>
      <c r="Y524" s="64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  <c r="BV524" s="63"/>
      <c r="BW524" s="63"/>
    </row>
    <row r="525" spans="1:75" ht="12.7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4"/>
      <c r="Y525" s="64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  <c r="BV525" s="63"/>
      <c r="BW525" s="63"/>
    </row>
    <row r="526" spans="1:75" ht="12.7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4"/>
      <c r="Y526" s="64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  <c r="BV526" s="63"/>
      <c r="BW526" s="63"/>
    </row>
    <row r="527" spans="1:75" ht="12.7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4"/>
      <c r="Y527" s="64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  <c r="BV527" s="63"/>
      <c r="BW527" s="63"/>
    </row>
    <row r="528" spans="1:75" ht="12.7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4"/>
      <c r="Y528" s="64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  <c r="BV528" s="63"/>
      <c r="BW528" s="63"/>
    </row>
    <row r="529" spans="1:75" ht="12.7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4"/>
      <c r="Y529" s="64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  <c r="BV529" s="63"/>
      <c r="BW529" s="63"/>
    </row>
    <row r="530" spans="1:75" ht="12.7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4"/>
      <c r="Y530" s="64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  <c r="BV530" s="63"/>
      <c r="BW530" s="63"/>
    </row>
    <row r="531" spans="1:75" ht="12.7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4"/>
      <c r="Y531" s="64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  <c r="BV531" s="63"/>
      <c r="BW531" s="63"/>
    </row>
    <row r="532" spans="1:75" ht="12.7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4"/>
      <c r="Y532" s="64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  <c r="BV532" s="63"/>
      <c r="BW532" s="63"/>
    </row>
    <row r="533" spans="1:75" ht="12.7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4"/>
      <c r="Y533" s="64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</row>
    <row r="534" spans="1:75" ht="12.7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4"/>
      <c r="Y534" s="64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</row>
    <row r="535" spans="1:75" ht="12.7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4"/>
      <c r="Y535" s="64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</row>
    <row r="536" spans="1:75" ht="12.7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4"/>
      <c r="Y536" s="64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</row>
    <row r="537" spans="1:75" ht="12.7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4"/>
      <c r="Y537" s="64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  <c r="BV537" s="63"/>
      <c r="BW537" s="63"/>
    </row>
    <row r="538" spans="1:75" ht="12.7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4"/>
      <c r="Y538" s="64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  <c r="BV538" s="63"/>
      <c r="BW538" s="63"/>
    </row>
    <row r="539" spans="1:75" ht="12.7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4"/>
      <c r="Y539" s="64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  <c r="BV539" s="63"/>
      <c r="BW539" s="63"/>
    </row>
    <row r="540" spans="1:75" ht="12.7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4"/>
      <c r="Y540" s="64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</row>
    <row r="541" spans="1:75" ht="12.7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4"/>
      <c r="Y541" s="64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  <c r="BV541" s="63"/>
      <c r="BW541" s="63"/>
    </row>
    <row r="542" spans="1:75" ht="12.7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4"/>
      <c r="Y542" s="64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  <c r="BV542" s="63"/>
      <c r="BW542" s="63"/>
    </row>
    <row r="543" spans="1:75" ht="12.7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4"/>
      <c r="Y543" s="64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  <c r="BV543" s="63"/>
      <c r="BW543" s="63"/>
    </row>
    <row r="544" spans="1:75" ht="12.7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4"/>
      <c r="Y544" s="64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  <c r="BV544" s="63"/>
      <c r="BW544" s="63"/>
    </row>
    <row r="545" spans="1:75" ht="12.7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4"/>
      <c r="Y545" s="64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</row>
    <row r="546" spans="1:75" ht="12.7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4"/>
      <c r="Y546" s="64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</row>
    <row r="547" spans="1:75" ht="12.7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4"/>
      <c r="Y547" s="64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  <c r="BV547" s="63"/>
      <c r="BW547" s="63"/>
    </row>
    <row r="548" spans="1:75" ht="12.7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4"/>
      <c r="Y548" s="64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  <c r="BV548" s="63"/>
      <c r="BW548" s="63"/>
    </row>
    <row r="549" spans="1:75" ht="12.7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4"/>
      <c r="Y549" s="64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  <c r="BV549" s="63"/>
      <c r="BW549" s="63"/>
    </row>
    <row r="550" spans="1:75" ht="12.7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4"/>
      <c r="Y550" s="64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  <c r="BV550" s="63"/>
      <c r="BW550" s="63"/>
    </row>
    <row r="551" spans="1:75" ht="12.7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4"/>
      <c r="Y551" s="64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  <c r="BV551" s="63"/>
      <c r="BW551" s="63"/>
    </row>
    <row r="552" spans="1:75" ht="12.7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4"/>
      <c r="Y552" s="64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  <c r="BV552" s="63"/>
      <c r="BW552" s="63"/>
    </row>
    <row r="553" spans="1:75" ht="12.7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4"/>
      <c r="Y553" s="64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</row>
    <row r="554" spans="1:75" ht="12.7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4"/>
      <c r="Y554" s="64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  <c r="BV554" s="63"/>
      <c r="BW554" s="63"/>
    </row>
    <row r="555" spans="1:75" ht="12.7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4"/>
      <c r="Y555" s="64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  <c r="BV555" s="63"/>
      <c r="BW555" s="63"/>
    </row>
    <row r="556" spans="1:75" ht="12.7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4"/>
      <c r="Y556" s="64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  <c r="BV556" s="63"/>
      <c r="BW556" s="63"/>
    </row>
    <row r="557" spans="1:75" ht="12.7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4"/>
      <c r="Y557" s="64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  <c r="BV557" s="63"/>
      <c r="BW557" s="63"/>
    </row>
    <row r="558" spans="1:75" ht="12.7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4"/>
      <c r="Y558" s="64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</row>
    <row r="559" spans="1:75" ht="12.7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4"/>
      <c r="Y559" s="64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  <c r="BV559" s="63"/>
      <c r="BW559" s="63"/>
    </row>
    <row r="560" spans="1:75" ht="12.7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4"/>
      <c r="Y560" s="64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  <c r="BV560" s="63"/>
      <c r="BW560" s="63"/>
    </row>
    <row r="561" spans="1:75" ht="12.7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4"/>
      <c r="Y561" s="64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  <c r="BV561" s="63"/>
      <c r="BW561" s="63"/>
    </row>
    <row r="562" spans="1:75" ht="12.7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4"/>
      <c r="Y562" s="64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  <c r="BV562" s="63"/>
      <c r="BW562" s="63"/>
    </row>
    <row r="563" spans="1:75" ht="12.7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4"/>
      <c r="Y563" s="64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  <c r="BV563" s="63"/>
      <c r="BW563" s="63"/>
    </row>
    <row r="564" spans="1:75" ht="12.7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4"/>
      <c r="Y564" s="64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  <c r="BV564" s="63"/>
      <c r="BW564" s="63"/>
    </row>
    <row r="565" spans="1:75" ht="12.7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4"/>
      <c r="Y565" s="64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  <c r="BV565" s="63"/>
      <c r="BW565" s="63"/>
    </row>
    <row r="566" spans="1:75" ht="12.7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4"/>
      <c r="Y566" s="64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  <c r="BV566" s="63"/>
      <c r="BW566" s="63"/>
    </row>
    <row r="567" spans="1:75" ht="12.7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4"/>
      <c r="Y567" s="64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  <c r="BV567" s="63"/>
      <c r="BW567" s="63"/>
    </row>
    <row r="568" spans="1:75" ht="12.7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4"/>
      <c r="Y568" s="64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  <c r="BV568" s="63"/>
      <c r="BW568" s="63"/>
    </row>
    <row r="569" spans="1:75" ht="12.7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4"/>
      <c r="Y569" s="64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  <c r="BV569" s="63"/>
      <c r="BW569" s="63"/>
    </row>
    <row r="570" spans="1:75" ht="12.7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4"/>
      <c r="Y570" s="64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  <c r="BV570" s="63"/>
      <c r="BW570" s="63"/>
    </row>
    <row r="571" spans="1:75" ht="12.7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4"/>
      <c r="Y571" s="64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  <c r="BV571" s="63"/>
      <c r="BW571" s="63"/>
    </row>
    <row r="572" spans="1:75" ht="12.7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4"/>
      <c r="Y572" s="64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  <c r="BV572" s="63"/>
      <c r="BW572" s="63"/>
    </row>
    <row r="573" spans="1:75" ht="12.7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4"/>
      <c r="Y573" s="64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  <c r="BV573" s="63"/>
      <c r="BW573" s="63"/>
    </row>
    <row r="574" spans="1:75" ht="12.7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4"/>
      <c r="Y574" s="64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  <c r="BV574" s="63"/>
      <c r="BW574" s="63"/>
    </row>
    <row r="575" spans="1:75" ht="12.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4"/>
      <c r="Y575" s="64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  <c r="BV575" s="63"/>
      <c r="BW575" s="63"/>
    </row>
    <row r="576" spans="1:75" ht="12.7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4"/>
      <c r="Y576" s="64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  <c r="BV576" s="63"/>
      <c r="BW576" s="63"/>
    </row>
    <row r="577" spans="1:75" ht="12.7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4"/>
      <c r="Y577" s="64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  <c r="BV577" s="63"/>
      <c r="BW577" s="63"/>
    </row>
    <row r="578" spans="1:75" ht="12.7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4"/>
      <c r="Y578" s="64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  <c r="BV578" s="63"/>
      <c r="BW578" s="63"/>
    </row>
    <row r="579" spans="1:75" ht="12.7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4"/>
      <c r="Y579" s="64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  <c r="BV579" s="63"/>
      <c r="BW579" s="63"/>
    </row>
    <row r="580" spans="1:75" ht="12.7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4"/>
      <c r="Y580" s="64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  <c r="BV580" s="63"/>
      <c r="BW580" s="63"/>
    </row>
    <row r="581" spans="1:75" ht="12.7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4"/>
      <c r="Y581" s="64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  <c r="BV581" s="63"/>
      <c r="BW581" s="63"/>
    </row>
    <row r="582" spans="1:75" ht="12.7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4"/>
      <c r="Y582" s="64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  <c r="BV582" s="63"/>
      <c r="BW582" s="63"/>
    </row>
    <row r="583" spans="1:75" ht="12.7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4"/>
      <c r="Y583" s="64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  <c r="BV583" s="63"/>
      <c r="BW583" s="63"/>
    </row>
    <row r="584" spans="1:75" ht="12.7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4"/>
      <c r="Y584" s="64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  <c r="BV584" s="63"/>
      <c r="BW584" s="63"/>
    </row>
    <row r="585" spans="1:75" ht="12.7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4"/>
      <c r="Y585" s="64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  <c r="BV585" s="63"/>
      <c r="BW585" s="63"/>
    </row>
    <row r="586" spans="1:75" ht="12.7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4"/>
      <c r="Y586" s="64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  <c r="BV586" s="63"/>
      <c r="BW586" s="63"/>
    </row>
    <row r="587" spans="1:75" ht="12.7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4"/>
      <c r="Y587" s="64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  <c r="BV587" s="63"/>
      <c r="BW587" s="63"/>
    </row>
    <row r="588" spans="1:75" ht="12.7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4"/>
      <c r="Y588" s="64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  <c r="BV588" s="63"/>
      <c r="BW588" s="63"/>
    </row>
    <row r="589" spans="1:75" ht="12.7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4"/>
      <c r="Y589" s="64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</row>
    <row r="590" spans="1:75" ht="12.7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4"/>
      <c r="Y590" s="64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  <c r="BV590" s="63"/>
      <c r="BW590" s="63"/>
    </row>
    <row r="591" spans="1:75" ht="12.7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4"/>
      <c r="Y591" s="64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  <c r="BV591" s="63"/>
      <c r="BW591" s="63"/>
    </row>
    <row r="592" spans="1:75" ht="12.7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4"/>
      <c r="Y592" s="64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  <c r="BV592" s="63"/>
      <c r="BW592" s="63"/>
    </row>
    <row r="593" spans="1:75" ht="12.7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4"/>
      <c r="Y593" s="64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  <c r="BV593" s="63"/>
      <c r="BW593" s="63"/>
    </row>
    <row r="594" spans="1:75" ht="12.7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4"/>
      <c r="Y594" s="64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  <c r="BV594" s="63"/>
      <c r="BW594" s="63"/>
    </row>
    <row r="595" spans="1:75" ht="12.7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4"/>
      <c r="Y595" s="64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  <c r="BV595" s="63"/>
      <c r="BW595" s="63"/>
    </row>
    <row r="596" spans="1:75" ht="12.7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4"/>
      <c r="Y596" s="64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  <c r="BV596" s="63"/>
      <c r="BW596" s="63"/>
    </row>
    <row r="597" spans="1:75" ht="12.7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4"/>
      <c r="Y597" s="64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  <c r="BV597" s="63"/>
      <c r="BW597" s="63"/>
    </row>
    <row r="598" spans="1:75" ht="12.7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4"/>
      <c r="Y598" s="64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</row>
    <row r="599" spans="1:75" ht="12.7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4"/>
      <c r="Y599" s="64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  <c r="BV599" s="63"/>
      <c r="BW599" s="63"/>
    </row>
    <row r="600" spans="1:75" ht="12.7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4"/>
      <c r="Y600" s="64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  <c r="BV600" s="63"/>
      <c r="BW600" s="63"/>
    </row>
    <row r="601" spans="1:75" ht="12.7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4"/>
      <c r="Y601" s="64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  <c r="BV601" s="63"/>
      <c r="BW601" s="63"/>
    </row>
    <row r="602" spans="1:75" ht="12.7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4"/>
      <c r="Y602" s="64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  <c r="BV602" s="63"/>
      <c r="BW602" s="63"/>
    </row>
    <row r="603" spans="1:75" ht="12.7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4"/>
      <c r="Y603" s="64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  <c r="BV603" s="63"/>
      <c r="BW603" s="63"/>
    </row>
    <row r="604" spans="1:75" ht="12.7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4"/>
      <c r="Y604" s="64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  <c r="BV604" s="63"/>
      <c r="BW604" s="63"/>
    </row>
    <row r="605" spans="1:75" ht="12.7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4"/>
      <c r="Y605" s="64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  <c r="BV605" s="63"/>
      <c r="BW605" s="63"/>
    </row>
    <row r="606" spans="1:75" ht="12.7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4"/>
      <c r="Y606" s="64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  <c r="BV606" s="63"/>
      <c r="BW606" s="63"/>
    </row>
    <row r="607" spans="1:75" ht="12.7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4"/>
      <c r="Y607" s="64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  <c r="BV607" s="63"/>
      <c r="BW607" s="63"/>
    </row>
    <row r="608" spans="1:75" ht="12.7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4"/>
      <c r="Y608" s="64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  <c r="BV608" s="63"/>
      <c r="BW608" s="63"/>
    </row>
    <row r="609" spans="1:75" ht="12.7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4"/>
      <c r="Y609" s="64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  <c r="BV609" s="63"/>
      <c r="BW609" s="63"/>
    </row>
    <row r="610" spans="1:75" ht="12.7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4"/>
      <c r="Y610" s="64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  <c r="BV610" s="63"/>
      <c r="BW610" s="63"/>
    </row>
    <row r="611" spans="1:75" ht="12.7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4"/>
      <c r="Y611" s="64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  <c r="BV611" s="63"/>
      <c r="BW611" s="63"/>
    </row>
    <row r="612" spans="1:75" ht="12.7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4"/>
      <c r="Y612" s="64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  <c r="BV612" s="63"/>
      <c r="BW612" s="63"/>
    </row>
    <row r="613" spans="1:75" ht="12.7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4"/>
      <c r="Y613" s="64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  <c r="BV613" s="63"/>
      <c r="BW613" s="63"/>
    </row>
    <row r="614" spans="1:75" ht="12.7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4"/>
      <c r="Y614" s="64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  <c r="BV614" s="63"/>
      <c r="BW614" s="63"/>
    </row>
    <row r="615" spans="1:75" ht="12.7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4"/>
      <c r="Y615" s="64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  <c r="BV615" s="63"/>
      <c r="BW615" s="63"/>
    </row>
    <row r="616" spans="1:75" ht="12.7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4"/>
      <c r="Y616" s="64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  <c r="BV616" s="63"/>
      <c r="BW616" s="63"/>
    </row>
    <row r="617" spans="1:75" ht="12.7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4"/>
      <c r="Y617" s="64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  <c r="BV617" s="63"/>
      <c r="BW617" s="63"/>
    </row>
    <row r="618" spans="1:75" ht="12.7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4"/>
      <c r="Y618" s="64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  <c r="BV618" s="63"/>
      <c r="BW618" s="63"/>
    </row>
    <row r="619" spans="1:75" ht="12.7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4"/>
      <c r="Y619" s="64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  <c r="BV619" s="63"/>
      <c r="BW619" s="63"/>
    </row>
    <row r="620" spans="1:75" ht="12.7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4"/>
      <c r="Y620" s="64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  <c r="BV620" s="63"/>
      <c r="BW620" s="63"/>
    </row>
    <row r="621" spans="1:75" ht="12.7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4"/>
      <c r="Y621" s="64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  <c r="BV621" s="63"/>
      <c r="BW621" s="63"/>
    </row>
    <row r="622" spans="1:75" ht="12.7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4"/>
      <c r="Y622" s="64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  <c r="BV622" s="63"/>
      <c r="BW622" s="63"/>
    </row>
    <row r="623" spans="1:75" ht="12.7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4"/>
      <c r="Y623" s="64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  <c r="BV623" s="63"/>
      <c r="BW623" s="63"/>
    </row>
    <row r="624" spans="1:75" ht="12.7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4"/>
      <c r="Y624" s="64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  <c r="BV624" s="63"/>
      <c r="BW624" s="63"/>
    </row>
    <row r="625" spans="1:75" ht="12.7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4"/>
      <c r="Y625" s="64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  <c r="BV625" s="63"/>
      <c r="BW625" s="63"/>
    </row>
    <row r="626" spans="1:75" ht="12.7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4"/>
      <c r="Y626" s="64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  <c r="BV626" s="63"/>
      <c r="BW626" s="63"/>
    </row>
    <row r="627" spans="1:75" ht="12.7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4"/>
      <c r="Y627" s="64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</row>
    <row r="628" spans="1:75" ht="12.7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4"/>
      <c r="Y628" s="64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  <c r="BV628" s="63"/>
      <c r="BW628" s="63"/>
    </row>
    <row r="629" spans="1:75" ht="12.7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4"/>
      <c r="Y629" s="64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  <c r="BV629" s="63"/>
      <c r="BW629" s="63"/>
    </row>
    <row r="630" spans="1:75" ht="12.7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4"/>
      <c r="Y630" s="64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  <c r="BV630" s="63"/>
      <c r="BW630" s="63"/>
    </row>
    <row r="631" spans="1:75" ht="12.7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4"/>
      <c r="Y631" s="64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  <c r="BV631" s="63"/>
      <c r="BW631" s="63"/>
    </row>
    <row r="632" spans="1:75" ht="12.7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4"/>
      <c r="Y632" s="64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  <c r="BV632" s="63"/>
      <c r="BW632" s="63"/>
    </row>
    <row r="633" spans="1:75" ht="12.7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4"/>
      <c r="Y633" s="64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  <c r="BV633" s="63"/>
      <c r="BW633" s="63"/>
    </row>
    <row r="634" spans="1:75" ht="12.7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4"/>
      <c r="Y634" s="64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</row>
    <row r="635" spans="1:75" ht="12.7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4"/>
      <c r="Y635" s="64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  <c r="BV635" s="63"/>
      <c r="BW635" s="63"/>
    </row>
    <row r="636" spans="1:75" ht="12.7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4"/>
      <c r="Y636" s="64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  <c r="BV636" s="63"/>
      <c r="BW636" s="63"/>
    </row>
    <row r="637" spans="1:75" ht="12.7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4"/>
      <c r="Y637" s="64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  <c r="BV637" s="63"/>
      <c r="BW637" s="63"/>
    </row>
    <row r="638" spans="1:75" ht="12.7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4"/>
      <c r="Y638" s="64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</row>
    <row r="639" spans="1:75" ht="12.7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4"/>
      <c r="Y639" s="64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  <c r="BV639" s="63"/>
      <c r="BW639" s="63"/>
    </row>
    <row r="640" spans="1:75" ht="12.7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4"/>
      <c r="Y640" s="64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  <c r="BV640" s="63"/>
      <c r="BW640" s="63"/>
    </row>
    <row r="641" spans="1:75" ht="12.7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4"/>
      <c r="Y641" s="64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</row>
    <row r="642" spans="1:75" ht="12.7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4"/>
      <c r="Y642" s="64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  <c r="BV642" s="63"/>
      <c r="BW642" s="63"/>
    </row>
    <row r="643" spans="1:75" ht="12.7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4"/>
      <c r="Y643" s="64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  <c r="BV643" s="63"/>
      <c r="BW643" s="63"/>
    </row>
    <row r="644" spans="1:75" ht="12.7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4"/>
      <c r="Y644" s="64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</row>
    <row r="645" spans="1:75" ht="12.7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4"/>
      <c r="Y645" s="64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</row>
    <row r="646" spans="1:75" ht="12.7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4"/>
      <c r="Y646" s="64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</row>
    <row r="647" spans="1:75" ht="12.7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4"/>
      <c r="Y647" s="64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  <c r="BV647" s="63"/>
      <c r="BW647" s="63"/>
    </row>
    <row r="648" spans="1:75" ht="12.7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4"/>
      <c r="Y648" s="64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  <c r="BV648" s="63"/>
      <c r="BW648" s="63"/>
    </row>
    <row r="649" spans="1:75" ht="12.7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4"/>
      <c r="Y649" s="64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  <c r="BV649" s="63"/>
      <c r="BW649" s="63"/>
    </row>
    <row r="650" spans="1:75" ht="12.7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4"/>
      <c r="Y650" s="64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  <c r="BV650" s="63"/>
      <c r="BW650" s="63"/>
    </row>
    <row r="651" spans="1:75" ht="12.7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4"/>
      <c r="Y651" s="64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  <c r="BV651" s="63"/>
      <c r="BW651" s="63"/>
    </row>
    <row r="652" spans="1:75" ht="12.7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4"/>
      <c r="Y652" s="64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  <c r="BV652" s="63"/>
      <c r="BW652" s="63"/>
    </row>
    <row r="653" spans="1:75" ht="12.7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4"/>
      <c r="Y653" s="64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  <c r="BV653" s="63"/>
      <c r="BW653" s="63"/>
    </row>
    <row r="654" spans="1:75" ht="12.7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4"/>
      <c r="Y654" s="64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  <c r="BV654" s="63"/>
      <c r="BW654" s="63"/>
    </row>
    <row r="655" spans="1:75" ht="12.7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4"/>
      <c r="Y655" s="64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  <c r="BV655" s="63"/>
      <c r="BW655" s="63"/>
    </row>
    <row r="656" spans="1:75" ht="12.7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4"/>
      <c r="Y656" s="64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  <c r="BV656" s="63"/>
      <c r="BW656" s="63"/>
    </row>
    <row r="657" spans="1:75" ht="12.7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4"/>
      <c r="Y657" s="64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  <c r="BV657" s="63"/>
      <c r="BW657" s="63"/>
    </row>
    <row r="658" spans="1:75" ht="12.7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4"/>
      <c r="Y658" s="64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  <c r="BV658" s="63"/>
      <c r="BW658" s="63"/>
    </row>
    <row r="659" spans="1:75" ht="12.7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4"/>
      <c r="Y659" s="64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  <c r="BV659" s="63"/>
      <c r="BW659" s="63"/>
    </row>
    <row r="660" spans="1:75" ht="12.7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4"/>
      <c r="Y660" s="64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  <c r="BV660" s="63"/>
      <c r="BW660" s="63"/>
    </row>
    <row r="661" spans="1:75" ht="12.7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4"/>
      <c r="Y661" s="64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  <c r="BV661" s="63"/>
      <c r="BW661" s="63"/>
    </row>
    <row r="662" spans="1:75" ht="12.7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4"/>
      <c r="Y662" s="64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  <c r="BV662" s="63"/>
      <c r="BW662" s="63"/>
    </row>
    <row r="663" spans="1:75" ht="12.7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4"/>
      <c r="Y663" s="64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  <c r="BV663" s="63"/>
      <c r="BW663" s="63"/>
    </row>
    <row r="664" spans="1:75" ht="12.7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4"/>
      <c r="Y664" s="64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  <c r="BV664" s="63"/>
      <c r="BW664" s="63"/>
    </row>
    <row r="665" spans="1:75" ht="12.7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4"/>
      <c r="Y665" s="64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  <c r="BV665" s="63"/>
      <c r="BW665" s="63"/>
    </row>
    <row r="666" spans="1:75" ht="12.7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4"/>
      <c r="Y666" s="64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  <c r="BV666" s="63"/>
      <c r="BW666" s="63"/>
    </row>
    <row r="667" spans="1:75" ht="12.7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4"/>
      <c r="Y667" s="64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  <c r="BV667" s="63"/>
      <c r="BW667" s="63"/>
    </row>
    <row r="668" spans="1:75" ht="12.7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4"/>
      <c r="Y668" s="64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  <c r="BV668" s="63"/>
      <c r="BW668" s="63"/>
    </row>
    <row r="669" spans="1:75" ht="12.7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4"/>
      <c r="Y669" s="64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  <c r="BV669" s="63"/>
      <c r="BW669" s="63"/>
    </row>
    <row r="670" spans="1:75" ht="12.7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4"/>
      <c r="Y670" s="64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</row>
    <row r="671" spans="1:75" ht="12.7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4"/>
      <c r="Y671" s="64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</row>
    <row r="672" spans="1:75" ht="12.7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4"/>
      <c r="Y672" s="64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</row>
    <row r="673" spans="1:75" ht="12.7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4"/>
      <c r="Y673" s="64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</row>
    <row r="674" spans="1:75" ht="12.7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4"/>
      <c r="Y674" s="64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</row>
    <row r="675" spans="1:75" ht="12.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4"/>
      <c r="Y675" s="64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</row>
    <row r="676" spans="1:75" ht="12.7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4"/>
      <c r="Y676" s="64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</row>
    <row r="677" spans="1:75" ht="12.7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4"/>
      <c r="Y677" s="64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  <c r="BV677" s="63"/>
      <c r="BW677" s="63"/>
    </row>
    <row r="678" spans="1:75" ht="12.7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4"/>
      <c r="Y678" s="64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  <c r="BV678" s="63"/>
      <c r="BW678" s="63"/>
    </row>
    <row r="679" spans="1:75" ht="12.7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4"/>
      <c r="Y679" s="64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  <c r="BV679" s="63"/>
      <c r="BW679" s="63"/>
    </row>
    <row r="680" spans="1:75" ht="12.7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4"/>
      <c r="Y680" s="64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  <c r="BV680" s="63"/>
      <c r="BW680" s="63"/>
    </row>
    <row r="681" spans="1:75" ht="12.7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4"/>
      <c r="Y681" s="64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  <c r="BV681" s="63"/>
      <c r="BW681" s="63"/>
    </row>
    <row r="682" spans="1:75" ht="12.7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4"/>
      <c r="Y682" s="64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  <c r="BV682" s="63"/>
      <c r="BW682" s="63"/>
    </row>
    <row r="683" spans="1:75" ht="12.7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4"/>
      <c r="Y683" s="64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  <c r="BV683" s="63"/>
      <c r="BW683" s="63"/>
    </row>
    <row r="684" spans="1:75" ht="12.7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4"/>
      <c r="Y684" s="64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  <c r="BV684" s="63"/>
      <c r="BW684" s="63"/>
    </row>
    <row r="685" spans="1:75" ht="12.7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4"/>
      <c r="Y685" s="64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  <c r="BV685" s="63"/>
      <c r="BW685" s="63"/>
    </row>
    <row r="686" spans="1:75" ht="12.7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4"/>
      <c r="Y686" s="64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  <c r="BV686" s="63"/>
      <c r="BW686" s="63"/>
    </row>
    <row r="687" spans="1:75" ht="12.7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4"/>
      <c r="Y687" s="64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  <c r="BV687" s="63"/>
      <c r="BW687" s="63"/>
    </row>
    <row r="688" spans="1:75" ht="12.7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4"/>
      <c r="Y688" s="64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  <c r="BV688" s="63"/>
      <c r="BW688" s="63"/>
    </row>
    <row r="689" spans="1:75" ht="12.7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4"/>
      <c r="Y689" s="64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</row>
    <row r="690" spans="1:75" ht="12.7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4"/>
      <c r="Y690" s="64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  <c r="BV690" s="63"/>
      <c r="BW690" s="63"/>
    </row>
    <row r="691" spans="1:75" ht="12.7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4"/>
      <c r="Y691" s="64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  <c r="BV691" s="63"/>
      <c r="BW691" s="63"/>
    </row>
    <row r="692" spans="1:75" ht="12.7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4"/>
      <c r="Y692" s="64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  <c r="BV692" s="63"/>
      <c r="BW692" s="63"/>
    </row>
    <row r="693" spans="1:75" ht="12.7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4"/>
      <c r="Y693" s="64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  <c r="BV693" s="63"/>
      <c r="BW693" s="63"/>
    </row>
    <row r="694" spans="1:75" ht="12.7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4"/>
      <c r="Y694" s="64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  <c r="BV694" s="63"/>
      <c r="BW694" s="63"/>
    </row>
    <row r="695" spans="1:75" ht="12.7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4"/>
      <c r="Y695" s="64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</row>
    <row r="696" spans="1:75" ht="12.7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4"/>
      <c r="Y696" s="64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</row>
    <row r="697" spans="1:75" ht="12.7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4"/>
      <c r="Y697" s="64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  <c r="BV697" s="63"/>
      <c r="BW697" s="63"/>
    </row>
    <row r="698" spans="1:75" ht="12.7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4"/>
      <c r="Y698" s="64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  <c r="BV698" s="63"/>
      <c r="BW698" s="63"/>
    </row>
    <row r="699" spans="1:75" ht="12.7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4"/>
      <c r="Y699" s="64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  <c r="BV699" s="63"/>
      <c r="BW699" s="63"/>
    </row>
    <row r="700" spans="1:75" ht="12.7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4"/>
      <c r="Y700" s="64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  <c r="BV700" s="63"/>
      <c r="BW700" s="63"/>
    </row>
    <row r="701" spans="1:75" ht="12.7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4"/>
      <c r="Y701" s="64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  <c r="BV701" s="63"/>
      <c r="BW701" s="63"/>
    </row>
    <row r="702" spans="1:75" ht="12.7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4"/>
      <c r="Y702" s="64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  <c r="BV702" s="63"/>
      <c r="BW702" s="63"/>
    </row>
    <row r="703" spans="1:75" ht="12.7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4"/>
      <c r="Y703" s="64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  <c r="BV703" s="63"/>
      <c r="BW703" s="63"/>
    </row>
    <row r="704" spans="1:75" ht="12.7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4"/>
      <c r="Y704" s="64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  <c r="BV704" s="63"/>
      <c r="BW704" s="63"/>
    </row>
    <row r="705" spans="1:75" ht="12.7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4"/>
      <c r="Y705" s="64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  <c r="BV705" s="63"/>
      <c r="BW705" s="63"/>
    </row>
    <row r="706" spans="1:75" ht="12.7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4"/>
      <c r="Y706" s="64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  <c r="BV706" s="63"/>
      <c r="BW706" s="63"/>
    </row>
    <row r="707" spans="1:75" ht="12.7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4"/>
      <c r="Y707" s="64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  <c r="BV707" s="63"/>
      <c r="BW707" s="63"/>
    </row>
    <row r="708" spans="1:75" ht="12.7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4"/>
      <c r="Y708" s="64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  <c r="BV708" s="63"/>
      <c r="BW708" s="63"/>
    </row>
    <row r="709" spans="1:75" ht="12.7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4"/>
      <c r="Y709" s="64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  <c r="BV709" s="63"/>
      <c r="BW709" s="63"/>
    </row>
    <row r="710" spans="1:75" ht="12.7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4"/>
      <c r="Y710" s="64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  <c r="BV710" s="63"/>
      <c r="BW710" s="63"/>
    </row>
    <row r="711" spans="1:75" ht="12.7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4"/>
      <c r="Y711" s="64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  <c r="BV711" s="63"/>
      <c r="BW711" s="63"/>
    </row>
    <row r="712" spans="1:75" ht="12.7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4"/>
      <c r="Y712" s="64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  <c r="BV712" s="63"/>
      <c r="BW712" s="63"/>
    </row>
    <row r="713" spans="1:75" ht="12.7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4"/>
      <c r="Y713" s="64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</row>
    <row r="714" spans="1:75" ht="12.7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4"/>
      <c r="Y714" s="64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  <c r="BV714" s="63"/>
      <c r="BW714" s="63"/>
    </row>
    <row r="715" spans="1:75" ht="12.7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4"/>
      <c r="Y715" s="64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  <c r="BV715" s="63"/>
      <c r="BW715" s="63"/>
    </row>
    <row r="716" spans="1:75" ht="12.7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4"/>
      <c r="Y716" s="64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  <c r="BV716" s="63"/>
      <c r="BW716" s="63"/>
    </row>
    <row r="717" spans="1:75" ht="12.7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4"/>
      <c r="Y717" s="64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  <c r="BV717" s="63"/>
      <c r="BW717" s="63"/>
    </row>
    <row r="718" spans="1:75" ht="12.7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4"/>
      <c r="Y718" s="64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  <c r="BV718" s="63"/>
      <c r="BW718" s="63"/>
    </row>
    <row r="719" spans="1:75" ht="12.7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4"/>
      <c r="Y719" s="64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  <c r="BV719" s="63"/>
      <c r="BW719" s="63"/>
    </row>
    <row r="720" spans="1:75" ht="12.7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4"/>
      <c r="Y720" s="64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</row>
    <row r="721" spans="1:75" ht="12.7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4"/>
      <c r="Y721" s="64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</row>
    <row r="722" spans="1:75" ht="12.7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4"/>
      <c r="Y722" s="64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  <c r="BV722" s="63"/>
      <c r="BW722" s="63"/>
    </row>
    <row r="723" spans="1:75" ht="12.7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4"/>
      <c r="Y723" s="64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  <c r="BV723" s="63"/>
      <c r="BW723" s="63"/>
    </row>
    <row r="724" spans="1:75" ht="12.7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4"/>
      <c r="Y724" s="64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  <c r="BV724" s="63"/>
      <c r="BW724" s="63"/>
    </row>
    <row r="725" spans="1:75" ht="12.7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4"/>
      <c r="Y725" s="64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  <c r="BV725" s="63"/>
      <c r="BW725" s="63"/>
    </row>
    <row r="726" spans="1:75" ht="12.7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4"/>
      <c r="Y726" s="64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  <c r="BV726" s="63"/>
      <c r="BW726" s="63"/>
    </row>
    <row r="727" spans="1:75" ht="12.7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4"/>
      <c r="Y727" s="64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  <c r="BV727" s="63"/>
      <c r="BW727" s="63"/>
    </row>
    <row r="728" spans="1:75" ht="12.7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4"/>
      <c r="Y728" s="64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  <c r="BV728" s="63"/>
      <c r="BW728" s="63"/>
    </row>
    <row r="729" spans="1:75" ht="12.7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4"/>
      <c r="Y729" s="64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  <c r="BV729" s="63"/>
      <c r="BW729" s="63"/>
    </row>
    <row r="730" spans="1:75" ht="12.7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4"/>
      <c r="Y730" s="64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  <c r="BV730" s="63"/>
      <c r="BW730" s="63"/>
    </row>
    <row r="731" spans="1:75" ht="12.7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4"/>
      <c r="Y731" s="64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  <c r="BV731" s="63"/>
      <c r="BW731" s="63"/>
    </row>
    <row r="732" spans="1:75" ht="12.7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4"/>
      <c r="Y732" s="64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  <c r="BV732" s="63"/>
      <c r="BW732" s="63"/>
    </row>
    <row r="733" spans="1:75" ht="12.7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4"/>
      <c r="Y733" s="64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</row>
    <row r="734" spans="1:75" ht="12.7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4"/>
      <c r="Y734" s="64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  <c r="BV734" s="63"/>
      <c r="BW734" s="63"/>
    </row>
    <row r="735" spans="1:75" ht="12.7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4"/>
      <c r="Y735" s="64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  <c r="BV735" s="63"/>
      <c r="BW735" s="63"/>
    </row>
    <row r="736" spans="1:75" ht="12.7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4"/>
      <c r="Y736" s="64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  <c r="BV736" s="63"/>
      <c r="BW736" s="63"/>
    </row>
    <row r="737" spans="1:75" ht="12.7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4"/>
      <c r="Y737" s="64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  <c r="BV737" s="63"/>
      <c r="BW737" s="63"/>
    </row>
    <row r="738" spans="1:75" ht="12.7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4"/>
      <c r="Y738" s="64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  <c r="BV738" s="63"/>
      <c r="BW738" s="63"/>
    </row>
    <row r="739" spans="1:75" ht="12.7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4"/>
      <c r="Y739" s="64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  <c r="BV739" s="63"/>
      <c r="BW739" s="63"/>
    </row>
    <row r="740" spans="1:75" ht="12.7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4"/>
      <c r="Y740" s="64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  <c r="BV740" s="63"/>
      <c r="BW740" s="63"/>
    </row>
    <row r="741" spans="1:75" ht="12.7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4"/>
      <c r="Y741" s="64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  <c r="BV741" s="63"/>
      <c r="BW741" s="63"/>
    </row>
    <row r="742" spans="1:75" ht="12.7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4"/>
      <c r="Y742" s="64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  <c r="BV742" s="63"/>
      <c r="BW742" s="63"/>
    </row>
    <row r="743" spans="1:75" ht="12.7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4"/>
      <c r="Y743" s="64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  <c r="BV743" s="63"/>
      <c r="BW743" s="63"/>
    </row>
    <row r="744" spans="1:75" ht="12.7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4"/>
      <c r="Y744" s="64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  <c r="BV744" s="63"/>
      <c r="BW744" s="63"/>
    </row>
    <row r="745" spans="1:75" ht="12.7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4"/>
      <c r="Y745" s="64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  <c r="BV745" s="63"/>
      <c r="BW745" s="63"/>
    </row>
    <row r="746" spans="1:75" ht="12.7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4"/>
      <c r="Y746" s="64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  <c r="BV746" s="63"/>
      <c r="BW746" s="63"/>
    </row>
    <row r="747" spans="1:75" ht="12.7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4"/>
      <c r="Y747" s="64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  <c r="BV747" s="63"/>
      <c r="BW747" s="63"/>
    </row>
    <row r="748" spans="1:75" ht="12.7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4"/>
      <c r="Y748" s="64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</row>
    <row r="749" spans="1:75" ht="12.7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4"/>
      <c r="Y749" s="64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</row>
    <row r="750" spans="1:75" ht="12.7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4"/>
      <c r="Y750" s="64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  <c r="BV750" s="63"/>
      <c r="BW750" s="63"/>
    </row>
    <row r="751" spans="1:75" ht="12.7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4"/>
      <c r="Y751" s="64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  <c r="BV751" s="63"/>
      <c r="BW751" s="63"/>
    </row>
    <row r="752" spans="1:75" ht="12.7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4"/>
      <c r="Y752" s="64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/>
    </row>
    <row r="753" spans="1:75" ht="12.7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4"/>
      <c r="Y753" s="64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  <c r="BV753" s="63"/>
      <c r="BW753" s="63"/>
    </row>
    <row r="754" spans="1:75" ht="12.7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4"/>
      <c r="Y754" s="64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  <c r="BV754" s="63"/>
      <c r="BW754" s="63"/>
    </row>
    <row r="755" spans="1:75" ht="12.7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4"/>
      <c r="Y755" s="64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  <c r="BV755" s="63"/>
      <c r="BW755" s="63"/>
    </row>
    <row r="756" spans="1:75" ht="12.7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4"/>
      <c r="Y756" s="64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  <c r="BV756" s="63"/>
      <c r="BW756" s="63"/>
    </row>
    <row r="757" spans="1:75" ht="12.7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4"/>
      <c r="Y757" s="64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  <c r="BV757" s="63"/>
      <c r="BW757" s="63"/>
    </row>
    <row r="758" spans="1:75" ht="12.7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4"/>
      <c r="Y758" s="64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  <c r="BV758" s="63"/>
      <c r="BW758" s="63"/>
    </row>
    <row r="759" spans="1:75" ht="12.7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4"/>
      <c r="Y759" s="64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  <c r="BV759" s="63"/>
      <c r="BW759" s="63"/>
    </row>
    <row r="760" spans="1:75" ht="12.7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4"/>
      <c r="Y760" s="64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  <c r="BV760" s="63"/>
      <c r="BW760" s="63"/>
    </row>
    <row r="761" spans="1:75" ht="12.7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4"/>
      <c r="Y761" s="64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  <c r="BV761" s="63"/>
      <c r="BW761" s="63"/>
    </row>
    <row r="762" spans="1:75" ht="12.7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4"/>
      <c r="Y762" s="64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  <c r="BV762" s="63"/>
      <c r="BW762" s="63"/>
    </row>
    <row r="763" spans="1:75" ht="12.7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4"/>
      <c r="Y763" s="64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  <c r="BV763" s="63"/>
      <c r="BW763" s="63"/>
    </row>
    <row r="764" spans="1:75" ht="12.7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4"/>
      <c r="Y764" s="64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  <c r="BV764" s="63"/>
      <c r="BW764" s="63"/>
    </row>
    <row r="765" spans="1:75" ht="12.7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4"/>
      <c r="Y765" s="64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  <c r="BV765" s="63"/>
      <c r="BW765" s="63"/>
    </row>
    <row r="766" spans="1:75" ht="12.7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4"/>
      <c r="Y766" s="64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  <c r="BV766" s="63"/>
      <c r="BW766" s="63"/>
    </row>
    <row r="767" spans="1:75" ht="12.7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4"/>
      <c r="Y767" s="64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  <c r="BV767" s="63"/>
      <c r="BW767" s="63"/>
    </row>
    <row r="768" spans="1:75" ht="12.7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4"/>
      <c r="Y768" s="64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  <c r="BV768" s="63"/>
      <c r="BW768" s="63"/>
    </row>
    <row r="769" spans="1:75" ht="12.7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4"/>
      <c r="Y769" s="64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  <c r="BV769" s="63"/>
      <c r="BW769" s="63"/>
    </row>
    <row r="770" spans="1:75" ht="12.7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4"/>
      <c r="Y770" s="64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  <c r="BV770" s="63"/>
      <c r="BW770" s="63"/>
    </row>
    <row r="771" spans="1:75" ht="12.7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4"/>
      <c r="Y771" s="64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  <c r="BV771" s="63"/>
      <c r="BW771" s="63"/>
    </row>
    <row r="772" spans="1:75" ht="12.7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4"/>
      <c r="Y772" s="64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  <c r="BV772" s="63"/>
      <c r="BW772" s="63"/>
    </row>
    <row r="773" spans="1:75" ht="12.7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4"/>
      <c r="Y773" s="64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  <c r="BV773" s="63"/>
      <c r="BW773" s="63"/>
    </row>
    <row r="774" spans="1:75" ht="12.7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4"/>
      <c r="Y774" s="64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  <c r="BV774" s="63"/>
      <c r="BW774" s="63"/>
    </row>
    <row r="775" spans="1:75" ht="12.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4"/>
      <c r="Y775" s="64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  <c r="BV775" s="63"/>
      <c r="BW775" s="63"/>
    </row>
    <row r="776" spans="1:75" ht="12.7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4"/>
      <c r="Y776" s="64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  <c r="BV776" s="63"/>
      <c r="BW776" s="63"/>
    </row>
    <row r="777" spans="1:75" ht="12.7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4"/>
      <c r="Y777" s="64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  <c r="BV777" s="63"/>
      <c r="BW777" s="63"/>
    </row>
    <row r="778" spans="1:75" ht="12.7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4"/>
      <c r="Y778" s="64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  <c r="BV778" s="63"/>
      <c r="BW778" s="63"/>
    </row>
    <row r="779" spans="1:75" ht="12.7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4"/>
      <c r="Y779" s="64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  <c r="BV779" s="63"/>
      <c r="BW779" s="63"/>
    </row>
    <row r="780" spans="1:75" ht="12.7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4"/>
      <c r="Y780" s="64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  <c r="BV780" s="63"/>
      <c r="BW780" s="63"/>
    </row>
    <row r="781" spans="1:75" ht="12.7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4"/>
      <c r="Y781" s="64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  <c r="BV781" s="63"/>
      <c r="BW781" s="63"/>
    </row>
    <row r="782" spans="1:75" ht="12.7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4"/>
      <c r="Y782" s="64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  <c r="BV782" s="63"/>
      <c r="BW782" s="63"/>
    </row>
    <row r="783" spans="1:75" ht="12.7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4"/>
      <c r="Y783" s="64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  <c r="BV783" s="63"/>
      <c r="BW783" s="63"/>
    </row>
    <row r="784" spans="1:75" ht="12.7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4"/>
      <c r="Y784" s="64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  <c r="BV784" s="63"/>
      <c r="BW784" s="63"/>
    </row>
    <row r="785" spans="1:75" ht="12.7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4"/>
      <c r="Y785" s="64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  <c r="BV785" s="63"/>
      <c r="BW785" s="63"/>
    </row>
    <row r="786" spans="1:75" ht="12.7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4"/>
      <c r="Y786" s="64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  <c r="BV786" s="63"/>
      <c r="BW786" s="63"/>
    </row>
    <row r="787" spans="1:75" ht="12.7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4"/>
      <c r="Y787" s="64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  <c r="BV787" s="63"/>
      <c r="BW787" s="63"/>
    </row>
    <row r="788" spans="1:75" ht="12.7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4"/>
      <c r="Y788" s="64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  <c r="BV788" s="63"/>
      <c r="BW788" s="63"/>
    </row>
    <row r="789" spans="1:75" ht="12.7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4"/>
      <c r="Y789" s="64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  <c r="BV789" s="63"/>
      <c r="BW789" s="63"/>
    </row>
    <row r="790" spans="1:75" ht="12.7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4"/>
      <c r="Y790" s="64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  <c r="BV790" s="63"/>
      <c r="BW790" s="63"/>
    </row>
    <row r="791" spans="1:75" ht="12.7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4"/>
      <c r="Y791" s="64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  <c r="BV791" s="63"/>
      <c r="BW791" s="63"/>
    </row>
    <row r="792" spans="1:75" ht="12.7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4"/>
      <c r="Y792" s="64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  <c r="BV792" s="63"/>
      <c r="BW792" s="63"/>
    </row>
    <row r="793" spans="1:75" ht="12.7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4"/>
      <c r="Y793" s="64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  <c r="BV793" s="63"/>
      <c r="BW793" s="63"/>
    </row>
    <row r="794" spans="1:75" ht="12.7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4"/>
      <c r="Y794" s="64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  <c r="BV794" s="63"/>
      <c r="BW794" s="63"/>
    </row>
    <row r="795" spans="1:75" ht="12.7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4"/>
      <c r="Y795" s="64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  <c r="BV795" s="63"/>
      <c r="BW795" s="63"/>
    </row>
    <row r="796" spans="1:75" ht="12.7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4"/>
      <c r="Y796" s="64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  <c r="BV796" s="63"/>
      <c r="BW796" s="63"/>
    </row>
    <row r="797" spans="1:75" ht="12.7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4"/>
      <c r="Y797" s="64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  <c r="BV797" s="63"/>
      <c r="BW797" s="63"/>
    </row>
    <row r="798" spans="1:75" ht="12.7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4"/>
      <c r="Y798" s="64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  <c r="BV798" s="63"/>
      <c r="BW798" s="63"/>
    </row>
    <row r="799" spans="1:75" ht="12.7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4"/>
      <c r="Y799" s="64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  <c r="BV799" s="63"/>
      <c r="BW799" s="63"/>
    </row>
    <row r="800" spans="1:75" ht="12.7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4"/>
      <c r="Y800" s="64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  <c r="BV800" s="63"/>
      <c r="BW800" s="63"/>
    </row>
    <row r="801" spans="1:75" ht="12.7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4"/>
      <c r="Y801" s="64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  <c r="BV801" s="63"/>
      <c r="BW801" s="63"/>
    </row>
    <row r="802" spans="1:75" ht="12.7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4"/>
      <c r="Y802" s="64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  <c r="BV802" s="63"/>
      <c r="BW802" s="63"/>
    </row>
    <row r="803" spans="1:75" ht="12.7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4"/>
      <c r="Y803" s="64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  <c r="BV803" s="63"/>
      <c r="BW803" s="63"/>
    </row>
    <row r="804" spans="1:75" ht="12.7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4"/>
      <c r="Y804" s="64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  <c r="BV804" s="63"/>
      <c r="BW804" s="63"/>
    </row>
    <row r="805" spans="1:75" ht="12.7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4"/>
      <c r="Y805" s="64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  <c r="BV805" s="63"/>
      <c r="BW805" s="63"/>
    </row>
    <row r="806" spans="1:75" ht="12.7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4"/>
      <c r="Y806" s="64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  <c r="BV806" s="63"/>
      <c r="BW806" s="63"/>
    </row>
    <row r="807" spans="1:75" ht="12.7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4"/>
      <c r="Y807" s="64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  <c r="BV807" s="63"/>
      <c r="BW807" s="63"/>
    </row>
    <row r="808" spans="1:75" ht="12.7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4"/>
      <c r="Y808" s="64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  <c r="BV808" s="63"/>
      <c r="BW808" s="63"/>
    </row>
    <row r="809" spans="1:75" ht="12.7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4"/>
      <c r="Y809" s="64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  <c r="BV809" s="63"/>
      <c r="BW809" s="63"/>
    </row>
    <row r="810" spans="1:75" ht="12.7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4"/>
      <c r="Y810" s="64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  <c r="BV810" s="63"/>
      <c r="BW810" s="63"/>
    </row>
    <row r="811" spans="1:75" ht="12.7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4"/>
      <c r="Y811" s="64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  <c r="BV811" s="63"/>
      <c r="BW811" s="63"/>
    </row>
    <row r="812" spans="1:75" ht="12.7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4"/>
      <c r="Y812" s="64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  <c r="BV812" s="63"/>
      <c r="BW812" s="63"/>
    </row>
    <row r="813" spans="1:75" ht="12.7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4"/>
      <c r="Y813" s="64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  <c r="BV813" s="63"/>
      <c r="BW813" s="63"/>
    </row>
    <row r="814" spans="1:75" ht="12.7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4"/>
      <c r="Y814" s="64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</row>
    <row r="815" spans="1:75" ht="12.7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4"/>
      <c r="Y815" s="64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</row>
    <row r="816" spans="1:75" ht="12.7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4"/>
      <c r="Y816" s="64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</row>
    <row r="817" spans="1:75" ht="12.7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4"/>
      <c r="Y817" s="64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  <c r="BV817" s="63"/>
      <c r="BW817" s="63"/>
    </row>
    <row r="818" spans="1:75" ht="12.7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4"/>
      <c r="Y818" s="64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  <c r="BV818" s="63"/>
      <c r="BW818" s="63"/>
    </row>
    <row r="819" spans="1:75" ht="12.7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4"/>
      <c r="Y819" s="64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  <c r="BV819" s="63"/>
      <c r="BW819" s="63"/>
    </row>
    <row r="820" spans="1:75" ht="12.7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4"/>
      <c r="Y820" s="64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  <c r="BV820" s="63"/>
      <c r="BW820" s="63"/>
    </row>
    <row r="821" spans="1:75" ht="12.7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4"/>
      <c r="Y821" s="64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  <c r="BV821" s="63"/>
      <c r="BW821" s="63"/>
    </row>
    <row r="822" spans="1:75" ht="12.7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4"/>
      <c r="Y822" s="64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  <c r="BV822" s="63"/>
      <c r="BW822" s="63"/>
    </row>
    <row r="823" spans="1:75" ht="12.7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4"/>
      <c r="Y823" s="64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  <c r="BV823" s="63"/>
      <c r="BW823" s="63"/>
    </row>
    <row r="824" spans="1:75" ht="12.7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4"/>
      <c r="Y824" s="64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  <c r="BV824" s="63"/>
      <c r="BW824" s="63"/>
    </row>
    <row r="825" spans="1:75" ht="12.7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4"/>
      <c r="Y825" s="64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  <c r="BV825" s="63"/>
      <c r="BW825" s="63"/>
    </row>
    <row r="826" spans="1:75" ht="12.7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4"/>
      <c r="Y826" s="64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  <c r="BV826" s="63"/>
      <c r="BW826" s="63"/>
    </row>
    <row r="827" spans="1:75" ht="12.7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4"/>
      <c r="Y827" s="64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  <c r="BV827" s="63"/>
      <c r="BW827" s="63"/>
    </row>
    <row r="828" spans="1:75" ht="12.7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4"/>
      <c r="Y828" s="64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  <c r="BV828" s="63"/>
      <c r="BW828" s="63"/>
    </row>
    <row r="829" spans="1:75" ht="12.7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4"/>
      <c r="Y829" s="64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  <c r="BV829" s="63"/>
      <c r="BW829" s="63"/>
    </row>
    <row r="830" spans="1:75" ht="12.7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4"/>
      <c r="Y830" s="64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  <c r="BV830" s="63"/>
      <c r="BW830" s="63"/>
    </row>
    <row r="831" spans="1:75" ht="12.7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4"/>
      <c r="Y831" s="64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  <c r="BV831" s="63"/>
      <c r="BW831" s="63"/>
    </row>
    <row r="832" spans="1:75" ht="12.7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4"/>
      <c r="Y832" s="64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</row>
    <row r="833" spans="1:75" ht="12.7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4"/>
      <c r="Y833" s="64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  <c r="BV833" s="63"/>
      <c r="BW833" s="63"/>
    </row>
    <row r="834" spans="1:75" ht="12.7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4"/>
      <c r="Y834" s="64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</row>
    <row r="835" spans="1:75" ht="12.7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4"/>
      <c r="Y835" s="64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</row>
    <row r="836" spans="1:75" ht="12.7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4"/>
      <c r="Y836" s="64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</row>
    <row r="837" spans="1:75" ht="12.7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4"/>
      <c r="Y837" s="64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</row>
    <row r="838" spans="1:75" ht="12.7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4"/>
      <c r="Y838" s="64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</row>
    <row r="839" spans="1:75" ht="12.7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4"/>
      <c r="Y839" s="64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  <c r="BV839" s="63"/>
      <c r="BW839" s="63"/>
    </row>
    <row r="840" spans="1:75" ht="12.7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4"/>
      <c r="Y840" s="64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  <c r="BV840" s="63"/>
      <c r="BW840" s="63"/>
    </row>
    <row r="841" spans="1:75" ht="12.7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4"/>
      <c r="Y841" s="64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  <c r="BV841" s="63"/>
      <c r="BW841" s="63"/>
    </row>
    <row r="842" spans="1:75" ht="12.7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4"/>
      <c r="Y842" s="64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  <c r="BV842" s="63"/>
      <c r="BW842" s="63"/>
    </row>
    <row r="843" spans="1:75" ht="12.7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4"/>
      <c r="Y843" s="64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  <c r="BV843" s="63"/>
      <c r="BW843" s="63"/>
    </row>
    <row r="844" spans="1:75" ht="12.7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4"/>
      <c r="Y844" s="64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  <c r="BV844" s="63"/>
      <c r="BW844" s="63"/>
    </row>
    <row r="845" spans="1:75" ht="12.7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4"/>
      <c r="Y845" s="64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  <c r="BV845" s="63"/>
      <c r="BW845" s="63"/>
    </row>
    <row r="846" spans="1:75" ht="12.7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4"/>
      <c r="Y846" s="64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  <c r="BV846" s="63"/>
      <c r="BW846" s="63"/>
    </row>
    <row r="847" spans="1:75" ht="12.7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4"/>
      <c r="Y847" s="64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  <c r="BV847" s="63"/>
      <c r="BW847" s="63"/>
    </row>
    <row r="848" spans="1:75" ht="12.7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4"/>
      <c r="Y848" s="64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  <c r="BV848" s="63"/>
      <c r="BW848" s="63"/>
    </row>
    <row r="849" spans="1:75" ht="12.7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4"/>
      <c r="Y849" s="64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</row>
    <row r="850" spans="1:75" ht="12.7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4"/>
      <c r="Y850" s="64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  <c r="BV850" s="63"/>
      <c r="BW850" s="63"/>
    </row>
    <row r="851" spans="1:75" ht="12.7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4"/>
      <c r="Y851" s="64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  <c r="BV851" s="63"/>
      <c r="BW851" s="63"/>
    </row>
    <row r="852" spans="1:75" ht="12.7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4"/>
      <c r="Y852" s="64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  <c r="BV852" s="63"/>
      <c r="BW852" s="63"/>
    </row>
    <row r="853" spans="1:75" ht="12.7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4"/>
      <c r="Y853" s="64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  <c r="BV853" s="63"/>
      <c r="BW853" s="63"/>
    </row>
    <row r="854" spans="1:75" ht="12.7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4"/>
      <c r="Y854" s="64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  <c r="BV854" s="63"/>
      <c r="BW854" s="63"/>
    </row>
    <row r="855" spans="1:75" ht="12.7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4"/>
      <c r="Y855" s="64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  <c r="BV855" s="63"/>
      <c r="BW855" s="63"/>
    </row>
    <row r="856" spans="1:75" ht="12.7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4"/>
      <c r="Y856" s="64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  <c r="BV856" s="63"/>
      <c r="BW856" s="63"/>
    </row>
    <row r="857" spans="1:75" ht="12.7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4"/>
      <c r="Y857" s="64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/>
    </row>
    <row r="858" spans="1:75" ht="12.7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4"/>
      <c r="Y858" s="64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</row>
    <row r="859" spans="1:75" ht="12.7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4"/>
      <c r="Y859" s="64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</row>
    <row r="860" spans="1:75" ht="12.7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4"/>
      <c r="Y860" s="64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  <c r="BV860" s="63"/>
      <c r="BW860" s="63"/>
    </row>
    <row r="861" spans="1:75" ht="12.7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4"/>
      <c r="Y861" s="64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  <c r="BV861" s="63"/>
      <c r="BW861" s="63"/>
    </row>
    <row r="862" spans="1:75" ht="12.7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4"/>
      <c r="Y862" s="64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  <c r="BV862" s="63"/>
      <c r="BW862" s="63"/>
    </row>
    <row r="863" spans="1:75" ht="12.7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4"/>
      <c r="Y863" s="64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  <c r="BV863" s="63"/>
      <c r="BW863" s="63"/>
    </row>
    <row r="864" spans="1:75" ht="12.7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4"/>
      <c r="Y864" s="64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  <c r="BV864" s="63"/>
      <c r="BW864" s="63"/>
    </row>
    <row r="865" spans="1:75" ht="12.7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4"/>
      <c r="Y865" s="64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  <c r="BV865" s="63"/>
      <c r="BW865" s="63"/>
    </row>
    <row r="866" spans="1:75" ht="12.7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4"/>
      <c r="Y866" s="64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  <c r="BV866" s="63"/>
      <c r="BW866" s="63"/>
    </row>
    <row r="867" spans="1:75" ht="12.7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4"/>
      <c r="Y867" s="64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  <c r="BV867" s="63"/>
      <c r="BW867" s="63"/>
    </row>
    <row r="868" spans="1:75" ht="12.7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4"/>
      <c r="Y868" s="64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  <c r="BV868" s="63"/>
      <c r="BW868" s="63"/>
    </row>
    <row r="869" spans="1:75" ht="12.7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4"/>
      <c r="Y869" s="64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  <c r="BV869" s="63"/>
      <c r="BW869" s="63"/>
    </row>
    <row r="870" spans="1:75" ht="12.7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4"/>
      <c r="Y870" s="64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  <c r="BV870" s="63"/>
      <c r="BW870" s="63"/>
    </row>
    <row r="871" spans="1:75" ht="12.7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4"/>
      <c r="Y871" s="64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  <c r="BV871" s="63"/>
      <c r="BW871" s="63"/>
    </row>
    <row r="872" spans="1:75" ht="12.7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4"/>
      <c r="Y872" s="64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  <c r="BV872" s="63"/>
      <c r="BW872" s="63"/>
    </row>
    <row r="873" spans="1:75" ht="12.7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4"/>
      <c r="Y873" s="64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  <c r="BV873" s="63"/>
      <c r="BW873" s="63"/>
    </row>
    <row r="874" spans="1:75" ht="12.7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4"/>
      <c r="Y874" s="64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  <c r="BV874" s="63"/>
      <c r="BW874" s="63"/>
    </row>
    <row r="875" spans="1:75" ht="12.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4"/>
      <c r="Y875" s="64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  <c r="BV875" s="63"/>
      <c r="BW875" s="63"/>
    </row>
    <row r="876" spans="1:75" ht="12.7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4"/>
      <c r="Y876" s="64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  <c r="BV876" s="63"/>
      <c r="BW876" s="63"/>
    </row>
    <row r="877" spans="1:75" ht="12.7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4"/>
      <c r="Y877" s="64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  <c r="BV877" s="63"/>
      <c r="BW877" s="63"/>
    </row>
    <row r="878" spans="1:75" ht="12.7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4"/>
      <c r="Y878" s="64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  <c r="BV878" s="63"/>
      <c r="BW878" s="63"/>
    </row>
    <row r="879" spans="1:75" ht="12.7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4"/>
      <c r="Y879" s="64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  <c r="BV879" s="63"/>
      <c r="BW879" s="63"/>
    </row>
    <row r="880" spans="1:75" ht="12.7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4"/>
      <c r="Y880" s="64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  <c r="BV880" s="63"/>
      <c r="BW880" s="63"/>
    </row>
    <row r="881" spans="1:75" ht="12.7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4"/>
      <c r="Y881" s="64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  <c r="BV881" s="63"/>
      <c r="BW881" s="63"/>
    </row>
    <row r="882" spans="1:75" ht="12.7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4"/>
      <c r="Y882" s="64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  <c r="BV882" s="63"/>
      <c r="BW882" s="63"/>
    </row>
    <row r="883" spans="1:75" ht="12.7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4"/>
      <c r="Y883" s="64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  <c r="BV883" s="63"/>
      <c r="BW883" s="63"/>
    </row>
    <row r="884" spans="1:75" ht="12.7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4"/>
      <c r="Y884" s="64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</row>
    <row r="885" spans="1:75" ht="12.7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4"/>
      <c r="Y885" s="64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  <c r="BV885" s="63"/>
      <c r="BW885" s="63"/>
    </row>
    <row r="886" spans="1:75" ht="12.7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4"/>
      <c r="Y886" s="64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  <c r="BV886" s="63"/>
      <c r="BW886" s="63"/>
    </row>
    <row r="887" spans="1:75" ht="12.7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4"/>
      <c r="Y887" s="64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  <c r="BV887" s="63"/>
      <c r="BW887" s="63"/>
    </row>
    <row r="888" spans="1:75" ht="12.7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4"/>
      <c r="Y888" s="64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  <c r="BV888" s="63"/>
      <c r="BW888" s="63"/>
    </row>
    <row r="889" spans="1:75" ht="12.7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4"/>
      <c r="Y889" s="64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  <c r="BV889" s="63"/>
      <c r="BW889" s="63"/>
    </row>
    <row r="890" spans="1:75" ht="12.7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4"/>
      <c r="Y890" s="64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  <c r="BV890" s="63"/>
      <c r="BW890" s="63"/>
    </row>
    <row r="891" spans="1:75" ht="12.7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4"/>
      <c r="Y891" s="64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  <c r="BV891" s="63"/>
      <c r="BW891" s="63"/>
    </row>
    <row r="892" spans="1:75" ht="12.7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4"/>
      <c r="Y892" s="64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  <c r="BV892" s="63"/>
      <c r="BW892" s="63"/>
    </row>
    <row r="893" spans="1:75" ht="12.7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4"/>
      <c r="Y893" s="64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  <c r="BV893" s="63"/>
      <c r="BW893" s="63"/>
    </row>
    <row r="894" spans="1:75" ht="12.7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4"/>
      <c r="Y894" s="64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  <c r="BV894" s="63"/>
      <c r="BW894" s="63"/>
    </row>
    <row r="895" spans="1:75" ht="12.7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4"/>
      <c r="Y895" s="64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  <c r="BV895" s="63"/>
      <c r="BW895" s="63"/>
    </row>
    <row r="896" spans="1:75" ht="12.7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4"/>
      <c r="Y896" s="64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  <c r="BV896" s="63"/>
      <c r="BW896" s="63"/>
    </row>
    <row r="897" spans="1:75" ht="12.7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4"/>
      <c r="Y897" s="64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  <c r="BV897" s="63"/>
      <c r="BW897" s="63"/>
    </row>
    <row r="898" spans="1:75" ht="12.7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4"/>
      <c r="Y898" s="64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  <c r="BV898" s="63"/>
      <c r="BW898" s="63"/>
    </row>
    <row r="899" spans="1:75" ht="12.7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4"/>
      <c r="Y899" s="64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  <c r="BV899" s="63"/>
      <c r="BW899" s="63"/>
    </row>
    <row r="900" spans="1:75" ht="12.7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4"/>
      <c r="Y900" s="64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  <c r="BV900" s="63"/>
      <c r="BW900" s="63"/>
    </row>
    <row r="901" spans="1:75" ht="12.7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4"/>
      <c r="Y901" s="64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  <c r="BV901" s="63"/>
      <c r="BW901" s="63"/>
    </row>
    <row r="902" spans="1:75" ht="12.7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4"/>
      <c r="Y902" s="64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  <c r="BV902" s="63"/>
      <c r="BW902" s="63"/>
    </row>
    <row r="903" spans="1:75" ht="12.7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4"/>
      <c r="Y903" s="64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  <c r="BV903" s="63"/>
      <c r="BW903" s="63"/>
    </row>
    <row r="904" spans="1:75" ht="12.7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4"/>
      <c r="Y904" s="64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  <c r="BV904" s="63"/>
      <c r="BW904" s="63"/>
    </row>
    <row r="905" spans="1:75" ht="12.7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4"/>
      <c r="Y905" s="64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  <c r="BV905" s="63"/>
      <c r="BW905" s="63"/>
    </row>
    <row r="906" spans="1:75" ht="12.7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4"/>
      <c r="Y906" s="64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  <c r="BV906" s="63"/>
      <c r="BW906" s="63"/>
    </row>
    <row r="907" spans="1:75" ht="12.7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4"/>
      <c r="Y907" s="64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  <c r="BV907" s="63"/>
      <c r="BW907" s="63"/>
    </row>
    <row r="908" spans="1:75" ht="12.7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4"/>
      <c r="Y908" s="64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  <c r="BV908" s="63"/>
      <c r="BW908" s="63"/>
    </row>
    <row r="909" spans="1:75" ht="12.7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4"/>
      <c r="Y909" s="64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  <c r="BV909" s="63"/>
      <c r="BW909" s="63"/>
    </row>
    <row r="910" spans="1:75" ht="12.7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4"/>
      <c r="Y910" s="64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  <c r="BV910" s="63"/>
      <c r="BW910" s="63"/>
    </row>
    <row r="911" spans="1:75" ht="12.7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4"/>
      <c r="Y911" s="64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  <c r="BV911" s="63"/>
      <c r="BW911" s="63"/>
    </row>
    <row r="912" spans="1:75" ht="12.7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4"/>
      <c r="Y912" s="64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  <c r="BV912" s="63"/>
      <c r="BW912" s="63"/>
    </row>
    <row r="913" spans="1:75" ht="12.7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4"/>
      <c r="Y913" s="64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  <c r="BV913" s="63"/>
      <c r="BW913" s="63"/>
    </row>
    <row r="914" spans="1:75" ht="12.7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4"/>
      <c r="Y914" s="64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  <c r="BV914" s="63"/>
      <c r="BW914" s="63"/>
    </row>
    <row r="915" spans="1:75" ht="12.7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4"/>
      <c r="Y915" s="64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  <c r="BV915" s="63"/>
      <c r="BW915" s="63"/>
    </row>
    <row r="916" spans="1:75" ht="12.7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4"/>
      <c r="Y916" s="64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  <c r="BV916" s="63"/>
      <c r="BW916" s="63"/>
    </row>
    <row r="917" spans="1:75" ht="12.7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4"/>
      <c r="Y917" s="64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  <c r="BV917" s="63"/>
      <c r="BW917" s="63"/>
    </row>
    <row r="918" spans="1:75" ht="12.7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4"/>
      <c r="Y918" s="64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  <c r="BV918" s="63"/>
      <c r="BW918" s="63"/>
    </row>
    <row r="919" spans="1:75" ht="12.7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4"/>
      <c r="Y919" s="64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  <c r="BV919" s="63"/>
      <c r="BW919" s="63"/>
    </row>
    <row r="920" spans="1:75" ht="12.7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4"/>
      <c r="Y920" s="64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  <c r="BV920" s="63"/>
      <c r="BW920" s="63"/>
    </row>
    <row r="921" spans="1:75" ht="12.7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4"/>
      <c r="Y921" s="64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  <c r="BV921" s="63"/>
      <c r="BW921" s="63"/>
    </row>
    <row r="922" spans="1:75" ht="12.7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4"/>
      <c r="Y922" s="64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  <c r="BV922" s="63"/>
      <c r="BW922" s="63"/>
    </row>
    <row r="923" spans="1:75" ht="12.7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4"/>
      <c r="Y923" s="64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  <c r="BV923" s="63"/>
      <c r="BW923" s="63"/>
    </row>
    <row r="924" spans="1:75" ht="12.7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4"/>
      <c r="Y924" s="64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  <c r="BV924" s="63"/>
      <c r="BW924" s="63"/>
    </row>
    <row r="925" spans="1:75" ht="12.7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4"/>
      <c r="Y925" s="64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  <c r="BV925" s="63"/>
      <c r="BW925" s="63"/>
    </row>
    <row r="926" spans="1:75" ht="12.7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4"/>
      <c r="Y926" s="64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  <c r="BV926" s="63"/>
      <c r="BW926" s="63"/>
    </row>
    <row r="927" spans="1:75" ht="12.7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4"/>
      <c r="Y927" s="64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  <c r="BV927" s="63"/>
      <c r="BW927" s="63"/>
    </row>
    <row r="928" spans="1:75" ht="12.7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4"/>
      <c r="Y928" s="64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  <c r="BV928" s="63"/>
      <c r="BW928" s="63"/>
    </row>
    <row r="929" spans="1:75" ht="12.7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4"/>
      <c r="Y929" s="64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  <c r="BV929" s="63"/>
      <c r="BW929" s="63"/>
    </row>
    <row r="930" spans="1:75" ht="12.7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4"/>
      <c r="Y930" s="64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  <c r="BV930" s="63"/>
      <c r="BW930" s="63"/>
    </row>
    <row r="931" spans="1:75" ht="12.7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4"/>
      <c r="Y931" s="64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  <c r="BV931" s="63"/>
      <c r="BW931" s="63"/>
    </row>
    <row r="932" spans="1:75" ht="12.7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4"/>
      <c r="Y932" s="64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  <c r="BV932" s="63"/>
      <c r="BW932" s="63"/>
    </row>
    <row r="933" spans="1:75" ht="12.7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4"/>
      <c r="Y933" s="64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  <c r="BV933" s="63"/>
      <c r="BW933" s="63"/>
    </row>
    <row r="934" spans="1:75" ht="12.7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4"/>
      <c r="Y934" s="64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  <c r="BV934" s="63"/>
      <c r="BW934" s="63"/>
    </row>
    <row r="935" spans="1:75" ht="12.7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4"/>
      <c r="Y935" s="64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  <c r="BV935" s="63"/>
      <c r="BW935" s="63"/>
    </row>
    <row r="936" spans="1:75" ht="12.7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4"/>
      <c r="Y936" s="64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  <c r="BV936" s="63"/>
      <c r="BW936" s="63"/>
    </row>
    <row r="937" spans="1:75" ht="12.7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4"/>
      <c r="Y937" s="64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</row>
    <row r="938" spans="1:75" ht="12.7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4"/>
      <c r="Y938" s="64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  <c r="BT938" s="63"/>
      <c r="BU938" s="63"/>
      <c r="BV938" s="63"/>
      <c r="BW938" s="63"/>
    </row>
    <row r="939" spans="1:75" ht="12.7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4"/>
      <c r="Y939" s="64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  <c r="BV939" s="63"/>
      <c r="BW939" s="63"/>
    </row>
    <row r="940" spans="1:75" ht="12.7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4"/>
      <c r="Y940" s="64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U940" s="63"/>
      <c r="BV940" s="63"/>
      <c r="BW940" s="63"/>
    </row>
    <row r="941" spans="1:75" ht="12.7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4"/>
      <c r="Y941" s="64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  <c r="BT941" s="63"/>
      <c r="BU941" s="63"/>
      <c r="BV941" s="63"/>
      <c r="BW941" s="63"/>
    </row>
    <row r="942" spans="1:75" ht="12.75">
      <c r="X942" s="99"/>
      <c r="Y942" s="99"/>
    </row>
    <row r="943" spans="1:75" ht="12.75">
      <c r="X943" s="99"/>
      <c r="Y943" s="99"/>
    </row>
    <row r="944" spans="1:75" ht="12.75">
      <c r="X944" s="99"/>
      <c r="Y944" s="99"/>
    </row>
    <row r="945" spans="24:25" ht="12.75">
      <c r="X945" s="99"/>
      <c r="Y945" s="99"/>
    </row>
    <row r="946" spans="24:25" ht="12.75">
      <c r="X946" s="99"/>
      <c r="Y946" s="99"/>
    </row>
    <row r="947" spans="24:25" ht="12.75">
      <c r="X947" s="99"/>
      <c r="Y947" s="99"/>
    </row>
    <row r="948" spans="24:25" ht="12.75">
      <c r="X948" s="99"/>
      <c r="Y948" s="99"/>
    </row>
    <row r="949" spans="24:25" ht="12.75">
      <c r="X949" s="99"/>
      <c r="Y949" s="99"/>
    </row>
    <row r="950" spans="24:25" ht="12.75">
      <c r="X950" s="99"/>
      <c r="Y950" s="99"/>
    </row>
    <row r="951" spans="24:25" ht="12.75">
      <c r="X951" s="99"/>
      <c r="Y951" s="99"/>
    </row>
    <row r="952" spans="24:25" ht="12.75">
      <c r="X952" s="99"/>
      <c r="Y952" s="99"/>
    </row>
    <row r="953" spans="24:25" ht="12.75">
      <c r="X953" s="99"/>
      <c r="Y953" s="99"/>
    </row>
    <row r="954" spans="24:25" ht="12.75">
      <c r="X954" s="99"/>
      <c r="Y954" s="99"/>
    </row>
    <row r="955" spans="24:25" ht="12.75">
      <c r="X955" s="99"/>
      <c r="Y955" s="99"/>
    </row>
    <row r="956" spans="24:25" ht="12.75">
      <c r="X956" s="99"/>
      <c r="Y956" s="99"/>
    </row>
    <row r="957" spans="24:25" ht="12.75">
      <c r="X957" s="99"/>
      <c r="Y957" s="99"/>
    </row>
    <row r="958" spans="24:25" ht="12.75">
      <c r="X958" s="99"/>
      <c r="Y958" s="99"/>
    </row>
    <row r="959" spans="24:25" ht="12.75">
      <c r="X959" s="99"/>
      <c r="Y959" s="99"/>
    </row>
    <row r="960" spans="24:25" ht="12.75">
      <c r="X960" s="99"/>
      <c r="Y960" s="99"/>
    </row>
    <row r="961" spans="24:25" ht="12.75">
      <c r="X961" s="99"/>
      <c r="Y961" s="99"/>
    </row>
    <row r="962" spans="24:25" ht="12.75">
      <c r="X962" s="99"/>
      <c r="Y962" s="99"/>
    </row>
    <row r="963" spans="24:25" ht="12.75">
      <c r="X963" s="99"/>
      <c r="Y963" s="99"/>
    </row>
    <row r="964" spans="24:25" ht="12.75">
      <c r="X964" s="99"/>
      <c r="Y964" s="99"/>
    </row>
    <row r="965" spans="24:25" ht="12.75">
      <c r="X965" s="99"/>
      <c r="Y965" s="99"/>
    </row>
    <row r="966" spans="24:25" ht="12.75">
      <c r="X966" s="99"/>
      <c r="Y966" s="99"/>
    </row>
    <row r="967" spans="24:25" ht="12.75">
      <c r="X967" s="99"/>
      <c r="Y967" s="99"/>
    </row>
    <row r="968" spans="24:25" ht="12.75">
      <c r="X968" s="99"/>
      <c r="Y968" s="99"/>
    </row>
    <row r="969" spans="24:25" ht="12.75">
      <c r="X969" s="99"/>
      <c r="Y969" s="99"/>
    </row>
    <row r="970" spans="24:25" ht="12.75">
      <c r="X970" s="99"/>
      <c r="Y970" s="99"/>
    </row>
    <row r="971" spans="24:25" ht="12.75">
      <c r="X971" s="99"/>
      <c r="Y971" s="99"/>
    </row>
    <row r="972" spans="24:25" ht="12.75">
      <c r="X972" s="99"/>
      <c r="Y972" s="99"/>
    </row>
    <row r="973" spans="24:25" ht="12.75">
      <c r="X973" s="99"/>
      <c r="Y973" s="99"/>
    </row>
    <row r="974" spans="24:25" ht="12.75">
      <c r="X974" s="99"/>
      <c r="Y974" s="99"/>
    </row>
    <row r="975" spans="24:25" ht="12.75">
      <c r="X975" s="99"/>
      <c r="Y975" s="99"/>
    </row>
    <row r="976" spans="24:25" ht="12.75">
      <c r="X976" s="99"/>
      <c r="Y976" s="99"/>
    </row>
    <row r="977" spans="24:25" ht="12.75">
      <c r="X977" s="99"/>
      <c r="Y977" s="99"/>
    </row>
    <row r="978" spans="24:25" ht="12.75">
      <c r="X978" s="99"/>
      <c r="Y978" s="99"/>
    </row>
    <row r="979" spans="24:25" ht="12.75">
      <c r="X979" s="99"/>
      <c r="Y979" s="99"/>
    </row>
    <row r="980" spans="24:25" ht="12.75">
      <c r="X980" s="99"/>
      <c r="Y980" s="99"/>
    </row>
    <row r="981" spans="24:25" ht="12.75">
      <c r="X981" s="99"/>
      <c r="Y981" s="99"/>
    </row>
    <row r="982" spans="24:25" ht="12.75">
      <c r="X982" s="99"/>
      <c r="Y982" s="99"/>
    </row>
    <row r="983" spans="24:25" ht="12.75">
      <c r="X983" s="99"/>
      <c r="Y983" s="99"/>
    </row>
    <row r="984" spans="24:25" ht="12.75">
      <c r="X984" s="99"/>
      <c r="Y984" s="99"/>
    </row>
    <row r="985" spans="24:25" ht="12.75">
      <c r="X985" s="99"/>
      <c r="Y985" s="99"/>
    </row>
    <row r="986" spans="24:25" ht="12.75">
      <c r="X986" s="99"/>
      <c r="Y986" s="99"/>
    </row>
    <row r="987" spans="24:25" ht="12.75">
      <c r="X987" s="99"/>
      <c r="Y987" s="99"/>
    </row>
    <row r="988" spans="24:25" ht="12.75">
      <c r="X988" s="99"/>
      <c r="Y988" s="99"/>
    </row>
    <row r="989" spans="24:25" ht="12.75">
      <c r="X989" s="99"/>
      <c r="Y989" s="99"/>
    </row>
    <row r="990" spans="24:25" ht="12.75">
      <c r="X990" s="99"/>
      <c r="Y990" s="99"/>
    </row>
    <row r="991" spans="24:25" ht="12.75">
      <c r="X991" s="99"/>
      <c r="Y991" s="99"/>
    </row>
    <row r="992" spans="24:25" ht="12.75">
      <c r="X992" s="99"/>
      <c r="Y992" s="99"/>
    </row>
    <row r="993" spans="24:25" ht="12.75">
      <c r="X993" s="99"/>
      <c r="Y993" s="99"/>
    </row>
    <row r="994" spans="24:25" ht="12.75">
      <c r="X994" s="99"/>
      <c r="Y994" s="99"/>
    </row>
    <row r="995" spans="24:25" ht="12.75">
      <c r="X995" s="99"/>
      <c r="Y995" s="99"/>
    </row>
    <row r="996" spans="24:25" ht="12.75">
      <c r="X996" s="99"/>
      <c r="Y996" s="99"/>
    </row>
    <row r="997" spans="24:25" ht="12.75">
      <c r="X997" s="99"/>
      <c r="Y997" s="99"/>
    </row>
    <row r="998" spans="24:25" ht="12.75">
      <c r="X998" s="99"/>
      <c r="Y998" s="99"/>
    </row>
    <row r="999" spans="24:25" ht="12.75">
      <c r="X999" s="99"/>
      <c r="Y999" s="99"/>
    </row>
    <row r="1000" spans="24:25" ht="12.75">
      <c r="X1000" s="99"/>
      <c r="Y1000" s="99"/>
    </row>
    <row r="1001" spans="24:25" ht="12.75">
      <c r="X1001" s="99"/>
      <c r="Y1001" s="99"/>
    </row>
    <row r="1002" spans="24:25" ht="12.75">
      <c r="X1002" s="99"/>
      <c r="Y1002" s="99"/>
    </row>
    <row r="1003" spans="24:25" ht="12.75">
      <c r="X1003" s="99"/>
      <c r="Y1003" s="99"/>
    </row>
    <row r="1004" spans="24:25" ht="12.75">
      <c r="X1004" s="99"/>
      <c r="Y1004" s="99"/>
    </row>
  </sheetData>
  <mergeCells count="24">
    <mergeCell ref="AB1:AE3"/>
    <mergeCell ref="Z3:Z4"/>
    <mergeCell ref="AA3:AA4"/>
    <mergeCell ref="A1:B2"/>
    <mergeCell ref="C1:J2"/>
    <mergeCell ref="K1:M2"/>
    <mergeCell ref="N1:W2"/>
    <mergeCell ref="X1:Y2"/>
    <mergeCell ref="Z1:AA2"/>
    <mergeCell ref="R3:U3"/>
    <mergeCell ref="V3:V4"/>
    <mergeCell ref="W3:W4"/>
    <mergeCell ref="X3:X4"/>
    <mergeCell ref="Y3:Y4"/>
    <mergeCell ref="J3:J4"/>
    <mergeCell ref="K3:K4"/>
    <mergeCell ref="L3:L4"/>
    <mergeCell ref="M3:M4"/>
    <mergeCell ref="N3:Q3"/>
    <mergeCell ref="A3:A4"/>
    <mergeCell ref="B3:B4"/>
    <mergeCell ref="C3:D3"/>
    <mergeCell ref="E3:H3"/>
    <mergeCell ref="I3:I4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S1004"/>
  <sheetViews>
    <sheetView workbookViewId="0">
      <selection sqref="A1:B2"/>
    </sheetView>
  </sheetViews>
  <sheetFormatPr defaultColWidth="12.5703125" defaultRowHeight="15.75" customHeight="1"/>
  <cols>
    <col min="1" max="9" width="7.5703125" customWidth="1"/>
    <col min="10" max="10" width="9.7109375" customWidth="1"/>
    <col min="11" max="22" width="7.5703125" customWidth="1"/>
    <col min="23" max="23" width="8.7109375" customWidth="1"/>
    <col min="24" max="24" width="9.5703125" customWidth="1"/>
    <col min="25" max="25" width="9.42578125" customWidth="1"/>
    <col min="26" max="26" width="10.42578125" customWidth="1"/>
    <col min="27" max="27" width="9.42578125" customWidth="1"/>
    <col min="28" max="71" width="7.5703125" customWidth="1"/>
  </cols>
  <sheetData>
    <row r="1" spans="1:71" ht="15.75" customHeight="1">
      <c r="A1" s="133" t="s">
        <v>13</v>
      </c>
      <c r="B1" s="124"/>
      <c r="C1" s="147" t="s">
        <v>78</v>
      </c>
      <c r="D1" s="123"/>
      <c r="E1" s="123"/>
      <c r="F1" s="123"/>
      <c r="G1" s="123"/>
      <c r="H1" s="123"/>
      <c r="I1" s="123"/>
      <c r="J1" s="124"/>
      <c r="K1" s="133" t="s">
        <v>79</v>
      </c>
      <c r="L1" s="123"/>
      <c r="M1" s="124"/>
      <c r="N1" s="142" t="s">
        <v>18</v>
      </c>
      <c r="O1" s="123"/>
      <c r="P1" s="123"/>
      <c r="Q1" s="123"/>
      <c r="R1" s="123"/>
      <c r="S1" s="123"/>
      <c r="T1" s="123"/>
      <c r="U1" s="123"/>
      <c r="V1" s="123"/>
      <c r="W1" s="124"/>
      <c r="X1" s="148" t="s">
        <v>80</v>
      </c>
      <c r="Y1" s="124"/>
      <c r="Z1" s="149" t="s">
        <v>81</v>
      </c>
      <c r="AA1" s="124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</row>
    <row r="2" spans="1:71" ht="15.75" customHeight="1">
      <c r="A2" s="125"/>
      <c r="B2" s="127"/>
      <c r="C2" s="125"/>
      <c r="D2" s="126"/>
      <c r="E2" s="126"/>
      <c r="F2" s="126"/>
      <c r="G2" s="126"/>
      <c r="H2" s="126"/>
      <c r="I2" s="126"/>
      <c r="J2" s="127"/>
      <c r="K2" s="125"/>
      <c r="L2" s="126"/>
      <c r="M2" s="127"/>
      <c r="N2" s="125"/>
      <c r="O2" s="126"/>
      <c r="P2" s="126"/>
      <c r="Q2" s="126"/>
      <c r="R2" s="126"/>
      <c r="S2" s="126"/>
      <c r="T2" s="126"/>
      <c r="U2" s="126"/>
      <c r="V2" s="126"/>
      <c r="W2" s="127"/>
      <c r="X2" s="125"/>
      <c r="Y2" s="127"/>
      <c r="Z2" s="125"/>
      <c r="AA2" s="12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</row>
    <row r="3" spans="1:71" ht="15.75" customHeight="1">
      <c r="A3" s="135" t="s">
        <v>0</v>
      </c>
      <c r="B3" s="135" t="s">
        <v>1</v>
      </c>
      <c r="C3" s="153" t="s">
        <v>19</v>
      </c>
      <c r="D3" s="132"/>
      <c r="E3" s="137" t="s">
        <v>20</v>
      </c>
      <c r="F3" s="131"/>
      <c r="G3" s="131"/>
      <c r="H3" s="132"/>
      <c r="I3" s="154" t="s">
        <v>83</v>
      </c>
      <c r="J3" s="135" t="s">
        <v>135</v>
      </c>
      <c r="K3" s="135" t="s">
        <v>4</v>
      </c>
      <c r="L3" s="135" t="s">
        <v>26</v>
      </c>
      <c r="M3" s="135" t="s">
        <v>21</v>
      </c>
      <c r="N3" s="134" t="s">
        <v>4</v>
      </c>
      <c r="O3" s="131"/>
      <c r="P3" s="131"/>
      <c r="Q3" s="132"/>
      <c r="R3" s="134" t="s">
        <v>85</v>
      </c>
      <c r="S3" s="131"/>
      <c r="T3" s="131"/>
      <c r="U3" s="132"/>
      <c r="V3" s="135" t="s">
        <v>2</v>
      </c>
      <c r="W3" s="144" t="s">
        <v>116</v>
      </c>
      <c r="X3" s="152" t="s">
        <v>4</v>
      </c>
      <c r="Y3" s="152" t="s">
        <v>26</v>
      </c>
      <c r="Z3" s="151" t="s">
        <v>117</v>
      </c>
      <c r="AA3" s="151" t="s">
        <v>118</v>
      </c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</row>
    <row r="4" spans="1:71" ht="15.75" customHeight="1">
      <c r="A4" s="129"/>
      <c r="B4" s="129"/>
      <c r="C4" s="56" t="s">
        <v>102</v>
      </c>
      <c r="D4" s="57" t="s">
        <v>103</v>
      </c>
      <c r="E4" s="16" t="s">
        <v>89</v>
      </c>
      <c r="F4" s="17" t="s">
        <v>90</v>
      </c>
      <c r="G4" s="3" t="s">
        <v>91</v>
      </c>
      <c r="H4" s="5" t="s">
        <v>30</v>
      </c>
      <c r="I4" s="129"/>
      <c r="J4" s="129"/>
      <c r="K4" s="129"/>
      <c r="L4" s="129"/>
      <c r="M4" s="129"/>
      <c r="N4" s="3" t="s">
        <v>31</v>
      </c>
      <c r="O4" s="3" t="s">
        <v>33</v>
      </c>
      <c r="P4" s="3" t="s">
        <v>92</v>
      </c>
      <c r="Q4" s="3" t="s">
        <v>93</v>
      </c>
      <c r="R4" s="3" t="s">
        <v>94</v>
      </c>
      <c r="S4" s="3" t="s">
        <v>33</v>
      </c>
      <c r="T4" s="3" t="s">
        <v>92</v>
      </c>
      <c r="U4" s="3" t="s">
        <v>30</v>
      </c>
      <c r="V4" s="129"/>
      <c r="W4" s="129"/>
      <c r="X4" s="129"/>
      <c r="Y4" s="129"/>
      <c r="Z4" s="129"/>
      <c r="AA4" s="129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</row>
    <row r="5" spans="1:71" ht="15.75" customHeight="1">
      <c r="A5" s="65">
        <v>46174</v>
      </c>
      <c r="B5" s="30" t="s">
        <v>10</v>
      </c>
      <c r="C5" s="58">
        <v>16</v>
      </c>
      <c r="D5" s="58">
        <v>1</v>
      </c>
      <c r="E5" s="33">
        <v>4</v>
      </c>
      <c r="F5" s="34">
        <f>39+46</f>
        <v>85</v>
      </c>
      <c r="G5" s="21">
        <v>0</v>
      </c>
      <c r="H5" s="35">
        <f t="shared" ref="H5:H35" si="0">E5+F5+G5</f>
        <v>89</v>
      </c>
      <c r="I5" s="60">
        <f t="shared" ref="I5:I35" si="1">C5+D5+H5</f>
        <v>106</v>
      </c>
      <c r="J5" s="10" t="s">
        <v>137</v>
      </c>
      <c r="K5" s="21">
        <v>235.73</v>
      </c>
      <c r="L5" s="21">
        <v>783.85</v>
      </c>
      <c r="M5" s="21">
        <f t="shared" ref="M5:M35" si="2">K5+L5</f>
        <v>1019.58</v>
      </c>
      <c r="N5" s="11">
        <v>0</v>
      </c>
      <c r="O5" s="11">
        <v>28773</v>
      </c>
      <c r="P5" s="11">
        <v>144</v>
      </c>
      <c r="Q5" s="12">
        <f t="shared" ref="Q5:Q35" si="3">N5+O5+P5</f>
        <v>28917</v>
      </c>
      <c r="R5" s="11">
        <v>1986</v>
      </c>
      <c r="S5" s="11">
        <v>17771</v>
      </c>
      <c r="T5" s="11">
        <f>15+1+35</f>
        <v>51</v>
      </c>
      <c r="U5" s="45">
        <f t="shared" ref="U5:U35" si="4">R5+S5+T5</f>
        <v>19808</v>
      </c>
      <c r="V5" s="11">
        <v>8</v>
      </c>
      <c r="W5" s="36">
        <f t="shared" ref="W5:W35" si="5">Q5+R5</f>
        <v>30903</v>
      </c>
      <c r="X5" s="100">
        <f t="shared" ref="X5:X35" si="6">Q5/K5</f>
        <v>122.6700038179273</v>
      </c>
      <c r="Y5" s="100">
        <f t="shared" ref="Y5:Y35" si="7">U5/L5</f>
        <v>25.270140970849013</v>
      </c>
      <c r="Z5" s="53">
        <f t="shared" ref="Z5:AA5" si="8">X5*8</f>
        <v>981.36003054341836</v>
      </c>
      <c r="AA5" s="53">
        <f t="shared" si="8"/>
        <v>202.16112776679211</v>
      </c>
      <c r="AB5" s="54"/>
      <c r="AC5" s="48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</row>
    <row r="6" spans="1:71" ht="15.75" customHeight="1">
      <c r="A6" s="65">
        <v>46175</v>
      </c>
      <c r="B6" s="30" t="s">
        <v>9</v>
      </c>
      <c r="C6" s="58">
        <v>16</v>
      </c>
      <c r="D6" s="58">
        <v>8</v>
      </c>
      <c r="E6" s="33">
        <v>4</v>
      </c>
      <c r="F6" s="34">
        <v>100</v>
      </c>
      <c r="G6" s="21">
        <v>0</v>
      </c>
      <c r="H6" s="35">
        <f t="shared" si="0"/>
        <v>104</v>
      </c>
      <c r="I6" s="60">
        <f t="shared" si="1"/>
        <v>128</v>
      </c>
      <c r="J6" s="10" t="s">
        <v>137</v>
      </c>
      <c r="K6" s="21">
        <v>377.03</v>
      </c>
      <c r="L6" s="21">
        <v>814.93</v>
      </c>
      <c r="M6" s="21">
        <f t="shared" si="2"/>
        <v>1191.96</v>
      </c>
      <c r="N6" s="11">
        <v>0</v>
      </c>
      <c r="O6" s="11">
        <v>33732</v>
      </c>
      <c r="P6" s="11">
        <v>16</v>
      </c>
      <c r="Q6" s="12">
        <f t="shared" si="3"/>
        <v>33748</v>
      </c>
      <c r="R6" s="11">
        <v>558</v>
      </c>
      <c r="S6" s="11">
        <v>19175</v>
      </c>
      <c r="T6" s="11">
        <f>14+253+17</f>
        <v>284</v>
      </c>
      <c r="U6" s="12">
        <f t="shared" si="4"/>
        <v>20017</v>
      </c>
      <c r="V6" s="11">
        <v>2</v>
      </c>
      <c r="W6" s="36">
        <f t="shared" si="5"/>
        <v>34306</v>
      </c>
      <c r="X6" s="100">
        <f t="shared" si="6"/>
        <v>89.510118558204923</v>
      </c>
      <c r="Y6" s="100">
        <f t="shared" si="7"/>
        <v>24.562845888603931</v>
      </c>
      <c r="Z6" s="53">
        <f t="shared" ref="Z6:AA6" si="9">X6*8</f>
        <v>716.08094846563938</v>
      </c>
      <c r="AA6" s="53">
        <f t="shared" si="9"/>
        <v>196.50276710883145</v>
      </c>
      <c r="AB6" s="54"/>
      <c r="AC6" s="48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</row>
    <row r="7" spans="1:71" ht="15.75" customHeight="1">
      <c r="A7" s="97">
        <v>46176</v>
      </c>
      <c r="B7" s="98" t="s">
        <v>12</v>
      </c>
      <c r="C7" s="58">
        <v>16</v>
      </c>
      <c r="D7" s="58">
        <v>5</v>
      </c>
      <c r="E7" s="33">
        <v>4</v>
      </c>
      <c r="F7" s="34">
        <f>60+54</f>
        <v>114</v>
      </c>
      <c r="G7" s="21">
        <v>0</v>
      </c>
      <c r="H7" s="35">
        <f t="shared" si="0"/>
        <v>118</v>
      </c>
      <c r="I7" s="60">
        <f t="shared" si="1"/>
        <v>139</v>
      </c>
      <c r="J7" s="10" t="s">
        <v>137</v>
      </c>
      <c r="K7" s="21">
        <v>380.33</v>
      </c>
      <c r="L7" s="21">
        <v>696.58</v>
      </c>
      <c r="M7" s="21">
        <f t="shared" si="2"/>
        <v>1076.9100000000001</v>
      </c>
      <c r="N7" s="11">
        <v>0</v>
      </c>
      <c r="O7" s="11">
        <v>32349</v>
      </c>
      <c r="P7" s="11">
        <v>0</v>
      </c>
      <c r="Q7" s="12">
        <f t="shared" si="3"/>
        <v>32349</v>
      </c>
      <c r="R7" s="11">
        <v>2</v>
      </c>
      <c r="S7" s="11">
        <v>21063</v>
      </c>
      <c r="T7" s="11">
        <v>0</v>
      </c>
      <c r="U7" s="12">
        <f t="shared" si="4"/>
        <v>21065</v>
      </c>
      <c r="V7" s="11">
        <v>0</v>
      </c>
      <c r="W7" s="36">
        <f t="shared" si="5"/>
        <v>32351</v>
      </c>
      <c r="X7" s="100">
        <f t="shared" si="6"/>
        <v>85.055083743065239</v>
      </c>
      <c r="Y7" s="100">
        <f t="shared" si="7"/>
        <v>30.240604094289239</v>
      </c>
      <c r="Z7" s="53">
        <f t="shared" ref="Z7:AA7" si="10">X7*8</f>
        <v>680.44066994452191</v>
      </c>
      <c r="AA7" s="53">
        <f t="shared" si="10"/>
        <v>241.92483275431391</v>
      </c>
      <c r="AB7" s="54"/>
      <c r="AC7" s="48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</row>
    <row r="8" spans="1:71" ht="15.75" customHeight="1">
      <c r="A8" s="65">
        <v>46177</v>
      </c>
      <c r="B8" s="30" t="s">
        <v>6</v>
      </c>
      <c r="C8" s="58">
        <v>16</v>
      </c>
      <c r="D8" s="58">
        <v>5</v>
      </c>
      <c r="E8" s="33">
        <v>4</v>
      </c>
      <c r="F8" s="34">
        <v>100</v>
      </c>
      <c r="G8" s="21">
        <v>0</v>
      </c>
      <c r="H8" s="35">
        <f t="shared" si="0"/>
        <v>104</v>
      </c>
      <c r="I8" s="60">
        <f t="shared" si="1"/>
        <v>125</v>
      </c>
      <c r="J8" s="10" t="s">
        <v>137</v>
      </c>
      <c r="K8" s="21">
        <v>388.57859999999999</v>
      </c>
      <c r="L8" s="21">
        <v>633.96</v>
      </c>
      <c r="M8" s="21">
        <f t="shared" si="2"/>
        <v>1022.5386000000001</v>
      </c>
      <c r="N8" s="11">
        <v>0</v>
      </c>
      <c r="O8" s="25">
        <v>30131</v>
      </c>
      <c r="P8" s="25">
        <v>18</v>
      </c>
      <c r="Q8" s="12">
        <f t="shared" si="3"/>
        <v>30149</v>
      </c>
      <c r="R8" s="11">
        <v>1686</v>
      </c>
      <c r="S8" s="11">
        <v>17744</v>
      </c>
      <c r="T8" s="11">
        <f>6+28</f>
        <v>34</v>
      </c>
      <c r="U8" s="45">
        <f t="shared" si="4"/>
        <v>19464</v>
      </c>
      <c r="V8" s="11">
        <v>3</v>
      </c>
      <c r="W8" s="36">
        <f t="shared" si="5"/>
        <v>31835</v>
      </c>
      <c r="X8" s="100">
        <f t="shared" si="6"/>
        <v>77.587906282023766</v>
      </c>
      <c r="Y8" s="100">
        <f t="shared" si="7"/>
        <v>30.702252508044669</v>
      </c>
      <c r="Z8" s="53">
        <f t="shared" ref="Z8:AA8" si="11">X8*8</f>
        <v>620.70325025619013</v>
      </c>
      <c r="AA8" s="53">
        <f t="shared" si="11"/>
        <v>245.61802006435735</v>
      </c>
      <c r="AB8" s="54"/>
      <c r="AC8" s="48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</row>
    <row r="9" spans="1:71" ht="15.75" customHeight="1">
      <c r="A9" s="65">
        <v>46178</v>
      </c>
      <c r="B9" s="30" t="s">
        <v>11</v>
      </c>
      <c r="C9" s="58">
        <v>16</v>
      </c>
      <c r="D9" s="58">
        <v>7</v>
      </c>
      <c r="E9" s="33">
        <v>4</v>
      </c>
      <c r="F9" s="34">
        <f>53+54</f>
        <v>107</v>
      </c>
      <c r="G9" s="21">
        <v>0</v>
      </c>
      <c r="H9" s="35">
        <f t="shared" si="0"/>
        <v>111</v>
      </c>
      <c r="I9" s="60">
        <f t="shared" si="1"/>
        <v>134</v>
      </c>
      <c r="J9" s="10" t="s">
        <v>137</v>
      </c>
      <c r="K9" s="21">
        <v>381.88</v>
      </c>
      <c r="L9" s="21">
        <v>679.76</v>
      </c>
      <c r="M9" s="21">
        <f t="shared" si="2"/>
        <v>1061.6399999999999</v>
      </c>
      <c r="N9" s="11">
        <v>0</v>
      </c>
      <c r="O9" s="25">
        <v>33613</v>
      </c>
      <c r="P9" s="25">
        <v>19</v>
      </c>
      <c r="Q9" s="12">
        <f t="shared" si="3"/>
        <v>33632</v>
      </c>
      <c r="R9" s="11">
        <v>783</v>
      </c>
      <c r="S9" s="11">
        <v>18414</v>
      </c>
      <c r="T9" s="11">
        <f>6+9+17</f>
        <v>32</v>
      </c>
      <c r="U9" s="45">
        <f t="shared" si="4"/>
        <v>19229</v>
      </c>
      <c r="V9" s="11">
        <v>5</v>
      </c>
      <c r="W9" s="36">
        <f t="shared" si="5"/>
        <v>34415</v>
      </c>
      <c r="X9" s="100">
        <f t="shared" si="6"/>
        <v>88.069550644181419</v>
      </c>
      <c r="Y9" s="100">
        <f t="shared" si="7"/>
        <v>28.28792515005296</v>
      </c>
      <c r="Z9" s="53">
        <f t="shared" ref="Z9:AA9" si="12">X9*8</f>
        <v>704.55640515345135</v>
      </c>
      <c r="AA9" s="53">
        <f t="shared" si="12"/>
        <v>226.30340120042368</v>
      </c>
      <c r="AB9" s="54"/>
      <c r="AC9" s="48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</row>
    <row r="10" spans="1:71" ht="15.75" customHeight="1">
      <c r="A10" s="97">
        <v>46179</v>
      </c>
      <c r="B10" s="98" t="s">
        <v>8</v>
      </c>
      <c r="C10" s="58">
        <v>16</v>
      </c>
      <c r="D10" s="58">
        <v>3</v>
      </c>
      <c r="E10" s="33">
        <v>4</v>
      </c>
      <c r="F10" s="34">
        <v>99</v>
      </c>
      <c r="G10" s="21">
        <v>0</v>
      </c>
      <c r="H10" s="35">
        <f t="shared" si="0"/>
        <v>103</v>
      </c>
      <c r="I10" s="60">
        <f t="shared" si="1"/>
        <v>122</v>
      </c>
      <c r="J10" s="10" t="s">
        <v>137</v>
      </c>
      <c r="K10" s="21">
        <v>281.11</v>
      </c>
      <c r="L10" s="21">
        <v>750.03</v>
      </c>
      <c r="M10" s="21">
        <f t="shared" si="2"/>
        <v>1031.1399999999999</v>
      </c>
      <c r="N10" s="11">
        <v>0</v>
      </c>
      <c r="O10" s="25">
        <v>21604</v>
      </c>
      <c r="P10" s="25">
        <v>0</v>
      </c>
      <c r="Q10" s="12">
        <f t="shared" si="3"/>
        <v>21604</v>
      </c>
      <c r="R10" s="11">
        <v>0</v>
      </c>
      <c r="S10" s="11">
        <v>16379</v>
      </c>
      <c r="T10" s="11">
        <v>0</v>
      </c>
      <c r="U10" s="45">
        <f t="shared" si="4"/>
        <v>16379</v>
      </c>
      <c r="V10" s="11">
        <v>0</v>
      </c>
      <c r="W10" s="36">
        <f t="shared" si="5"/>
        <v>21604</v>
      </c>
      <c r="X10" s="100">
        <f t="shared" si="6"/>
        <v>76.852477677777372</v>
      </c>
      <c r="Y10" s="100">
        <f t="shared" si="7"/>
        <v>21.837793154940471</v>
      </c>
      <c r="Z10" s="53">
        <f t="shared" ref="Z10:AA10" si="13">X10*8</f>
        <v>614.81982142221898</v>
      </c>
      <c r="AA10" s="53">
        <f t="shared" si="13"/>
        <v>174.70234523952377</v>
      </c>
      <c r="AB10" s="54"/>
      <c r="AC10" s="48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</row>
    <row r="11" spans="1:71" ht="15.75" customHeight="1">
      <c r="A11" s="97">
        <v>46180</v>
      </c>
      <c r="B11" s="98" t="s">
        <v>7</v>
      </c>
      <c r="C11" s="58">
        <v>16</v>
      </c>
      <c r="D11" s="58">
        <v>2</v>
      </c>
      <c r="E11" s="33">
        <v>4</v>
      </c>
      <c r="F11" s="34">
        <v>50</v>
      </c>
      <c r="G11" s="21">
        <v>0</v>
      </c>
      <c r="H11" s="35">
        <f t="shared" si="0"/>
        <v>54</v>
      </c>
      <c r="I11" s="60">
        <f t="shared" si="1"/>
        <v>72</v>
      </c>
      <c r="J11" s="10" t="s">
        <v>137</v>
      </c>
      <c r="K11" s="21">
        <v>129.13</v>
      </c>
      <c r="L11" s="21">
        <v>417.61</v>
      </c>
      <c r="M11" s="21">
        <f t="shared" si="2"/>
        <v>546.74</v>
      </c>
      <c r="N11" s="11">
        <v>0</v>
      </c>
      <c r="O11" s="25">
        <v>14906</v>
      </c>
      <c r="P11" s="25">
        <v>0</v>
      </c>
      <c r="Q11" s="12">
        <f t="shared" si="3"/>
        <v>14906</v>
      </c>
      <c r="R11" s="11">
        <v>0</v>
      </c>
      <c r="S11" s="11">
        <v>14015</v>
      </c>
      <c r="T11" s="11">
        <v>0</v>
      </c>
      <c r="U11" s="45">
        <f t="shared" si="4"/>
        <v>14015</v>
      </c>
      <c r="V11" s="11">
        <v>0</v>
      </c>
      <c r="W11" s="36">
        <f t="shared" si="5"/>
        <v>14906</v>
      </c>
      <c r="X11" s="100">
        <f t="shared" si="6"/>
        <v>115.43405870053435</v>
      </c>
      <c r="Y11" s="100">
        <f t="shared" si="7"/>
        <v>33.560020114460862</v>
      </c>
      <c r="Z11" s="53">
        <f t="shared" ref="Z11:AA11" si="14">X11*8</f>
        <v>923.47246960427481</v>
      </c>
      <c r="AA11" s="53">
        <f t="shared" si="14"/>
        <v>268.48016091568689</v>
      </c>
      <c r="AB11" s="54"/>
      <c r="AC11" s="48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</row>
    <row r="12" spans="1:71" ht="15.75" customHeight="1">
      <c r="A12" s="65">
        <v>46181</v>
      </c>
      <c r="B12" s="30" t="s">
        <v>10</v>
      </c>
      <c r="C12" s="58">
        <v>16.5</v>
      </c>
      <c r="D12" s="58">
        <v>5</v>
      </c>
      <c r="E12" s="33">
        <v>4</v>
      </c>
      <c r="F12" s="34">
        <v>85</v>
      </c>
      <c r="G12" s="21">
        <v>0</v>
      </c>
      <c r="H12" s="35">
        <f t="shared" si="0"/>
        <v>89</v>
      </c>
      <c r="I12" s="60">
        <f t="shared" si="1"/>
        <v>110.5</v>
      </c>
      <c r="J12" s="10" t="s">
        <v>137</v>
      </c>
      <c r="K12" s="21">
        <v>278.06</v>
      </c>
      <c r="L12" s="21">
        <v>713.6</v>
      </c>
      <c r="M12" s="21">
        <f t="shared" si="2"/>
        <v>991.66000000000008</v>
      </c>
      <c r="N12" s="11">
        <v>0</v>
      </c>
      <c r="O12" s="11">
        <v>28970</v>
      </c>
      <c r="P12" s="11">
        <v>153</v>
      </c>
      <c r="Q12" s="12">
        <f t="shared" si="3"/>
        <v>29123</v>
      </c>
      <c r="R12" s="11">
        <v>2073</v>
      </c>
      <c r="S12" s="11">
        <v>14440</v>
      </c>
      <c r="T12" s="11">
        <f>50+2+88</f>
        <v>140</v>
      </c>
      <c r="U12" s="12">
        <f t="shared" si="4"/>
        <v>16653</v>
      </c>
      <c r="V12" s="11">
        <v>1</v>
      </c>
      <c r="W12" s="36">
        <f t="shared" si="5"/>
        <v>31196</v>
      </c>
      <c r="X12" s="100">
        <f t="shared" si="6"/>
        <v>104.73638782996476</v>
      </c>
      <c r="Y12" s="100">
        <f t="shared" si="7"/>
        <v>23.336603139013452</v>
      </c>
      <c r="Z12" s="53">
        <f t="shared" ref="Z12:AA12" si="15">X12*8</f>
        <v>837.89110263971804</v>
      </c>
      <c r="AA12" s="53">
        <f t="shared" si="15"/>
        <v>186.69282511210761</v>
      </c>
      <c r="AB12" s="54"/>
      <c r="AC12" s="48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</row>
    <row r="13" spans="1:71" ht="15.75" customHeight="1">
      <c r="A13" s="65">
        <v>46182</v>
      </c>
      <c r="B13" s="30" t="s">
        <v>9</v>
      </c>
      <c r="C13" s="58">
        <f>9+8</f>
        <v>17</v>
      </c>
      <c r="D13" s="58">
        <v>0</v>
      </c>
      <c r="E13" s="33">
        <v>4</v>
      </c>
      <c r="F13" s="34">
        <f>42+40</f>
        <v>82</v>
      </c>
      <c r="G13" s="21">
        <v>0</v>
      </c>
      <c r="H13" s="35">
        <f t="shared" si="0"/>
        <v>86</v>
      </c>
      <c r="I13" s="60">
        <f t="shared" si="1"/>
        <v>103</v>
      </c>
      <c r="J13" s="10" t="s">
        <v>137</v>
      </c>
      <c r="K13" s="21">
        <v>328.96</v>
      </c>
      <c r="L13" s="21">
        <v>584.63</v>
      </c>
      <c r="M13" s="21">
        <f t="shared" si="2"/>
        <v>913.58999999999992</v>
      </c>
      <c r="N13" s="11">
        <v>0</v>
      </c>
      <c r="O13" s="11">
        <v>28515</v>
      </c>
      <c r="P13" s="11">
        <v>20</v>
      </c>
      <c r="Q13" s="12">
        <f t="shared" si="3"/>
        <v>28535</v>
      </c>
      <c r="R13" s="11">
        <v>860</v>
      </c>
      <c r="S13" s="11">
        <v>15461</v>
      </c>
      <c r="T13" s="11">
        <f>7+17</f>
        <v>24</v>
      </c>
      <c r="U13" s="12">
        <f t="shared" si="4"/>
        <v>16345</v>
      </c>
      <c r="V13" s="11">
        <v>4</v>
      </c>
      <c r="W13" s="36">
        <f t="shared" si="5"/>
        <v>29395</v>
      </c>
      <c r="X13" s="100">
        <f t="shared" si="6"/>
        <v>86.743069066147868</v>
      </c>
      <c r="Y13" s="100">
        <f t="shared" si="7"/>
        <v>27.957853685236817</v>
      </c>
      <c r="Z13" s="53">
        <f t="shared" ref="Z13:AA13" si="16">X13*8</f>
        <v>693.94455252918294</v>
      </c>
      <c r="AA13" s="53">
        <f t="shared" si="16"/>
        <v>223.66282948189453</v>
      </c>
      <c r="AB13" s="54"/>
      <c r="AC13" s="48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</row>
    <row r="14" spans="1:71" ht="15.75" customHeight="1">
      <c r="A14" s="65">
        <v>46183</v>
      </c>
      <c r="B14" s="30" t="s">
        <v>12</v>
      </c>
      <c r="C14" s="58">
        <v>17</v>
      </c>
      <c r="D14" s="58">
        <v>3</v>
      </c>
      <c r="E14" s="33">
        <v>4</v>
      </c>
      <c r="F14" s="34">
        <v>78</v>
      </c>
      <c r="G14" s="21">
        <v>0</v>
      </c>
      <c r="H14" s="35">
        <f t="shared" si="0"/>
        <v>82</v>
      </c>
      <c r="I14" s="60">
        <f t="shared" si="1"/>
        <v>102</v>
      </c>
      <c r="J14" s="10" t="s">
        <v>137</v>
      </c>
      <c r="K14" s="21">
        <v>253.56</v>
      </c>
      <c r="L14" s="21">
        <v>600.88</v>
      </c>
      <c r="M14" s="21">
        <f t="shared" si="2"/>
        <v>854.44</v>
      </c>
      <c r="N14" s="11">
        <v>0</v>
      </c>
      <c r="O14" s="11">
        <v>23270</v>
      </c>
      <c r="P14" s="11">
        <v>226</v>
      </c>
      <c r="Q14" s="12">
        <f t="shared" si="3"/>
        <v>23496</v>
      </c>
      <c r="R14" s="11">
        <v>767</v>
      </c>
      <c r="S14" s="11">
        <v>16811</v>
      </c>
      <c r="T14" s="11">
        <f>57+152+17</f>
        <v>226</v>
      </c>
      <c r="U14" s="12">
        <f t="shared" si="4"/>
        <v>17804</v>
      </c>
      <c r="V14" s="11">
        <v>6</v>
      </c>
      <c r="W14" s="36">
        <f t="shared" si="5"/>
        <v>24263</v>
      </c>
      <c r="X14" s="100">
        <f t="shared" si="6"/>
        <v>92.664458116422153</v>
      </c>
      <c r="Y14" s="100">
        <f t="shared" si="7"/>
        <v>29.62987618160032</v>
      </c>
      <c r="Z14" s="53">
        <f t="shared" ref="Z14:AA14" si="17">X14*8</f>
        <v>741.31566493137723</v>
      </c>
      <c r="AA14" s="53">
        <f t="shared" si="17"/>
        <v>237.03900945280256</v>
      </c>
      <c r="AB14" s="54"/>
      <c r="AC14" s="48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</row>
    <row r="15" spans="1:71" ht="15.75" customHeight="1">
      <c r="A15" s="65">
        <v>46184</v>
      </c>
      <c r="B15" s="30" t="s">
        <v>6</v>
      </c>
      <c r="C15" s="58">
        <v>16.5</v>
      </c>
      <c r="D15" s="58">
        <v>8</v>
      </c>
      <c r="E15" s="33">
        <v>4</v>
      </c>
      <c r="F15" s="34">
        <v>83</v>
      </c>
      <c r="G15" s="21">
        <v>0</v>
      </c>
      <c r="H15" s="35">
        <f t="shared" si="0"/>
        <v>87</v>
      </c>
      <c r="I15" s="60">
        <f t="shared" si="1"/>
        <v>111.5</v>
      </c>
      <c r="J15" s="10" t="s">
        <v>137</v>
      </c>
      <c r="K15" s="21">
        <v>341.6</v>
      </c>
      <c r="L15" s="21">
        <v>713.85</v>
      </c>
      <c r="M15" s="21">
        <f t="shared" si="2"/>
        <v>1055.45</v>
      </c>
      <c r="N15" s="11">
        <v>0</v>
      </c>
      <c r="O15" s="11">
        <v>32742</v>
      </c>
      <c r="P15" s="11">
        <v>23</v>
      </c>
      <c r="Q15" s="12">
        <f t="shared" si="3"/>
        <v>32765</v>
      </c>
      <c r="R15" s="11">
        <v>836</v>
      </c>
      <c r="S15" s="11">
        <v>23821</v>
      </c>
      <c r="T15" s="11">
        <f>7+1+23</f>
        <v>31</v>
      </c>
      <c r="U15" s="12">
        <f t="shared" si="4"/>
        <v>24688</v>
      </c>
      <c r="V15" s="11">
        <v>3</v>
      </c>
      <c r="W15" s="36">
        <f t="shared" si="5"/>
        <v>33601</v>
      </c>
      <c r="X15" s="100">
        <f t="shared" si="6"/>
        <v>95.916276346604207</v>
      </c>
      <c r="Y15" s="100">
        <f t="shared" si="7"/>
        <v>34.584296420816699</v>
      </c>
      <c r="Z15" s="53">
        <f t="shared" ref="Z15:AA15" si="18">X15*8</f>
        <v>767.33021077283365</v>
      </c>
      <c r="AA15" s="53">
        <f t="shared" si="18"/>
        <v>276.67437136653359</v>
      </c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</row>
    <row r="16" spans="1:71" ht="15.75" customHeight="1">
      <c r="A16" s="65">
        <v>46185</v>
      </c>
      <c r="B16" s="30" t="s">
        <v>11</v>
      </c>
      <c r="C16" s="58">
        <v>17</v>
      </c>
      <c r="D16" s="58">
        <v>3</v>
      </c>
      <c r="E16" s="33">
        <v>3</v>
      </c>
      <c r="F16" s="34">
        <v>79</v>
      </c>
      <c r="G16" s="21">
        <v>0</v>
      </c>
      <c r="H16" s="35">
        <f t="shared" si="0"/>
        <v>82</v>
      </c>
      <c r="I16" s="60">
        <f t="shared" si="1"/>
        <v>102</v>
      </c>
      <c r="J16" s="10" t="s">
        <v>137</v>
      </c>
      <c r="K16" s="21">
        <v>320.01</v>
      </c>
      <c r="L16" s="21">
        <v>591.71</v>
      </c>
      <c r="M16" s="21">
        <f t="shared" si="2"/>
        <v>911.72</v>
      </c>
      <c r="N16" s="11">
        <v>0</v>
      </c>
      <c r="O16" s="11">
        <v>30120</v>
      </c>
      <c r="P16" s="11">
        <v>152</v>
      </c>
      <c r="Q16" s="12">
        <f t="shared" si="3"/>
        <v>30272</v>
      </c>
      <c r="R16" s="11">
        <v>1014</v>
      </c>
      <c r="S16" s="11">
        <v>12370</v>
      </c>
      <c r="T16" s="11">
        <f>3+85+7</f>
        <v>95</v>
      </c>
      <c r="U16" s="12">
        <f t="shared" si="4"/>
        <v>13479</v>
      </c>
      <c r="V16" s="11">
        <v>7</v>
      </c>
      <c r="W16" s="36">
        <f t="shared" si="5"/>
        <v>31286</v>
      </c>
      <c r="X16" s="100">
        <f t="shared" si="6"/>
        <v>94.597043842379932</v>
      </c>
      <c r="Y16" s="100">
        <f t="shared" si="7"/>
        <v>22.779740075374761</v>
      </c>
      <c r="Z16" s="53">
        <f t="shared" ref="Z16:AA16" si="19">X16*8</f>
        <v>756.77635073903946</v>
      </c>
      <c r="AA16" s="53">
        <f t="shared" si="19"/>
        <v>182.23792060299809</v>
      </c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</row>
    <row r="17" spans="1:71" ht="15.75" customHeight="1">
      <c r="A17" s="97">
        <v>46186</v>
      </c>
      <c r="B17" s="98" t="s">
        <v>8</v>
      </c>
      <c r="C17" s="58">
        <v>7</v>
      </c>
      <c r="D17" s="58">
        <v>0</v>
      </c>
      <c r="E17" s="33">
        <v>0</v>
      </c>
      <c r="F17" s="34">
        <v>0</v>
      </c>
      <c r="G17" s="21">
        <v>0</v>
      </c>
      <c r="H17" s="35">
        <f t="shared" si="0"/>
        <v>0</v>
      </c>
      <c r="I17" s="60">
        <f t="shared" si="1"/>
        <v>7</v>
      </c>
      <c r="J17" s="10"/>
      <c r="K17" s="21">
        <f>60.68-4</f>
        <v>56.68</v>
      </c>
      <c r="L17" s="21">
        <v>4</v>
      </c>
      <c r="M17" s="21">
        <f t="shared" si="2"/>
        <v>60.68</v>
      </c>
      <c r="N17" s="11">
        <v>0</v>
      </c>
      <c r="O17" s="11">
        <v>6249</v>
      </c>
      <c r="P17" s="11">
        <v>0</v>
      </c>
      <c r="Q17" s="12">
        <f t="shared" si="3"/>
        <v>6249</v>
      </c>
      <c r="R17" s="11">
        <v>0</v>
      </c>
      <c r="S17" s="11">
        <v>163</v>
      </c>
      <c r="T17" s="11">
        <v>0</v>
      </c>
      <c r="U17" s="12">
        <f t="shared" si="4"/>
        <v>163</v>
      </c>
      <c r="V17" s="11">
        <v>0</v>
      </c>
      <c r="W17" s="36">
        <f t="shared" si="5"/>
        <v>6249</v>
      </c>
      <c r="X17" s="100">
        <f t="shared" si="6"/>
        <v>110.25052928722654</v>
      </c>
      <c r="Y17" s="100">
        <f t="shared" si="7"/>
        <v>40.75</v>
      </c>
      <c r="Z17" s="53">
        <f t="shared" ref="Z17:AA17" si="20">X17*8</f>
        <v>882.00423429781233</v>
      </c>
      <c r="AA17" s="53">
        <f t="shared" si="20"/>
        <v>326</v>
      </c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</row>
    <row r="18" spans="1:71" ht="15.75" customHeight="1">
      <c r="A18" s="97">
        <v>46187</v>
      </c>
      <c r="B18" s="98" t="s">
        <v>7</v>
      </c>
      <c r="C18" s="58">
        <v>1</v>
      </c>
      <c r="D18" s="58">
        <v>0</v>
      </c>
      <c r="E18" s="33">
        <v>0</v>
      </c>
      <c r="F18" s="34">
        <v>0</v>
      </c>
      <c r="G18" s="21">
        <v>0</v>
      </c>
      <c r="H18" s="35">
        <f t="shared" si="0"/>
        <v>0</v>
      </c>
      <c r="I18" s="60">
        <f t="shared" si="1"/>
        <v>1</v>
      </c>
      <c r="J18" s="10"/>
      <c r="K18" s="21">
        <v>1.7589999999999999</v>
      </c>
      <c r="L18" s="21">
        <v>4.1059999999999999</v>
      </c>
      <c r="M18" s="21">
        <f t="shared" si="2"/>
        <v>5.8650000000000002</v>
      </c>
      <c r="N18" s="11">
        <v>0</v>
      </c>
      <c r="O18" s="11">
        <v>104</v>
      </c>
      <c r="P18" s="11">
        <v>0</v>
      </c>
      <c r="Q18" s="12">
        <f t="shared" si="3"/>
        <v>104</v>
      </c>
      <c r="R18" s="11">
        <v>0</v>
      </c>
      <c r="S18" s="11">
        <v>104</v>
      </c>
      <c r="T18" s="11">
        <v>0</v>
      </c>
      <c r="U18" s="12">
        <f t="shared" si="4"/>
        <v>104</v>
      </c>
      <c r="V18" s="11">
        <v>0</v>
      </c>
      <c r="W18" s="36">
        <f t="shared" si="5"/>
        <v>104</v>
      </c>
      <c r="X18" s="100">
        <f t="shared" si="6"/>
        <v>59.12450255827175</v>
      </c>
      <c r="Y18" s="100">
        <f t="shared" si="7"/>
        <v>25.328787140769606</v>
      </c>
      <c r="Z18" s="53">
        <f t="shared" ref="Z18:AA18" si="21">X18*8</f>
        <v>472.996020466174</v>
      </c>
      <c r="AA18" s="53">
        <f t="shared" si="21"/>
        <v>202.63029712615685</v>
      </c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</row>
    <row r="19" spans="1:71" ht="15.75" customHeight="1">
      <c r="A19" s="65">
        <v>46188</v>
      </c>
      <c r="B19" s="30" t="s">
        <v>10</v>
      </c>
      <c r="C19" s="58">
        <v>17</v>
      </c>
      <c r="D19" s="58">
        <v>0</v>
      </c>
      <c r="E19" s="33">
        <v>3</v>
      </c>
      <c r="F19" s="34">
        <f>19+20</f>
        <v>39</v>
      </c>
      <c r="G19" s="21">
        <v>0</v>
      </c>
      <c r="H19" s="35">
        <f t="shared" si="0"/>
        <v>42</v>
      </c>
      <c r="I19" s="60">
        <f t="shared" si="1"/>
        <v>59</v>
      </c>
      <c r="J19" s="10"/>
      <c r="K19" s="21">
        <v>91.15</v>
      </c>
      <c r="L19" s="21">
        <v>379.75</v>
      </c>
      <c r="M19" s="21">
        <f t="shared" si="2"/>
        <v>470.9</v>
      </c>
      <c r="N19" s="11">
        <v>0</v>
      </c>
      <c r="O19" s="11">
        <v>8593</v>
      </c>
      <c r="P19" s="11">
        <v>109</v>
      </c>
      <c r="Q19" s="12">
        <f t="shared" si="3"/>
        <v>8702</v>
      </c>
      <c r="R19" s="11">
        <v>2568</v>
      </c>
      <c r="S19" s="11">
        <v>7152</v>
      </c>
      <c r="T19" s="11">
        <f>16+47</f>
        <v>63</v>
      </c>
      <c r="U19" s="12">
        <f t="shared" si="4"/>
        <v>9783</v>
      </c>
      <c r="V19" s="11">
        <v>4</v>
      </c>
      <c r="W19" s="36">
        <f t="shared" si="5"/>
        <v>11270</v>
      </c>
      <c r="X19" s="100">
        <f t="shared" si="6"/>
        <v>95.469007131102572</v>
      </c>
      <c r="Y19" s="100">
        <f t="shared" si="7"/>
        <v>25.761685319289008</v>
      </c>
      <c r="Z19" s="53">
        <f t="shared" ref="Z19:AA19" si="22">X19*8</f>
        <v>763.75205704882057</v>
      </c>
      <c r="AA19" s="53">
        <f t="shared" si="22"/>
        <v>206.09348255431206</v>
      </c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</row>
    <row r="20" spans="1:71" ht="15.75" customHeight="1">
      <c r="A20" s="65">
        <v>46189</v>
      </c>
      <c r="B20" s="30" t="s">
        <v>9</v>
      </c>
      <c r="C20" s="58">
        <v>17</v>
      </c>
      <c r="D20" s="58">
        <v>0</v>
      </c>
      <c r="E20" s="33">
        <v>4</v>
      </c>
      <c r="F20" s="34">
        <v>37</v>
      </c>
      <c r="G20" s="21">
        <v>0</v>
      </c>
      <c r="H20" s="35">
        <f t="shared" si="0"/>
        <v>41</v>
      </c>
      <c r="I20" s="60">
        <f t="shared" si="1"/>
        <v>58</v>
      </c>
      <c r="J20" s="10"/>
      <c r="K20" s="21">
        <v>86.85</v>
      </c>
      <c r="L20" s="21">
        <v>282.20999999999998</v>
      </c>
      <c r="M20" s="21">
        <f t="shared" si="2"/>
        <v>369.05999999999995</v>
      </c>
      <c r="N20" s="11">
        <v>0</v>
      </c>
      <c r="O20" s="11">
        <v>7602</v>
      </c>
      <c r="P20" s="11">
        <v>22</v>
      </c>
      <c r="Q20" s="12">
        <f t="shared" si="3"/>
        <v>7624</v>
      </c>
      <c r="R20" s="11">
        <v>1390</v>
      </c>
      <c r="S20" s="11">
        <v>3599</v>
      </c>
      <c r="T20" s="11">
        <f>5+66+26</f>
        <v>97</v>
      </c>
      <c r="U20" s="12">
        <f t="shared" si="4"/>
        <v>5086</v>
      </c>
      <c r="V20" s="11">
        <v>10</v>
      </c>
      <c r="W20" s="36">
        <f t="shared" si="5"/>
        <v>9014</v>
      </c>
      <c r="X20" s="100">
        <f t="shared" si="6"/>
        <v>87.783534830166957</v>
      </c>
      <c r="Y20" s="100">
        <f t="shared" si="7"/>
        <v>18.022040324580988</v>
      </c>
      <c r="Z20" s="53">
        <f t="shared" ref="Z20:AA20" si="23">X20*8</f>
        <v>702.26827864133566</v>
      </c>
      <c r="AA20" s="53">
        <f t="shared" si="23"/>
        <v>144.17632259664791</v>
      </c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</row>
    <row r="21" spans="1:71" ht="15.75" customHeight="1">
      <c r="A21" s="65">
        <v>46190</v>
      </c>
      <c r="B21" s="30" t="s">
        <v>12</v>
      </c>
      <c r="C21" s="58">
        <f>9+8-1</f>
        <v>16</v>
      </c>
      <c r="D21" s="58">
        <v>0</v>
      </c>
      <c r="E21" s="33">
        <v>4</v>
      </c>
      <c r="F21" s="34">
        <f>10+18</f>
        <v>28</v>
      </c>
      <c r="G21" s="21">
        <v>0</v>
      </c>
      <c r="H21" s="35">
        <f t="shared" si="0"/>
        <v>32</v>
      </c>
      <c r="I21" s="60">
        <f t="shared" si="1"/>
        <v>48</v>
      </c>
      <c r="J21" s="10"/>
      <c r="K21" s="21">
        <v>88.43</v>
      </c>
      <c r="L21" s="21">
        <v>249.51669999999999</v>
      </c>
      <c r="M21" s="21">
        <f t="shared" si="2"/>
        <v>337.94669999999996</v>
      </c>
      <c r="N21" s="11">
        <v>0</v>
      </c>
      <c r="O21" s="11">
        <v>5158</v>
      </c>
      <c r="P21" s="11">
        <v>243</v>
      </c>
      <c r="Q21" s="12">
        <f t="shared" si="3"/>
        <v>5401</v>
      </c>
      <c r="R21" s="11">
        <v>1584</v>
      </c>
      <c r="S21" s="11">
        <v>2058</v>
      </c>
      <c r="T21" s="11">
        <f>3+2+18</f>
        <v>23</v>
      </c>
      <c r="U21" s="12">
        <f t="shared" si="4"/>
        <v>3665</v>
      </c>
      <c r="V21" s="11">
        <v>8</v>
      </c>
      <c r="W21" s="36">
        <f t="shared" si="5"/>
        <v>6985</v>
      </c>
      <c r="X21" s="100">
        <f t="shared" si="6"/>
        <v>61.07655772927739</v>
      </c>
      <c r="Y21" s="100">
        <f t="shared" si="7"/>
        <v>14.688395606386267</v>
      </c>
      <c r="Z21" s="53">
        <f t="shared" ref="Z21:AA21" si="24">X21*8</f>
        <v>488.61246183421912</v>
      </c>
      <c r="AA21" s="53">
        <f t="shared" si="24"/>
        <v>117.50716485109014</v>
      </c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</row>
    <row r="22" spans="1:71" ht="15.75" customHeight="1">
      <c r="A22" s="65">
        <v>46191</v>
      </c>
      <c r="B22" s="30" t="s">
        <v>6</v>
      </c>
      <c r="C22" s="58">
        <v>15</v>
      </c>
      <c r="D22" s="58">
        <v>0</v>
      </c>
      <c r="E22" s="33">
        <v>3</v>
      </c>
      <c r="F22" s="34">
        <v>19</v>
      </c>
      <c r="G22" s="21">
        <v>0</v>
      </c>
      <c r="H22" s="35">
        <f t="shared" si="0"/>
        <v>22</v>
      </c>
      <c r="I22" s="60">
        <f t="shared" si="1"/>
        <v>37</v>
      </c>
      <c r="J22" s="10"/>
      <c r="K22" s="21">
        <v>71.760000000000005</v>
      </c>
      <c r="L22" s="21">
        <v>188.3</v>
      </c>
      <c r="M22" s="21">
        <f t="shared" si="2"/>
        <v>260.06</v>
      </c>
      <c r="N22" s="11">
        <v>0</v>
      </c>
      <c r="O22" s="11">
        <v>4219</v>
      </c>
      <c r="P22" s="11">
        <v>28</v>
      </c>
      <c r="Q22" s="12">
        <f t="shared" si="3"/>
        <v>4247</v>
      </c>
      <c r="R22" s="11">
        <v>1449</v>
      </c>
      <c r="S22" s="11">
        <v>1248</v>
      </c>
      <c r="T22" s="11">
        <f>6+63+31</f>
        <v>100</v>
      </c>
      <c r="U22" s="12">
        <f t="shared" si="4"/>
        <v>2797</v>
      </c>
      <c r="V22" s="11">
        <v>5</v>
      </c>
      <c r="W22" s="36">
        <f t="shared" si="5"/>
        <v>5696</v>
      </c>
      <c r="X22" s="100">
        <f t="shared" si="6"/>
        <v>59.183389074693416</v>
      </c>
      <c r="Y22" s="100">
        <f t="shared" si="7"/>
        <v>14.853956452469463</v>
      </c>
      <c r="Z22" s="53">
        <f t="shared" ref="Z22:AA22" si="25">X22*8</f>
        <v>473.46711259754733</v>
      </c>
      <c r="AA22" s="53">
        <f t="shared" si="25"/>
        <v>118.8316516197557</v>
      </c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</row>
    <row r="23" spans="1:71" ht="15.75" customHeight="1">
      <c r="A23" s="65">
        <v>46192</v>
      </c>
      <c r="B23" s="30" t="s">
        <v>11</v>
      </c>
      <c r="C23" s="58">
        <v>15</v>
      </c>
      <c r="D23" s="58">
        <v>0</v>
      </c>
      <c r="E23" s="33">
        <v>3</v>
      </c>
      <c r="F23" s="34">
        <v>16</v>
      </c>
      <c r="G23" s="21">
        <v>0</v>
      </c>
      <c r="H23" s="35">
        <f t="shared" si="0"/>
        <v>19</v>
      </c>
      <c r="I23" s="60">
        <f t="shared" si="1"/>
        <v>34</v>
      </c>
      <c r="J23" s="10"/>
      <c r="K23" s="21">
        <v>62.86</v>
      </c>
      <c r="L23" s="21">
        <v>150.75</v>
      </c>
      <c r="M23" s="21">
        <f t="shared" si="2"/>
        <v>213.61</v>
      </c>
      <c r="N23" s="11">
        <v>0</v>
      </c>
      <c r="O23" s="11">
        <v>3455</v>
      </c>
      <c r="P23" s="11">
        <v>304</v>
      </c>
      <c r="Q23" s="12">
        <f t="shared" si="3"/>
        <v>3759</v>
      </c>
      <c r="R23" s="11">
        <v>1511</v>
      </c>
      <c r="S23" s="11">
        <v>1443</v>
      </c>
      <c r="T23" s="11">
        <f>4+51</f>
        <v>55</v>
      </c>
      <c r="U23" s="12">
        <f t="shared" si="4"/>
        <v>3009</v>
      </c>
      <c r="V23" s="11">
        <v>4</v>
      </c>
      <c r="W23" s="36">
        <f t="shared" si="5"/>
        <v>5270</v>
      </c>
      <c r="X23" s="100">
        <f t="shared" si="6"/>
        <v>59.799554565701563</v>
      </c>
      <c r="Y23" s="100">
        <f t="shared" si="7"/>
        <v>19.960199004975124</v>
      </c>
      <c r="Z23" s="53">
        <f t="shared" ref="Z23:AA23" si="26">X23*8</f>
        <v>478.3964365256125</v>
      </c>
      <c r="AA23" s="53">
        <f t="shared" si="26"/>
        <v>159.68159203980099</v>
      </c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</row>
    <row r="24" spans="1:71" ht="15.75" customHeight="1">
      <c r="A24" s="97">
        <v>46193</v>
      </c>
      <c r="B24" s="98" t="s">
        <v>8</v>
      </c>
      <c r="C24" s="58">
        <v>1</v>
      </c>
      <c r="D24" s="58">
        <v>0</v>
      </c>
      <c r="E24" s="33">
        <v>0</v>
      </c>
      <c r="F24" s="34">
        <v>0</v>
      </c>
      <c r="G24" s="21">
        <v>0</v>
      </c>
      <c r="H24" s="35">
        <f t="shared" si="0"/>
        <v>0</v>
      </c>
      <c r="I24" s="60">
        <f t="shared" si="1"/>
        <v>1</v>
      </c>
      <c r="J24" s="10"/>
      <c r="K24" s="21">
        <v>0.5</v>
      </c>
      <c r="L24" s="21">
        <v>3</v>
      </c>
      <c r="M24" s="21">
        <f t="shared" si="2"/>
        <v>3.5</v>
      </c>
      <c r="N24" s="11">
        <v>0</v>
      </c>
      <c r="O24" s="11">
        <v>72</v>
      </c>
      <c r="P24" s="11">
        <v>0</v>
      </c>
      <c r="Q24" s="12">
        <f t="shared" si="3"/>
        <v>72</v>
      </c>
      <c r="R24" s="11">
        <v>0</v>
      </c>
      <c r="S24" s="11">
        <v>72</v>
      </c>
      <c r="T24" s="11">
        <v>0</v>
      </c>
      <c r="U24" s="12">
        <f t="shared" si="4"/>
        <v>72</v>
      </c>
      <c r="V24" s="11">
        <v>0</v>
      </c>
      <c r="W24" s="36">
        <f t="shared" si="5"/>
        <v>72</v>
      </c>
      <c r="X24" s="100">
        <f t="shared" si="6"/>
        <v>144</v>
      </c>
      <c r="Y24" s="100">
        <f t="shared" si="7"/>
        <v>24</v>
      </c>
      <c r="Z24" s="53">
        <f t="shared" ref="Z24:AA24" si="27">X24*8</f>
        <v>1152</v>
      </c>
      <c r="AA24" s="53">
        <f t="shared" si="27"/>
        <v>192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</row>
    <row r="25" spans="1:71" ht="15.75" customHeight="1">
      <c r="A25" s="97">
        <v>46194</v>
      </c>
      <c r="B25" s="98" t="s">
        <v>7</v>
      </c>
      <c r="C25" s="58">
        <v>1</v>
      </c>
      <c r="D25" s="58">
        <v>0</v>
      </c>
      <c r="E25" s="33">
        <v>0</v>
      </c>
      <c r="F25" s="34">
        <v>0</v>
      </c>
      <c r="G25" s="21">
        <v>0</v>
      </c>
      <c r="H25" s="35">
        <f t="shared" si="0"/>
        <v>0</v>
      </c>
      <c r="I25" s="60">
        <f t="shared" si="1"/>
        <v>1</v>
      </c>
      <c r="J25" s="10"/>
      <c r="K25" s="21">
        <v>0.5</v>
      </c>
      <c r="L25" s="21">
        <v>3</v>
      </c>
      <c r="M25" s="21">
        <f t="shared" si="2"/>
        <v>3.5</v>
      </c>
      <c r="N25" s="11">
        <v>0</v>
      </c>
      <c r="O25" s="11">
        <v>96</v>
      </c>
      <c r="P25" s="11">
        <v>0</v>
      </c>
      <c r="Q25" s="12">
        <f t="shared" si="3"/>
        <v>96</v>
      </c>
      <c r="R25" s="11">
        <v>0</v>
      </c>
      <c r="S25" s="11">
        <v>96</v>
      </c>
      <c r="T25" s="11">
        <v>0</v>
      </c>
      <c r="U25" s="12">
        <f t="shared" si="4"/>
        <v>96</v>
      </c>
      <c r="V25" s="11">
        <v>0</v>
      </c>
      <c r="W25" s="36">
        <f t="shared" si="5"/>
        <v>96</v>
      </c>
      <c r="X25" s="52">
        <f t="shared" si="6"/>
        <v>192</v>
      </c>
      <c r="Y25" s="52">
        <f t="shared" si="7"/>
        <v>32</v>
      </c>
      <c r="Z25" s="53">
        <f t="shared" ref="Z25:AA25" si="28">X25*8</f>
        <v>1536</v>
      </c>
      <c r="AA25" s="53">
        <f t="shared" si="28"/>
        <v>256</v>
      </c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</row>
    <row r="26" spans="1:71" ht="15.75" customHeight="1">
      <c r="A26" s="65">
        <v>46195</v>
      </c>
      <c r="B26" s="30" t="s">
        <v>10</v>
      </c>
      <c r="C26" s="58">
        <v>16</v>
      </c>
      <c r="D26" s="58">
        <v>0</v>
      </c>
      <c r="E26" s="33">
        <v>4</v>
      </c>
      <c r="F26" s="34">
        <f>12+20</f>
        <v>32</v>
      </c>
      <c r="G26" s="21">
        <v>0</v>
      </c>
      <c r="H26" s="35">
        <f t="shared" si="0"/>
        <v>36</v>
      </c>
      <c r="I26" s="60">
        <f t="shared" si="1"/>
        <v>52</v>
      </c>
      <c r="J26" s="10"/>
      <c r="K26" s="21">
        <v>46.56</v>
      </c>
      <c r="L26" s="21">
        <v>332.25</v>
      </c>
      <c r="M26" s="21">
        <f t="shared" si="2"/>
        <v>378.81</v>
      </c>
      <c r="N26" s="11">
        <v>0</v>
      </c>
      <c r="O26" s="11">
        <v>4867</v>
      </c>
      <c r="P26" s="11">
        <v>101</v>
      </c>
      <c r="Q26" s="12">
        <f t="shared" si="3"/>
        <v>4968</v>
      </c>
      <c r="R26" s="11">
        <v>3586</v>
      </c>
      <c r="S26" s="11">
        <v>3946</v>
      </c>
      <c r="T26" s="11">
        <f>10+24+53</f>
        <v>87</v>
      </c>
      <c r="U26" s="12">
        <f t="shared" si="4"/>
        <v>7619</v>
      </c>
      <c r="V26" s="11">
        <v>9</v>
      </c>
      <c r="W26" s="36">
        <f t="shared" si="5"/>
        <v>8554</v>
      </c>
      <c r="X26" s="52">
        <f t="shared" si="6"/>
        <v>106.70103092783505</v>
      </c>
      <c r="Y26" s="52">
        <f t="shared" si="7"/>
        <v>22.931527464258842</v>
      </c>
      <c r="Z26" s="53">
        <f t="shared" ref="Z26:AA26" si="29">X26*8</f>
        <v>853.60824742268039</v>
      </c>
      <c r="AA26" s="53">
        <f t="shared" si="29"/>
        <v>183.45221971407074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</row>
    <row r="27" spans="1:71" ht="15.75" customHeight="1">
      <c r="A27" s="65">
        <v>46196</v>
      </c>
      <c r="B27" s="30" t="s">
        <v>9</v>
      </c>
      <c r="C27" s="58">
        <v>13.5</v>
      </c>
      <c r="D27" s="58">
        <v>0</v>
      </c>
      <c r="E27" s="33">
        <v>4</v>
      </c>
      <c r="F27" s="34">
        <v>21</v>
      </c>
      <c r="G27" s="21">
        <v>0</v>
      </c>
      <c r="H27" s="35">
        <f t="shared" si="0"/>
        <v>25</v>
      </c>
      <c r="I27" s="60">
        <f t="shared" si="1"/>
        <v>38.5</v>
      </c>
      <c r="J27" s="10"/>
      <c r="K27" s="21">
        <v>89.4</v>
      </c>
      <c r="L27" s="21">
        <v>176.15</v>
      </c>
      <c r="M27" s="21">
        <f t="shared" si="2"/>
        <v>265.55</v>
      </c>
      <c r="N27" s="11">
        <v>0</v>
      </c>
      <c r="O27" s="11">
        <v>5320</v>
      </c>
      <c r="P27" s="11">
        <v>22</v>
      </c>
      <c r="Q27" s="12">
        <f t="shared" si="3"/>
        <v>5342</v>
      </c>
      <c r="R27" s="11">
        <v>1101</v>
      </c>
      <c r="S27" s="11">
        <v>1683</v>
      </c>
      <c r="T27" s="11">
        <v>27</v>
      </c>
      <c r="U27" s="12">
        <f t="shared" si="4"/>
        <v>2811</v>
      </c>
      <c r="V27" s="11">
        <v>4</v>
      </c>
      <c r="W27" s="36">
        <f t="shared" si="5"/>
        <v>6443</v>
      </c>
      <c r="X27" s="52">
        <f t="shared" si="6"/>
        <v>59.753914988814316</v>
      </c>
      <c r="Y27" s="52">
        <f t="shared" si="7"/>
        <v>15.95799034913426</v>
      </c>
      <c r="Z27" s="53">
        <f t="shared" ref="Z27:AA27" si="30">X27*8</f>
        <v>478.03131991051453</v>
      </c>
      <c r="AA27" s="53">
        <f t="shared" si="30"/>
        <v>127.66392279307408</v>
      </c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</row>
    <row r="28" spans="1:71" ht="15.75" customHeight="1">
      <c r="A28" s="65">
        <v>46197</v>
      </c>
      <c r="B28" s="30" t="s">
        <v>12</v>
      </c>
      <c r="C28" s="58">
        <v>15.5</v>
      </c>
      <c r="D28" s="58">
        <v>0</v>
      </c>
      <c r="E28" s="33">
        <v>4</v>
      </c>
      <c r="F28" s="34">
        <v>14</v>
      </c>
      <c r="G28" s="21">
        <v>0</v>
      </c>
      <c r="H28" s="35">
        <f t="shared" si="0"/>
        <v>18</v>
      </c>
      <c r="I28" s="60">
        <f t="shared" si="1"/>
        <v>33.5</v>
      </c>
      <c r="J28" s="10"/>
      <c r="K28" s="21">
        <v>68.11</v>
      </c>
      <c r="L28" s="21">
        <v>100.56</v>
      </c>
      <c r="M28" s="21">
        <f t="shared" si="2"/>
        <v>168.67000000000002</v>
      </c>
      <c r="N28" s="11">
        <v>0</v>
      </c>
      <c r="O28" s="11">
        <v>3539</v>
      </c>
      <c r="P28" s="11">
        <v>322</v>
      </c>
      <c r="Q28" s="12">
        <f t="shared" si="3"/>
        <v>3861</v>
      </c>
      <c r="R28" s="11">
        <v>658</v>
      </c>
      <c r="S28" s="11">
        <v>1489</v>
      </c>
      <c r="T28" s="11">
        <f>5+32</f>
        <v>37</v>
      </c>
      <c r="U28" s="12">
        <f t="shared" si="4"/>
        <v>2184</v>
      </c>
      <c r="V28" s="11">
        <v>7</v>
      </c>
      <c r="W28" s="36">
        <f t="shared" si="5"/>
        <v>4519</v>
      </c>
      <c r="X28" s="52">
        <f t="shared" si="6"/>
        <v>56.687711055645281</v>
      </c>
      <c r="Y28" s="52">
        <f t="shared" si="7"/>
        <v>21.718377088305488</v>
      </c>
      <c r="Z28" s="53">
        <f t="shared" ref="Z28:AA28" si="31">X28*8</f>
        <v>453.50168844516224</v>
      </c>
      <c r="AA28" s="53">
        <f t="shared" si="31"/>
        <v>173.7470167064439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</row>
    <row r="29" spans="1:71" ht="15.75" customHeight="1">
      <c r="A29" s="65">
        <v>46198</v>
      </c>
      <c r="B29" s="30" t="s">
        <v>6</v>
      </c>
      <c r="C29" s="58">
        <v>16</v>
      </c>
      <c r="D29" s="58">
        <v>0</v>
      </c>
      <c r="E29" s="33">
        <v>4</v>
      </c>
      <c r="F29" s="34">
        <v>14</v>
      </c>
      <c r="G29" s="21">
        <v>0</v>
      </c>
      <c r="H29" s="35">
        <f t="shared" si="0"/>
        <v>18</v>
      </c>
      <c r="I29" s="60">
        <f t="shared" si="1"/>
        <v>34</v>
      </c>
      <c r="J29" s="10"/>
      <c r="K29" s="21">
        <v>48.583329999999997</v>
      </c>
      <c r="L29" s="21">
        <v>83.783330000000007</v>
      </c>
      <c r="M29" s="21">
        <f t="shared" si="2"/>
        <v>132.36666</v>
      </c>
      <c r="N29" s="11">
        <v>0</v>
      </c>
      <c r="O29" s="11">
        <v>3520</v>
      </c>
      <c r="P29" s="11">
        <v>27</v>
      </c>
      <c r="Q29" s="12">
        <f t="shared" si="3"/>
        <v>3547</v>
      </c>
      <c r="R29" s="11">
        <v>655</v>
      </c>
      <c r="S29" s="11">
        <v>1645</v>
      </c>
      <c r="T29" s="11">
        <f>8+1+67</f>
        <v>76</v>
      </c>
      <c r="U29" s="12">
        <f t="shared" si="4"/>
        <v>2376</v>
      </c>
      <c r="V29" s="11">
        <v>3</v>
      </c>
      <c r="W29" s="36">
        <f t="shared" si="5"/>
        <v>4202</v>
      </c>
      <c r="X29" s="52">
        <f t="shared" si="6"/>
        <v>73.008581338496157</v>
      </c>
      <c r="Y29" s="52">
        <f t="shared" si="7"/>
        <v>28.358863272682047</v>
      </c>
      <c r="Z29" s="53">
        <f t="shared" ref="Z29:AA29" si="32">X29*8</f>
        <v>584.06865070796925</v>
      </c>
      <c r="AA29" s="53">
        <f t="shared" si="32"/>
        <v>226.87090618145638</v>
      </c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</row>
    <row r="30" spans="1:71" ht="15.75" customHeight="1">
      <c r="A30" s="65">
        <v>46199</v>
      </c>
      <c r="B30" s="30" t="s">
        <v>11</v>
      </c>
      <c r="C30" s="58">
        <v>14.5</v>
      </c>
      <c r="D30" s="58">
        <v>0</v>
      </c>
      <c r="E30" s="33">
        <v>4</v>
      </c>
      <c r="F30" s="34">
        <v>12</v>
      </c>
      <c r="G30" s="21">
        <v>0</v>
      </c>
      <c r="H30" s="35">
        <f t="shared" si="0"/>
        <v>16</v>
      </c>
      <c r="I30" s="60">
        <f t="shared" si="1"/>
        <v>30.5</v>
      </c>
      <c r="J30" s="10"/>
      <c r="K30" s="21">
        <v>83.21</v>
      </c>
      <c r="L30" s="21">
        <v>108.61</v>
      </c>
      <c r="M30" s="21">
        <f t="shared" si="2"/>
        <v>191.82</v>
      </c>
      <c r="N30" s="11">
        <v>0</v>
      </c>
      <c r="O30" s="11">
        <v>3694</v>
      </c>
      <c r="P30" s="11">
        <v>505</v>
      </c>
      <c r="Q30" s="12">
        <f t="shared" si="3"/>
        <v>4199</v>
      </c>
      <c r="R30" s="11">
        <v>628</v>
      </c>
      <c r="S30" s="11">
        <v>1829</v>
      </c>
      <c r="T30" s="11">
        <f>5+18+35</f>
        <v>58</v>
      </c>
      <c r="U30" s="12">
        <f t="shared" si="4"/>
        <v>2515</v>
      </c>
      <c r="V30" s="11">
        <v>1</v>
      </c>
      <c r="W30" s="36">
        <f t="shared" si="5"/>
        <v>4827</v>
      </c>
      <c r="X30" s="52">
        <f t="shared" si="6"/>
        <v>50.46268477346473</v>
      </c>
      <c r="Y30" s="52">
        <f t="shared" si="7"/>
        <v>23.156247122732715</v>
      </c>
      <c r="Z30" s="53">
        <f t="shared" ref="Z30:AA30" si="33">X30*8</f>
        <v>403.70147818771784</v>
      </c>
      <c r="AA30" s="53">
        <f t="shared" si="33"/>
        <v>185.24997698186172</v>
      </c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</row>
    <row r="31" spans="1:71" ht="15.75" customHeight="1">
      <c r="A31" s="97">
        <v>46200</v>
      </c>
      <c r="B31" s="98" t="s">
        <v>8</v>
      </c>
      <c r="C31" s="58">
        <v>1</v>
      </c>
      <c r="D31" s="58">
        <v>0</v>
      </c>
      <c r="E31" s="33">
        <v>0</v>
      </c>
      <c r="F31" s="34">
        <v>0</v>
      </c>
      <c r="G31" s="21">
        <v>0</v>
      </c>
      <c r="H31" s="35">
        <f t="shared" si="0"/>
        <v>0</v>
      </c>
      <c r="I31" s="60">
        <f t="shared" si="1"/>
        <v>1</v>
      </c>
      <c r="J31" s="10"/>
      <c r="K31" s="21">
        <v>0.5</v>
      </c>
      <c r="L31" s="21">
        <v>3</v>
      </c>
      <c r="M31" s="21">
        <f t="shared" si="2"/>
        <v>3.5</v>
      </c>
      <c r="N31" s="11">
        <v>0</v>
      </c>
      <c r="O31" s="11">
        <v>153</v>
      </c>
      <c r="P31" s="11">
        <v>0</v>
      </c>
      <c r="Q31" s="12">
        <f t="shared" si="3"/>
        <v>153</v>
      </c>
      <c r="R31" s="11">
        <v>0</v>
      </c>
      <c r="S31" s="11">
        <v>153</v>
      </c>
      <c r="T31" s="11">
        <v>0</v>
      </c>
      <c r="U31" s="12">
        <f t="shared" si="4"/>
        <v>153</v>
      </c>
      <c r="V31" s="11">
        <v>0</v>
      </c>
      <c r="W31" s="36">
        <f t="shared" si="5"/>
        <v>153</v>
      </c>
      <c r="X31" s="52">
        <f t="shared" si="6"/>
        <v>306</v>
      </c>
      <c r="Y31" s="52">
        <f t="shared" si="7"/>
        <v>51</v>
      </c>
      <c r="Z31" s="53">
        <f t="shared" ref="Z31:AA31" si="34">X31*8</f>
        <v>2448</v>
      </c>
      <c r="AA31" s="53">
        <f t="shared" si="34"/>
        <v>408</v>
      </c>
      <c r="AB31" s="54"/>
      <c r="AC31" s="54"/>
      <c r="AD31" s="95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</row>
    <row r="32" spans="1:71" ht="15.75" customHeight="1">
      <c r="A32" s="97">
        <v>46201</v>
      </c>
      <c r="B32" s="98" t="s">
        <v>7</v>
      </c>
      <c r="C32" s="58">
        <v>1</v>
      </c>
      <c r="D32" s="58">
        <v>0</v>
      </c>
      <c r="E32" s="33">
        <v>0</v>
      </c>
      <c r="F32" s="34">
        <v>0</v>
      </c>
      <c r="G32" s="21">
        <v>0</v>
      </c>
      <c r="H32" s="35">
        <f t="shared" si="0"/>
        <v>0</v>
      </c>
      <c r="I32" s="60">
        <f t="shared" si="1"/>
        <v>1</v>
      </c>
      <c r="J32" s="10"/>
      <c r="K32" s="21">
        <v>0.5</v>
      </c>
      <c r="L32" s="21">
        <v>3</v>
      </c>
      <c r="M32" s="21">
        <f t="shared" si="2"/>
        <v>3.5</v>
      </c>
      <c r="N32" s="11">
        <v>0</v>
      </c>
      <c r="O32" s="11">
        <v>127</v>
      </c>
      <c r="P32" s="11">
        <v>0</v>
      </c>
      <c r="Q32" s="12">
        <f t="shared" si="3"/>
        <v>127</v>
      </c>
      <c r="R32" s="11">
        <v>0</v>
      </c>
      <c r="S32" s="11">
        <v>127</v>
      </c>
      <c r="T32" s="11">
        <v>0</v>
      </c>
      <c r="U32" s="12">
        <f t="shared" si="4"/>
        <v>127</v>
      </c>
      <c r="V32" s="11">
        <v>0</v>
      </c>
      <c r="W32" s="36">
        <f t="shared" si="5"/>
        <v>127</v>
      </c>
      <c r="X32" s="52">
        <f t="shared" si="6"/>
        <v>254</v>
      </c>
      <c r="Y32" s="52">
        <f t="shared" si="7"/>
        <v>42.333333333333336</v>
      </c>
      <c r="Z32" s="53">
        <f t="shared" ref="Z32:AA32" si="35">X32*8</f>
        <v>2032</v>
      </c>
      <c r="AA32" s="53">
        <f t="shared" si="35"/>
        <v>338.66666666666669</v>
      </c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</row>
    <row r="33" spans="1:71" ht="15.75" customHeight="1">
      <c r="A33" s="65">
        <v>46202</v>
      </c>
      <c r="B33" s="30" t="s">
        <v>10</v>
      </c>
      <c r="C33" s="58">
        <v>15</v>
      </c>
      <c r="D33" s="58">
        <v>0</v>
      </c>
      <c r="E33" s="33">
        <v>4</v>
      </c>
      <c r="F33" s="34">
        <v>29</v>
      </c>
      <c r="G33" s="21">
        <v>0</v>
      </c>
      <c r="H33" s="35">
        <f t="shared" si="0"/>
        <v>33</v>
      </c>
      <c r="I33" s="60">
        <f t="shared" si="1"/>
        <v>48</v>
      </c>
      <c r="J33" s="10"/>
      <c r="K33" s="21">
        <v>59.234999999999999</v>
      </c>
      <c r="L33" s="21">
        <v>250.48330000000001</v>
      </c>
      <c r="M33" s="21">
        <f t="shared" si="2"/>
        <v>309.7183</v>
      </c>
      <c r="N33" s="11">
        <v>0</v>
      </c>
      <c r="O33" s="11">
        <v>5713</v>
      </c>
      <c r="P33" s="11">
        <v>131</v>
      </c>
      <c r="Q33" s="12">
        <f t="shared" si="3"/>
        <v>5844</v>
      </c>
      <c r="R33" s="11">
        <v>1870</v>
      </c>
      <c r="S33" s="11">
        <v>3679</v>
      </c>
      <c r="T33" s="11">
        <f>10+35+77</f>
        <v>122</v>
      </c>
      <c r="U33" s="12">
        <f t="shared" si="4"/>
        <v>5671</v>
      </c>
      <c r="V33" s="11">
        <v>4</v>
      </c>
      <c r="W33" s="36">
        <f t="shared" si="5"/>
        <v>7714</v>
      </c>
      <c r="X33" s="52">
        <f t="shared" si="6"/>
        <v>98.65788807292985</v>
      </c>
      <c r="Y33" s="52">
        <f t="shared" si="7"/>
        <v>22.640231903683798</v>
      </c>
      <c r="Z33" s="53">
        <f t="shared" ref="Z33:AA33" si="36">X33*8</f>
        <v>789.2631045834388</v>
      </c>
      <c r="AA33" s="53">
        <f t="shared" si="36"/>
        <v>181.12185522947038</v>
      </c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</row>
    <row r="34" spans="1:71" ht="15.75" customHeight="1">
      <c r="A34" s="65">
        <v>46203</v>
      </c>
      <c r="B34" s="30" t="s">
        <v>9</v>
      </c>
      <c r="C34" s="58">
        <v>15.5</v>
      </c>
      <c r="D34" s="58">
        <v>0</v>
      </c>
      <c r="E34" s="33">
        <v>4</v>
      </c>
      <c r="F34" s="34">
        <v>15</v>
      </c>
      <c r="G34" s="21">
        <v>0</v>
      </c>
      <c r="H34" s="35">
        <f t="shared" si="0"/>
        <v>19</v>
      </c>
      <c r="I34" s="60">
        <f t="shared" si="1"/>
        <v>34.5</v>
      </c>
      <c r="J34" s="10"/>
      <c r="K34" s="21">
        <v>44.56</v>
      </c>
      <c r="L34" s="21">
        <v>114.3</v>
      </c>
      <c r="M34" s="21">
        <f t="shared" si="2"/>
        <v>158.86000000000001</v>
      </c>
      <c r="N34" s="11">
        <v>0</v>
      </c>
      <c r="O34" s="11">
        <v>3624</v>
      </c>
      <c r="P34" s="11">
        <v>13</v>
      </c>
      <c r="Q34" s="12">
        <f t="shared" si="3"/>
        <v>3637</v>
      </c>
      <c r="R34" s="11">
        <v>647</v>
      </c>
      <c r="S34" s="11">
        <v>1069</v>
      </c>
      <c r="T34" s="11">
        <f>3+3+16</f>
        <v>22</v>
      </c>
      <c r="U34" s="12">
        <f t="shared" si="4"/>
        <v>1738</v>
      </c>
      <c r="V34" s="11">
        <v>4</v>
      </c>
      <c r="W34" s="36">
        <f t="shared" si="5"/>
        <v>4284</v>
      </c>
      <c r="X34" s="52">
        <f t="shared" si="6"/>
        <v>81.620287253141825</v>
      </c>
      <c r="Y34" s="52">
        <f t="shared" si="7"/>
        <v>15.20559930008749</v>
      </c>
      <c r="Z34" s="53">
        <f t="shared" ref="Z34:AA34" si="37">X34*8</f>
        <v>652.9622980251346</v>
      </c>
      <c r="AA34" s="53">
        <f t="shared" si="37"/>
        <v>121.64479440069992</v>
      </c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</row>
    <row r="35" spans="1:71" ht="15.75" customHeight="1">
      <c r="A35" s="101"/>
      <c r="B35" s="102"/>
      <c r="C35" s="58"/>
      <c r="D35" s="58"/>
      <c r="E35" s="33"/>
      <c r="F35" s="34"/>
      <c r="G35" s="21">
        <v>0</v>
      </c>
      <c r="H35" s="35">
        <f t="shared" si="0"/>
        <v>0</v>
      </c>
      <c r="I35" s="60">
        <f t="shared" si="1"/>
        <v>0</v>
      </c>
      <c r="J35" s="10"/>
      <c r="K35" s="21"/>
      <c r="L35" s="21"/>
      <c r="M35" s="21">
        <f t="shared" si="2"/>
        <v>0</v>
      </c>
      <c r="N35" s="11">
        <v>0</v>
      </c>
      <c r="O35" s="11"/>
      <c r="P35" s="11"/>
      <c r="Q35" s="12">
        <f t="shared" si="3"/>
        <v>0</v>
      </c>
      <c r="R35" s="11"/>
      <c r="S35" s="11"/>
      <c r="T35" s="11"/>
      <c r="U35" s="12">
        <f t="shared" si="4"/>
        <v>0</v>
      </c>
      <c r="V35" s="11"/>
      <c r="W35" s="36">
        <f t="shared" si="5"/>
        <v>0</v>
      </c>
      <c r="X35" s="52" t="e">
        <f t="shared" si="6"/>
        <v>#DIV/0!</v>
      </c>
      <c r="Y35" s="52" t="e">
        <f t="shared" si="7"/>
        <v>#DIV/0!</v>
      </c>
      <c r="Z35" s="53" t="e">
        <f t="shared" ref="Z35:AA35" si="38">X35*8</f>
        <v>#DIV/0!</v>
      </c>
      <c r="AA35" s="53" t="e">
        <f t="shared" si="38"/>
        <v>#DIV/0!</v>
      </c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</row>
    <row r="36" spans="1:71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4"/>
      <c r="Y36" s="64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</row>
    <row r="37" spans="1:71" ht="15">
      <c r="A37" s="28" t="s">
        <v>138</v>
      </c>
      <c r="B37" s="28" t="s">
        <v>139</v>
      </c>
      <c r="BR37" s="62"/>
    </row>
    <row r="38" spans="1:71" ht="12.75">
      <c r="A38" s="2" t="s">
        <v>50</v>
      </c>
      <c r="B38" s="29" t="s">
        <v>51</v>
      </c>
      <c r="BR38" s="62"/>
    </row>
    <row r="39" spans="1:71" ht="12.75">
      <c r="A39" s="30" t="s">
        <v>52</v>
      </c>
      <c r="B39" s="1" t="s">
        <v>57</v>
      </c>
      <c r="BR39" s="62"/>
    </row>
    <row r="40" spans="1:71" ht="12.75">
      <c r="A40" s="30" t="s">
        <v>54</v>
      </c>
      <c r="BR40" s="62"/>
    </row>
    <row r="41" spans="1:71" ht="12.75">
      <c r="A41" s="30" t="s">
        <v>56</v>
      </c>
      <c r="BR41" s="62"/>
    </row>
    <row r="42" spans="1:71" ht="12.75">
      <c r="A42" s="30" t="s">
        <v>58</v>
      </c>
      <c r="BR42" s="62"/>
    </row>
    <row r="43" spans="1:71" ht="12.75">
      <c r="A43" s="30" t="s">
        <v>59</v>
      </c>
      <c r="BR43" s="62"/>
    </row>
    <row r="44" spans="1:71" ht="12.75">
      <c r="A44" s="30" t="s">
        <v>60</v>
      </c>
      <c r="BR44" s="62"/>
    </row>
    <row r="45" spans="1:71" ht="12.75">
      <c r="A45" s="30" t="s">
        <v>61</v>
      </c>
      <c r="BR45" s="62"/>
    </row>
    <row r="46" spans="1:71" ht="12.75">
      <c r="A46" s="30" t="s">
        <v>77</v>
      </c>
      <c r="BR46" s="62"/>
    </row>
    <row r="47" spans="1:71" ht="15">
      <c r="A47" s="1" t="s">
        <v>55</v>
      </c>
      <c r="B47" s="28"/>
      <c r="BR47" s="62"/>
    </row>
    <row r="48" spans="1:71" ht="15">
      <c r="A48" s="28" t="s">
        <v>62</v>
      </c>
      <c r="B48" s="28" t="s">
        <v>49</v>
      </c>
      <c r="BR48" s="62"/>
    </row>
    <row r="49" spans="1:71" ht="12.75">
      <c r="A49" s="2" t="s">
        <v>3</v>
      </c>
      <c r="B49" s="29" t="s">
        <v>51</v>
      </c>
      <c r="BR49" s="62"/>
    </row>
    <row r="50" spans="1:71" ht="12.75">
      <c r="A50" s="30" t="s">
        <v>64</v>
      </c>
      <c r="B50" s="1" t="s">
        <v>65</v>
      </c>
      <c r="BR50" s="62"/>
    </row>
    <row r="51" spans="1:71" ht="12.75">
      <c r="A51" s="30" t="s">
        <v>66</v>
      </c>
      <c r="B51" s="1" t="s">
        <v>67</v>
      </c>
      <c r="BR51" s="62"/>
    </row>
    <row r="52" spans="1:71" ht="12.75">
      <c r="A52" s="30" t="s">
        <v>69</v>
      </c>
      <c r="B52" s="1" t="s">
        <v>70</v>
      </c>
      <c r="BR52" s="62"/>
    </row>
    <row r="53" spans="1:71" ht="12.75">
      <c r="A53" s="30" t="s">
        <v>71</v>
      </c>
      <c r="BR53" s="62"/>
    </row>
    <row r="54" spans="1:71" ht="12.75">
      <c r="A54" s="30" t="s">
        <v>73</v>
      </c>
      <c r="BR54" s="62"/>
    </row>
    <row r="55" spans="1:71" ht="12.75">
      <c r="A55" s="1" t="s">
        <v>105</v>
      </c>
      <c r="BR55" s="62"/>
    </row>
    <row r="56" spans="1:71" ht="12.75">
      <c r="A56" s="1" t="s">
        <v>106</v>
      </c>
      <c r="BR56" s="62"/>
    </row>
    <row r="57" spans="1:71" ht="12.75">
      <c r="A57" s="96" t="s">
        <v>134</v>
      </c>
      <c r="BR57" s="62"/>
    </row>
    <row r="58" spans="1:71" ht="12.75">
      <c r="BR58" s="62"/>
    </row>
    <row r="59" spans="1:71" ht="12.7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4"/>
      <c r="Y59" s="64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</row>
    <row r="60" spans="1:71" ht="12.7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4"/>
      <c r="Y60" s="64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</row>
    <row r="61" spans="1:71" ht="12.7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4"/>
      <c r="Y61" s="64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</row>
    <row r="62" spans="1:71" ht="12.7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4"/>
      <c r="Y62" s="64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</row>
    <row r="63" spans="1:71" ht="12.7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4"/>
      <c r="Y63" s="64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</row>
    <row r="64" spans="1:71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4"/>
      <c r="Y64" s="64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</row>
    <row r="65" spans="1:71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4"/>
      <c r="Y65" s="64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</row>
    <row r="66" spans="1:71" ht="12.7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4"/>
      <c r="Y66" s="64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</row>
    <row r="67" spans="1:71" ht="12.7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4"/>
      <c r="Y67" s="64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</row>
    <row r="68" spans="1:71" ht="12.7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4"/>
      <c r="Y68" s="64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</row>
    <row r="69" spans="1:71" ht="12.7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4"/>
      <c r="Y69" s="64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</row>
    <row r="70" spans="1:71" ht="12.7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4"/>
      <c r="Y70" s="64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</row>
    <row r="71" spans="1:71" ht="12.7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4"/>
      <c r="Y71" s="64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</row>
    <row r="72" spans="1:71" ht="12.7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4"/>
      <c r="Y72" s="64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</row>
    <row r="73" spans="1:71" ht="12.7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4"/>
      <c r="Y73" s="64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</row>
    <row r="74" spans="1:71" ht="12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4"/>
      <c r="Y74" s="64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</row>
    <row r="75" spans="1:71" ht="12.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4"/>
      <c r="Y75" s="64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</row>
    <row r="76" spans="1:71" ht="12.7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4"/>
      <c r="Y76" s="64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</row>
    <row r="77" spans="1:71" ht="12.7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4"/>
      <c r="Y77" s="64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</row>
    <row r="78" spans="1:71" ht="12.7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4"/>
      <c r="Y78" s="64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</row>
    <row r="79" spans="1:71" ht="12.7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4"/>
      <c r="Y79" s="64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</row>
    <row r="80" spans="1:71" ht="12.7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4"/>
      <c r="Y80" s="64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</row>
    <row r="81" spans="1:71" ht="12.7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4"/>
      <c r="Y81" s="64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</row>
    <row r="82" spans="1:71" ht="12.7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4"/>
      <c r="Y82" s="64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</row>
    <row r="83" spans="1:71" ht="12.7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4"/>
      <c r="Y83" s="64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</row>
    <row r="84" spans="1:71" ht="12.7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4"/>
      <c r="Y84" s="64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</row>
    <row r="85" spans="1:71" ht="12.7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4"/>
      <c r="Y85" s="64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</row>
    <row r="86" spans="1:71" ht="12.7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4"/>
      <c r="Y86" s="64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</row>
    <row r="87" spans="1:71" ht="12.7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4"/>
      <c r="Y87" s="64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</row>
    <row r="88" spans="1:71" ht="12.7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4"/>
      <c r="Y88" s="64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</row>
    <row r="89" spans="1:71" ht="12.7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4"/>
      <c r="Y89" s="64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</row>
    <row r="90" spans="1:71" ht="12.7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4"/>
      <c r="Y90" s="64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</row>
    <row r="91" spans="1:71" ht="12.7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4"/>
      <c r="Y91" s="64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</row>
    <row r="92" spans="1:71" ht="12.7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4"/>
      <c r="Y92" s="64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</row>
    <row r="93" spans="1:71" ht="12.7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4"/>
      <c r="Y93" s="64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</row>
    <row r="94" spans="1:71" ht="12.7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4"/>
      <c r="Y94" s="64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</row>
    <row r="95" spans="1:71" ht="12.7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4"/>
      <c r="Y95" s="64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</row>
    <row r="96" spans="1:71" ht="12.7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4"/>
      <c r="Y96" s="64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</row>
    <row r="97" spans="1:71" ht="12.7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4"/>
      <c r="Y97" s="64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</row>
    <row r="98" spans="1:71" ht="12.7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4"/>
      <c r="Y98" s="64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</row>
    <row r="99" spans="1:71" ht="12.7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4"/>
      <c r="Y99" s="64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</row>
    <row r="100" spans="1:71" ht="12.7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4"/>
      <c r="Y100" s="64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</row>
    <row r="101" spans="1:71" ht="12.7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4"/>
      <c r="Y101" s="64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</row>
    <row r="102" spans="1:71" ht="12.7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4"/>
      <c r="Y102" s="64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</row>
    <row r="103" spans="1:71" ht="12.7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4"/>
      <c r="Y103" s="64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</row>
    <row r="104" spans="1:71" ht="12.7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4"/>
      <c r="Y104" s="64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</row>
    <row r="105" spans="1:71" ht="12.7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4"/>
      <c r="Y105" s="64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</row>
    <row r="106" spans="1:71" ht="12.7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4"/>
      <c r="Y106" s="64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</row>
    <row r="107" spans="1:71" ht="12.7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4"/>
      <c r="Y107" s="64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</row>
    <row r="108" spans="1:71" ht="12.7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4"/>
      <c r="Y108" s="64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</row>
    <row r="109" spans="1:71" ht="12.7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4"/>
      <c r="Y109" s="64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</row>
    <row r="110" spans="1:71" ht="12.7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4"/>
      <c r="Y110" s="64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</row>
    <row r="111" spans="1:71" ht="12.7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4"/>
      <c r="Y111" s="64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</row>
    <row r="112" spans="1:71" ht="12.7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4"/>
      <c r="Y112" s="64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</row>
    <row r="113" spans="1:71" ht="12.7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4"/>
      <c r="Y113" s="64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</row>
    <row r="114" spans="1:71" ht="12.7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4"/>
      <c r="Y114" s="64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</row>
    <row r="115" spans="1:71" ht="12.7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4"/>
      <c r="Y115" s="64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</row>
    <row r="116" spans="1:71" ht="12.7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4"/>
      <c r="Y116" s="64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</row>
    <row r="117" spans="1:71" ht="12.7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4"/>
      <c r="Y117" s="64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</row>
    <row r="118" spans="1:71" ht="12.7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4"/>
      <c r="Y118" s="64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</row>
    <row r="119" spans="1:71" ht="12.7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4"/>
      <c r="Y119" s="64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</row>
    <row r="120" spans="1:71" ht="12.7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4"/>
      <c r="Y120" s="64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</row>
    <row r="121" spans="1:71" ht="12.7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4"/>
      <c r="Y121" s="64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</row>
    <row r="122" spans="1:71" ht="12.7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4"/>
      <c r="Y122" s="64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</row>
    <row r="123" spans="1:71" ht="12.7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4"/>
      <c r="Y123" s="64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</row>
    <row r="124" spans="1:71" ht="12.7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4"/>
      <c r="Y124" s="64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</row>
    <row r="125" spans="1:71" ht="12.7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4"/>
      <c r="Y125" s="64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</row>
    <row r="126" spans="1:71" ht="12.7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4"/>
      <c r="Y126" s="64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</row>
    <row r="127" spans="1:71" ht="12.7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4"/>
      <c r="Y127" s="64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</row>
    <row r="128" spans="1:71" ht="12.7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4"/>
      <c r="Y128" s="64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</row>
    <row r="129" spans="1:71" ht="12.7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4"/>
      <c r="Y129" s="64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</row>
    <row r="130" spans="1:71" ht="12.7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4"/>
      <c r="Y130" s="64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</row>
    <row r="131" spans="1:71" ht="12.7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4"/>
      <c r="Y131" s="64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</row>
    <row r="132" spans="1:71" ht="12.7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4"/>
      <c r="Y132" s="64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</row>
    <row r="133" spans="1:71" ht="12.7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4"/>
      <c r="Y133" s="64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</row>
    <row r="134" spans="1:71" ht="12.7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4"/>
      <c r="Y134" s="64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</row>
    <row r="135" spans="1:71" ht="12.7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4"/>
      <c r="Y135" s="64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</row>
    <row r="136" spans="1:71" ht="12.7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4"/>
      <c r="Y136" s="64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</row>
    <row r="137" spans="1:71" ht="12.7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4"/>
      <c r="Y137" s="64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</row>
    <row r="138" spans="1:71" ht="12.7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4"/>
      <c r="Y138" s="64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</row>
    <row r="139" spans="1:71" ht="12.7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4"/>
      <c r="Y139" s="64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</row>
    <row r="140" spans="1:71" ht="12.7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4"/>
      <c r="Y140" s="64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</row>
    <row r="141" spans="1:71" ht="12.7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4"/>
      <c r="Y141" s="64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</row>
    <row r="142" spans="1:71" ht="12.7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4"/>
      <c r="Y142" s="64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</row>
    <row r="143" spans="1:71" ht="12.7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4"/>
      <c r="Y143" s="64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</row>
    <row r="144" spans="1:71" ht="12.7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4"/>
      <c r="Y144" s="64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</row>
    <row r="145" spans="1:71" ht="12.7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4"/>
      <c r="Y145" s="64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</row>
    <row r="146" spans="1:71" ht="12.7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4"/>
      <c r="Y146" s="64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</row>
    <row r="147" spans="1:71" ht="12.7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4"/>
      <c r="Y147" s="64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</row>
    <row r="148" spans="1:71" ht="12.7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4"/>
      <c r="Y148" s="64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</row>
    <row r="149" spans="1:71" ht="12.7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4"/>
      <c r="Y149" s="64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</row>
    <row r="150" spans="1:71" ht="12.7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4"/>
      <c r="Y150" s="64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</row>
    <row r="151" spans="1:71" ht="12.7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4"/>
      <c r="Y151" s="64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</row>
    <row r="152" spans="1:71" ht="12.7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4"/>
      <c r="Y152" s="64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</row>
    <row r="153" spans="1:71" ht="12.7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4"/>
      <c r="Y153" s="64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</row>
    <row r="154" spans="1:71" ht="12.7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4"/>
      <c r="Y154" s="64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</row>
    <row r="155" spans="1:71" ht="12.7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4"/>
      <c r="Y155" s="64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</row>
    <row r="156" spans="1:71" ht="12.7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4"/>
      <c r="Y156" s="64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</row>
    <row r="157" spans="1:71" ht="12.7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4"/>
      <c r="Y157" s="64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</row>
    <row r="158" spans="1:71" ht="12.7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4"/>
      <c r="Y158" s="64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</row>
    <row r="159" spans="1:71" ht="12.7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4"/>
      <c r="Y159" s="64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0" spans="1:71" ht="12.7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4"/>
      <c r="Y160" s="64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</row>
    <row r="161" spans="1:71" ht="12.7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4"/>
      <c r="Y161" s="64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</row>
    <row r="162" spans="1:71" ht="12.7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4"/>
      <c r="Y162" s="64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</row>
    <row r="163" spans="1:71" ht="12.7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4"/>
      <c r="Y163" s="64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</row>
    <row r="164" spans="1:71" ht="12.7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4"/>
      <c r="Y164" s="64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</row>
    <row r="165" spans="1:71" ht="12.7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4"/>
      <c r="Y165" s="64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</row>
    <row r="166" spans="1:71" ht="12.7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4"/>
      <c r="Y166" s="64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</row>
    <row r="167" spans="1:71" ht="12.7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4"/>
      <c r="Y167" s="64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</row>
    <row r="168" spans="1:71" ht="12.7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4"/>
      <c r="Y168" s="64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</row>
    <row r="169" spans="1:71" ht="12.7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4"/>
      <c r="Y169" s="64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</row>
    <row r="170" spans="1:71" ht="12.7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4"/>
      <c r="Y170" s="64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</row>
    <row r="171" spans="1:71" ht="12.7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4"/>
      <c r="Y171" s="64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</row>
    <row r="172" spans="1:71" ht="12.7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4"/>
      <c r="Y172" s="64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</row>
    <row r="173" spans="1:71" ht="12.7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4"/>
      <c r="Y173" s="64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</row>
    <row r="174" spans="1:71" ht="12.7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4"/>
      <c r="Y174" s="64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</row>
    <row r="175" spans="1:71" ht="12.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4"/>
      <c r="Y175" s="64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</row>
    <row r="176" spans="1:71" ht="12.7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4"/>
      <c r="Y176" s="64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</row>
    <row r="177" spans="1:71" ht="12.7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4"/>
      <c r="Y177" s="64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</row>
    <row r="178" spans="1:71" ht="12.7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4"/>
      <c r="Y178" s="64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</row>
    <row r="179" spans="1:71" ht="12.7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4"/>
      <c r="Y179" s="64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</row>
    <row r="180" spans="1:71" ht="12.7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4"/>
      <c r="Y180" s="64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</row>
    <row r="181" spans="1:71" ht="12.7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4"/>
      <c r="Y181" s="64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</row>
    <row r="182" spans="1:71" ht="12.7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4"/>
      <c r="Y182" s="64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</row>
    <row r="183" spans="1:71" ht="12.7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4"/>
      <c r="Y183" s="64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</row>
    <row r="184" spans="1:71" ht="12.7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4"/>
      <c r="Y184" s="64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</row>
    <row r="185" spans="1:71" ht="12.7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4"/>
      <c r="Y185" s="64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</row>
    <row r="186" spans="1:71" ht="12.7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4"/>
      <c r="Y186" s="64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</row>
    <row r="187" spans="1:71" ht="12.7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4"/>
      <c r="Y187" s="64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</row>
    <row r="188" spans="1:71" ht="12.7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4"/>
      <c r="Y188" s="64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</row>
    <row r="189" spans="1:71" ht="12.7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4"/>
      <c r="Y189" s="64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</row>
    <row r="190" spans="1:71" ht="12.7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4"/>
      <c r="Y190" s="64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</row>
    <row r="191" spans="1:71" ht="12.7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4"/>
      <c r="Y191" s="64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</row>
    <row r="192" spans="1:71" ht="12.7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4"/>
      <c r="Y192" s="64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</row>
    <row r="193" spans="1:71" ht="12.7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4"/>
      <c r="Y193" s="64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</row>
    <row r="194" spans="1:71" ht="12.7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4"/>
      <c r="Y194" s="64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</row>
    <row r="195" spans="1:71" ht="12.7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4"/>
      <c r="Y195" s="64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</row>
    <row r="196" spans="1:71" ht="12.7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4"/>
      <c r="Y196" s="64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</row>
    <row r="197" spans="1:71" ht="12.7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4"/>
      <c r="Y197" s="64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</row>
    <row r="198" spans="1:71" ht="12.7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4"/>
      <c r="Y198" s="64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</row>
    <row r="199" spans="1:71" ht="12.7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4"/>
      <c r="Y199" s="64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</row>
    <row r="200" spans="1:71" ht="12.7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4"/>
      <c r="Y200" s="64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</row>
    <row r="201" spans="1:71" ht="12.7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4"/>
      <c r="Y201" s="64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</row>
    <row r="202" spans="1:71" ht="12.7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4"/>
      <c r="Y202" s="64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</row>
    <row r="203" spans="1:71" ht="12.7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4"/>
      <c r="Y203" s="64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</row>
    <row r="204" spans="1:71" ht="12.7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4"/>
      <c r="Y204" s="64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</row>
    <row r="205" spans="1:71" ht="12.7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4"/>
      <c r="Y205" s="64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</row>
    <row r="206" spans="1:71" ht="12.7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4"/>
      <c r="Y206" s="64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</row>
    <row r="207" spans="1:71" ht="12.7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4"/>
      <c r="Y207" s="64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</row>
    <row r="208" spans="1:71" ht="12.7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4"/>
      <c r="Y208" s="64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</row>
    <row r="209" spans="1:71" ht="12.7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4"/>
      <c r="Y209" s="64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</row>
    <row r="210" spans="1:71" ht="12.7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4"/>
      <c r="Y210" s="64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</row>
    <row r="211" spans="1:71" ht="12.7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4"/>
      <c r="Y211" s="64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</row>
    <row r="212" spans="1:71" ht="12.7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4"/>
      <c r="Y212" s="64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</row>
    <row r="213" spans="1:71" ht="12.7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4"/>
      <c r="Y213" s="64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</row>
    <row r="214" spans="1:71" ht="12.7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4"/>
      <c r="Y214" s="64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</row>
    <row r="215" spans="1:71" ht="12.7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4"/>
      <c r="Y215" s="64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</row>
    <row r="216" spans="1:71" ht="12.7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4"/>
      <c r="Y216" s="64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</row>
    <row r="217" spans="1:71" ht="12.7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4"/>
      <c r="Y217" s="64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</row>
    <row r="218" spans="1:71" ht="12.7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4"/>
      <c r="Y218" s="64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</row>
    <row r="219" spans="1:71" ht="12.7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4"/>
      <c r="Y219" s="64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</row>
    <row r="220" spans="1:71" ht="12.7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4"/>
      <c r="Y220" s="64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</row>
    <row r="221" spans="1:71" ht="12.7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4"/>
      <c r="Y221" s="64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</row>
    <row r="222" spans="1:71" ht="12.7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4"/>
      <c r="Y222" s="64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</row>
    <row r="223" spans="1:71" ht="12.7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4"/>
      <c r="Y223" s="64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</row>
    <row r="224" spans="1:71" ht="12.7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4"/>
      <c r="Y224" s="64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</row>
    <row r="225" spans="1:71" ht="12.7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4"/>
      <c r="Y225" s="64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</row>
    <row r="226" spans="1:71" ht="12.7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4"/>
      <c r="Y226" s="64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</row>
    <row r="227" spans="1:71" ht="12.7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4"/>
      <c r="Y227" s="64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</row>
    <row r="228" spans="1:71" ht="12.7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4"/>
      <c r="Y228" s="64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</row>
    <row r="229" spans="1:71" ht="12.7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4"/>
      <c r="Y229" s="64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</row>
    <row r="230" spans="1:71" ht="12.7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4"/>
      <c r="Y230" s="64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</row>
    <row r="231" spans="1:71" ht="12.7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4"/>
      <c r="Y231" s="64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</row>
    <row r="232" spans="1:71" ht="12.7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4"/>
      <c r="Y232" s="64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</row>
    <row r="233" spans="1:71" ht="12.7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4"/>
      <c r="Y233" s="64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</row>
    <row r="234" spans="1:71" ht="12.7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4"/>
      <c r="Y234" s="64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</row>
    <row r="235" spans="1:71" ht="12.7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4"/>
      <c r="Y235" s="64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</row>
    <row r="236" spans="1:71" ht="12.7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4"/>
      <c r="Y236" s="64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</row>
    <row r="237" spans="1:71" ht="12.7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4"/>
      <c r="Y237" s="64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</row>
    <row r="238" spans="1:71" ht="12.7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4"/>
      <c r="Y238" s="64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</row>
    <row r="239" spans="1:71" ht="12.7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4"/>
      <c r="Y239" s="64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</row>
    <row r="240" spans="1:71" ht="12.7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4"/>
      <c r="Y240" s="64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</row>
    <row r="241" spans="1:71" ht="12.7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4"/>
      <c r="Y241" s="64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</row>
    <row r="242" spans="1:71" ht="12.7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4"/>
      <c r="Y242" s="64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</row>
    <row r="243" spans="1:71" ht="12.7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4"/>
      <c r="Y243" s="64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</row>
    <row r="244" spans="1:71" ht="12.7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4"/>
      <c r="Y244" s="64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</row>
    <row r="245" spans="1:71" ht="12.7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4"/>
      <c r="Y245" s="64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</row>
    <row r="246" spans="1:71" ht="12.7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4"/>
      <c r="Y246" s="64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</row>
    <row r="247" spans="1:71" ht="12.7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4"/>
      <c r="Y247" s="64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</row>
    <row r="248" spans="1:71" ht="12.7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4"/>
      <c r="Y248" s="64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</row>
    <row r="249" spans="1:71" ht="12.7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4"/>
      <c r="Y249" s="64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</row>
    <row r="250" spans="1:71" ht="12.7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4"/>
      <c r="Y250" s="64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</row>
    <row r="251" spans="1:71" ht="12.7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4"/>
      <c r="Y251" s="64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</row>
    <row r="252" spans="1:71" ht="12.7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4"/>
      <c r="Y252" s="64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</row>
    <row r="253" spans="1:71" ht="12.7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4"/>
      <c r="Y253" s="64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</row>
    <row r="254" spans="1:71" ht="12.7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4"/>
      <c r="Y254" s="64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</row>
    <row r="255" spans="1:71" ht="12.7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4"/>
      <c r="Y255" s="64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</row>
    <row r="256" spans="1:71" ht="12.7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4"/>
      <c r="Y256" s="64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</row>
    <row r="257" spans="1:71" ht="12.7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4"/>
      <c r="Y257" s="64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</row>
    <row r="258" spans="1:71" ht="12.7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4"/>
      <c r="Y258" s="64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</row>
    <row r="259" spans="1:71" ht="12.7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4"/>
      <c r="Y259" s="64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</row>
    <row r="260" spans="1:71" ht="12.7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4"/>
      <c r="Y260" s="64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</row>
    <row r="261" spans="1:71" ht="12.7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4"/>
      <c r="Y261" s="64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</row>
    <row r="262" spans="1:71" ht="12.7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4"/>
      <c r="Y262" s="64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</row>
    <row r="263" spans="1:71" ht="12.7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4"/>
      <c r="Y263" s="64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</row>
    <row r="264" spans="1:71" ht="12.7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4"/>
      <c r="Y264" s="64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</row>
    <row r="265" spans="1:71" ht="12.7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4"/>
      <c r="Y265" s="64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</row>
    <row r="266" spans="1:71" ht="12.7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4"/>
      <c r="Y266" s="64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</row>
    <row r="267" spans="1:71" ht="12.7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4"/>
      <c r="Y267" s="64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</row>
    <row r="268" spans="1:71" ht="12.7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4"/>
      <c r="Y268" s="64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</row>
    <row r="269" spans="1:71" ht="12.7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4"/>
      <c r="Y269" s="64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</row>
    <row r="270" spans="1:71" ht="12.7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4"/>
      <c r="Y270" s="64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</row>
    <row r="271" spans="1:71" ht="12.7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4"/>
      <c r="Y271" s="64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</row>
    <row r="272" spans="1:71" ht="12.7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4"/>
      <c r="Y272" s="64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</row>
    <row r="273" spans="1:71" ht="12.7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4"/>
      <c r="Y273" s="64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</row>
    <row r="274" spans="1:71" ht="12.7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4"/>
      <c r="Y274" s="64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</row>
    <row r="275" spans="1:71" ht="12.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4"/>
      <c r="Y275" s="64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</row>
    <row r="276" spans="1:71" ht="12.7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4"/>
      <c r="Y276" s="64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</row>
    <row r="277" spans="1:71" ht="12.7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4"/>
      <c r="Y277" s="64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</row>
    <row r="278" spans="1:71" ht="12.7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4"/>
      <c r="Y278" s="64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</row>
    <row r="279" spans="1:71" ht="12.7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4"/>
      <c r="Y279" s="64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</row>
    <row r="280" spans="1:71" ht="12.7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4"/>
      <c r="Y280" s="64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</row>
    <row r="281" spans="1:71" ht="12.7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4"/>
      <c r="Y281" s="64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</row>
    <row r="282" spans="1:71" ht="12.7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4"/>
      <c r="Y282" s="64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</row>
    <row r="283" spans="1:71" ht="12.7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4"/>
      <c r="Y283" s="64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</row>
    <row r="284" spans="1:71" ht="12.7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4"/>
      <c r="Y284" s="64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</row>
    <row r="285" spans="1:71" ht="12.7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4"/>
      <c r="Y285" s="64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</row>
    <row r="286" spans="1:71" ht="12.7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4"/>
      <c r="Y286" s="64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</row>
    <row r="287" spans="1:71" ht="12.7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4"/>
      <c r="Y287" s="64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</row>
    <row r="288" spans="1:71" ht="12.7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4"/>
      <c r="Y288" s="64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</row>
    <row r="289" spans="1:71" ht="12.7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4"/>
      <c r="Y289" s="64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</row>
    <row r="290" spans="1:71" ht="12.7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4"/>
      <c r="Y290" s="64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</row>
    <row r="291" spans="1:71" ht="12.7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4"/>
      <c r="Y291" s="64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</row>
    <row r="292" spans="1:71" ht="12.7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4"/>
      <c r="Y292" s="64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</row>
    <row r="293" spans="1:71" ht="12.7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4"/>
      <c r="Y293" s="64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</row>
    <row r="294" spans="1:71" ht="12.7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4"/>
      <c r="Y294" s="64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</row>
    <row r="295" spans="1:71" ht="12.7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4"/>
      <c r="Y295" s="64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</row>
    <row r="296" spans="1:71" ht="12.7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4"/>
      <c r="Y296" s="64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</row>
    <row r="297" spans="1:71" ht="12.7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4"/>
      <c r="Y297" s="64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</row>
    <row r="298" spans="1:71" ht="12.7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4"/>
      <c r="Y298" s="64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</row>
    <row r="299" spans="1:71" ht="12.7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4"/>
      <c r="Y299" s="64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</row>
    <row r="300" spans="1:71" ht="12.7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4"/>
      <c r="Y300" s="64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</row>
    <row r="301" spans="1:71" ht="12.7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4"/>
      <c r="Y301" s="64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</row>
    <row r="302" spans="1:71" ht="12.7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4"/>
      <c r="Y302" s="64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</row>
    <row r="303" spans="1:71" ht="12.7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4"/>
      <c r="Y303" s="64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</row>
    <row r="304" spans="1:71" ht="12.7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4"/>
      <c r="Y304" s="64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</row>
    <row r="305" spans="1:71" ht="12.7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4"/>
      <c r="Y305" s="64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</row>
    <row r="306" spans="1:71" ht="12.7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4"/>
      <c r="Y306" s="64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</row>
    <row r="307" spans="1:71" ht="12.7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4"/>
      <c r="Y307" s="64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</row>
    <row r="308" spans="1:71" ht="12.7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4"/>
      <c r="Y308" s="64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</row>
    <row r="309" spans="1:71" ht="12.7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4"/>
      <c r="Y309" s="64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</row>
    <row r="310" spans="1:71" ht="12.7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4"/>
      <c r="Y310" s="64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</row>
    <row r="311" spans="1:71" ht="12.7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4"/>
      <c r="Y311" s="64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</row>
    <row r="312" spans="1:71" ht="12.7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4"/>
      <c r="Y312" s="64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</row>
    <row r="313" spans="1:71" ht="12.7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4"/>
      <c r="Y313" s="64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</row>
    <row r="314" spans="1:71" ht="12.7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4"/>
      <c r="Y314" s="64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</row>
    <row r="315" spans="1:71" ht="12.7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4"/>
      <c r="Y315" s="64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</row>
    <row r="316" spans="1:71" ht="12.7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4"/>
      <c r="Y316" s="64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</row>
    <row r="317" spans="1:71" ht="12.7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4"/>
      <c r="Y317" s="64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</row>
    <row r="318" spans="1:71" ht="12.7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4"/>
      <c r="Y318" s="64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</row>
    <row r="319" spans="1:71" ht="12.7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4"/>
      <c r="Y319" s="64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</row>
    <row r="320" spans="1:71" ht="12.7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4"/>
      <c r="Y320" s="64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</row>
    <row r="321" spans="1:71" ht="12.7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4"/>
      <c r="Y321" s="64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</row>
    <row r="322" spans="1:71" ht="12.7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4"/>
      <c r="Y322" s="64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</row>
    <row r="323" spans="1:71" ht="12.7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4"/>
      <c r="Y323" s="64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</row>
    <row r="324" spans="1:71" ht="12.7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4"/>
      <c r="Y324" s="64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</row>
    <row r="325" spans="1:71" ht="12.7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4"/>
      <c r="Y325" s="64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</row>
    <row r="326" spans="1:71" ht="12.7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4"/>
      <c r="Y326" s="64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</row>
    <row r="327" spans="1:71" ht="12.7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4"/>
      <c r="Y327" s="64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</row>
    <row r="328" spans="1:71" ht="12.7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4"/>
      <c r="Y328" s="64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</row>
    <row r="329" spans="1:71" ht="12.7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4"/>
      <c r="Y329" s="64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</row>
    <row r="330" spans="1:71" ht="12.7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4"/>
      <c r="Y330" s="64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</row>
    <row r="331" spans="1:71" ht="12.7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4"/>
      <c r="Y331" s="64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</row>
    <row r="332" spans="1:71" ht="12.7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4"/>
      <c r="Y332" s="64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</row>
    <row r="333" spans="1:71" ht="12.7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4"/>
      <c r="Y333" s="64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</row>
    <row r="334" spans="1:71" ht="12.7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4"/>
      <c r="Y334" s="64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</row>
    <row r="335" spans="1:71" ht="12.7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4"/>
      <c r="Y335" s="64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</row>
    <row r="336" spans="1:71" ht="12.7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4"/>
      <c r="Y336" s="64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</row>
    <row r="337" spans="1:71" ht="12.7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4"/>
      <c r="Y337" s="64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</row>
    <row r="338" spans="1:71" ht="12.7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4"/>
      <c r="Y338" s="64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</row>
    <row r="339" spans="1:71" ht="12.7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4"/>
      <c r="Y339" s="64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</row>
    <row r="340" spans="1:71" ht="12.7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4"/>
      <c r="Y340" s="64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</row>
    <row r="341" spans="1:71" ht="12.7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4"/>
      <c r="Y341" s="64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</row>
    <row r="342" spans="1:71" ht="12.7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4"/>
      <c r="Y342" s="64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</row>
    <row r="343" spans="1:71" ht="12.7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4"/>
      <c r="Y343" s="64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</row>
    <row r="344" spans="1:71" ht="12.7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4"/>
      <c r="Y344" s="64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</row>
    <row r="345" spans="1:71" ht="12.7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4"/>
      <c r="Y345" s="64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</row>
    <row r="346" spans="1:71" ht="12.7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4"/>
      <c r="Y346" s="64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</row>
    <row r="347" spans="1:71" ht="12.7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4"/>
      <c r="Y347" s="64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</row>
    <row r="348" spans="1:71" ht="12.7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4"/>
      <c r="Y348" s="64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</row>
    <row r="349" spans="1:71" ht="12.7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4"/>
      <c r="Y349" s="64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</row>
    <row r="350" spans="1:71" ht="12.7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4"/>
      <c r="Y350" s="64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</row>
    <row r="351" spans="1:71" ht="12.7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4"/>
      <c r="Y351" s="64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</row>
    <row r="352" spans="1:71" ht="12.7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4"/>
      <c r="Y352" s="64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</row>
    <row r="353" spans="1:71" ht="12.7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4"/>
      <c r="Y353" s="64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</row>
    <row r="354" spans="1:71" ht="12.7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4"/>
      <c r="Y354" s="64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</row>
    <row r="355" spans="1:71" ht="12.7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4"/>
      <c r="Y355" s="64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</row>
    <row r="356" spans="1:71" ht="12.7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4"/>
      <c r="Y356" s="64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</row>
    <row r="357" spans="1:71" ht="12.7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4"/>
      <c r="Y357" s="64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</row>
    <row r="358" spans="1:71" ht="12.7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4"/>
      <c r="Y358" s="64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</row>
    <row r="359" spans="1:71" ht="12.7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4"/>
      <c r="Y359" s="64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</row>
    <row r="360" spans="1:71" ht="12.7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4"/>
      <c r="Y360" s="64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</row>
    <row r="361" spans="1:71" ht="12.7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4"/>
      <c r="Y361" s="64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</row>
    <row r="362" spans="1:71" ht="12.7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4"/>
      <c r="Y362" s="64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</row>
    <row r="363" spans="1:71" ht="12.7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4"/>
      <c r="Y363" s="64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</row>
    <row r="364" spans="1:71" ht="12.7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4"/>
      <c r="Y364" s="64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</row>
    <row r="365" spans="1:71" ht="12.7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4"/>
      <c r="Y365" s="64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</row>
    <row r="366" spans="1:71" ht="12.7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4"/>
      <c r="Y366" s="64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</row>
    <row r="367" spans="1:71" ht="12.7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4"/>
      <c r="Y367" s="64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</row>
    <row r="368" spans="1:71" ht="12.7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4"/>
      <c r="Y368" s="64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</row>
    <row r="369" spans="1:71" ht="12.7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4"/>
      <c r="Y369" s="64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</row>
    <row r="370" spans="1:71" ht="12.7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4"/>
      <c r="Y370" s="64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</row>
    <row r="371" spans="1:71" ht="12.7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4"/>
      <c r="Y371" s="64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</row>
    <row r="372" spans="1:71" ht="12.7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4"/>
      <c r="Y372" s="64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</row>
    <row r="373" spans="1:71" ht="12.7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4"/>
      <c r="Y373" s="64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</row>
    <row r="374" spans="1:71" ht="12.7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4"/>
      <c r="Y374" s="64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</row>
    <row r="375" spans="1:71" ht="12.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4"/>
      <c r="Y375" s="64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</row>
    <row r="376" spans="1:71" ht="12.7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4"/>
      <c r="Y376" s="64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</row>
    <row r="377" spans="1:71" ht="12.7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4"/>
      <c r="Y377" s="64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</row>
    <row r="378" spans="1:71" ht="12.7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4"/>
      <c r="Y378" s="64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</row>
    <row r="379" spans="1:71" ht="12.7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4"/>
      <c r="Y379" s="64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</row>
    <row r="380" spans="1:71" ht="12.7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4"/>
      <c r="Y380" s="64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</row>
    <row r="381" spans="1:71" ht="12.7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4"/>
      <c r="Y381" s="64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</row>
    <row r="382" spans="1:71" ht="12.7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4"/>
      <c r="Y382" s="64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</row>
    <row r="383" spans="1:71" ht="12.7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4"/>
      <c r="Y383" s="64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</row>
    <row r="384" spans="1:71" ht="12.7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4"/>
      <c r="Y384" s="64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</row>
    <row r="385" spans="1:71" ht="12.7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4"/>
      <c r="Y385" s="64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</row>
    <row r="386" spans="1:71" ht="12.7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4"/>
      <c r="Y386" s="64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</row>
    <row r="387" spans="1:71" ht="12.7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4"/>
      <c r="Y387" s="64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</row>
    <row r="388" spans="1:71" ht="12.7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4"/>
      <c r="Y388" s="64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</row>
    <row r="389" spans="1:71" ht="12.7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4"/>
      <c r="Y389" s="64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</row>
    <row r="390" spans="1:71" ht="12.7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4"/>
      <c r="Y390" s="64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</row>
    <row r="391" spans="1:71" ht="12.7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4"/>
      <c r="Y391" s="64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</row>
    <row r="392" spans="1:71" ht="12.7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4"/>
      <c r="Y392" s="64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</row>
    <row r="393" spans="1:71" ht="12.7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4"/>
      <c r="Y393" s="64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</row>
    <row r="394" spans="1:71" ht="12.7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4"/>
      <c r="Y394" s="64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</row>
    <row r="395" spans="1:71" ht="12.7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4"/>
      <c r="Y395" s="64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</row>
    <row r="396" spans="1:71" ht="12.7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4"/>
      <c r="Y396" s="64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</row>
    <row r="397" spans="1:71" ht="12.7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4"/>
      <c r="Y397" s="64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</row>
    <row r="398" spans="1:71" ht="12.7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4"/>
      <c r="Y398" s="64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</row>
    <row r="399" spans="1:71" ht="12.7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4"/>
      <c r="Y399" s="64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</row>
    <row r="400" spans="1:71" ht="12.7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4"/>
      <c r="Y400" s="64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</row>
    <row r="401" spans="1:71" ht="12.7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4"/>
      <c r="Y401" s="64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</row>
    <row r="402" spans="1:71" ht="12.7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4"/>
      <c r="Y402" s="64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</row>
    <row r="403" spans="1:71" ht="12.7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4"/>
      <c r="Y403" s="64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</row>
    <row r="404" spans="1:71" ht="12.7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4"/>
      <c r="Y404" s="64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</row>
    <row r="405" spans="1:71" ht="12.7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4"/>
      <c r="Y405" s="64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</row>
    <row r="406" spans="1:71" ht="12.7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4"/>
      <c r="Y406" s="64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</row>
    <row r="407" spans="1:71" ht="12.7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4"/>
      <c r="Y407" s="64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8" spans="1:71" ht="12.7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4"/>
      <c r="Y408" s="64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</row>
    <row r="409" spans="1:71" ht="12.7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4"/>
      <c r="Y409" s="64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</row>
    <row r="410" spans="1:71" ht="12.7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4"/>
      <c r="Y410" s="64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</row>
    <row r="411" spans="1:71" ht="12.7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4"/>
      <c r="Y411" s="64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</row>
    <row r="412" spans="1:71" ht="12.7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4"/>
      <c r="Y412" s="64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</row>
    <row r="413" spans="1:71" ht="12.7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4"/>
      <c r="Y413" s="64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</row>
    <row r="414" spans="1:71" ht="12.7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4"/>
      <c r="Y414" s="64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</row>
    <row r="415" spans="1:71" ht="12.7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4"/>
      <c r="Y415" s="64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</row>
    <row r="416" spans="1:71" ht="12.7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4"/>
      <c r="Y416" s="64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</row>
    <row r="417" spans="1:71" ht="12.7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4"/>
      <c r="Y417" s="64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</row>
    <row r="418" spans="1:71" ht="12.7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4"/>
      <c r="Y418" s="64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</row>
    <row r="419" spans="1:71" ht="12.7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4"/>
      <c r="Y419" s="64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</row>
    <row r="420" spans="1:71" ht="12.7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4"/>
      <c r="Y420" s="64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</row>
    <row r="421" spans="1:71" ht="12.7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4"/>
      <c r="Y421" s="64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</row>
    <row r="422" spans="1:71" ht="12.7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4"/>
      <c r="Y422" s="64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</row>
    <row r="423" spans="1:71" ht="12.7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4"/>
      <c r="Y423" s="64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</row>
    <row r="424" spans="1:71" ht="12.7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4"/>
      <c r="Y424" s="64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</row>
    <row r="425" spans="1:71" ht="12.7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4"/>
      <c r="Y425" s="64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</row>
    <row r="426" spans="1:71" ht="12.7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4"/>
      <c r="Y426" s="64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</row>
    <row r="427" spans="1:71" ht="12.7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4"/>
      <c r="Y427" s="64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</row>
    <row r="428" spans="1:71" ht="12.7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4"/>
      <c r="Y428" s="64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</row>
    <row r="429" spans="1:71" ht="12.7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4"/>
      <c r="Y429" s="64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</row>
    <row r="430" spans="1:71" ht="12.7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4"/>
      <c r="Y430" s="64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</row>
    <row r="431" spans="1:71" ht="12.7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4"/>
      <c r="Y431" s="64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</row>
    <row r="432" spans="1:71" ht="12.7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4"/>
      <c r="Y432" s="64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</row>
    <row r="433" spans="1:71" ht="12.7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4"/>
      <c r="Y433" s="64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</row>
    <row r="434" spans="1:71" ht="12.7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4"/>
      <c r="Y434" s="64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</row>
    <row r="435" spans="1:71" ht="12.7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4"/>
      <c r="Y435" s="64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</row>
    <row r="436" spans="1:71" ht="12.7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4"/>
      <c r="Y436" s="64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</row>
    <row r="437" spans="1:71" ht="12.7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4"/>
      <c r="Y437" s="64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</row>
    <row r="438" spans="1:71" ht="12.7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4"/>
      <c r="Y438" s="64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</row>
    <row r="439" spans="1:71" ht="12.7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4"/>
      <c r="Y439" s="64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</row>
    <row r="440" spans="1:71" ht="12.7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4"/>
      <c r="Y440" s="64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</row>
    <row r="441" spans="1:71" ht="12.7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4"/>
      <c r="Y441" s="64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</row>
    <row r="442" spans="1:71" ht="12.7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4"/>
      <c r="Y442" s="64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</row>
    <row r="443" spans="1:71" ht="12.7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4"/>
      <c r="Y443" s="64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</row>
    <row r="444" spans="1:71" ht="12.7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4"/>
      <c r="Y444" s="64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</row>
    <row r="445" spans="1:71" ht="12.7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4"/>
      <c r="Y445" s="64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</row>
    <row r="446" spans="1:71" ht="12.7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4"/>
      <c r="Y446" s="64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</row>
    <row r="447" spans="1:71" ht="12.7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4"/>
      <c r="Y447" s="64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</row>
    <row r="448" spans="1:71" ht="12.7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4"/>
      <c r="Y448" s="64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</row>
    <row r="449" spans="1:71" ht="12.7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4"/>
      <c r="Y449" s="64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</row>
    <row r="450" spans="1:71" ht="12.7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4"/>
      <c r="Y450" s="64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</row>
    <row r="451" spans="1:71" ht="12.7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4"/>
      <c r="Y451" s="64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</row>
    <row r="452" spans="1:71" ht="12.7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4"/>
      <c r="Y452" s="64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</row>
    <row r="453" spans="1:71" ht="12.7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4"/>
      <c r="Y453" s="64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</row>
    <row r="454" spans="1:71" ht="12.7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4"/>
      <c r="Y454" s="64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</row>
    <row r="455" spans="1:71" ht="12.7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4"/>
      <c r="Y455" s="64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</row>
    <row r="456" spans="1:71" ht="12.7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4"/>
      <c r="Y456" s="64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</row>
    <row r="457" spans="1:71" ht="12.7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4"/>
      <c r="Y457" s="64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</row>
    <row r="458" spans="1:71" ht="12.7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4"/>
      <c r="Y458" s="64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</row>
    <row r="459" spans="1:71" ht="12.7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4"/>
      <c r="Y459" s="64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</row>
    <row r="460" spans="1:71" ht="12.7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4"/>
      <c r="Y460" s="64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</row>
    <row r="461" spans="1:71" ht="12.7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4"/>
      <c r="Y461" s="64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</row>
    <row r="462" spans="1:71" ht="12.7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4"/>
      <c r="Y462" s="64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</row>
    <row r="463" spans="1:71" ht="12.7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4"/>
      <c r="Y463" s="64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</row>
    <row r="464" spans="1:71" ht="12.7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4"/>
      <c r="Y464" s="64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</row>
    <row r="465" spans="1:71" ht="12.7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4"/>
      <c r="Y465" s="64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</row>
    <row r="466" spans="1:71" ht="12.7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4"/>
      <c r="Y466" s="64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</row>
    <row r="467" spans="1:71" ht="12.7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4"/>
      <c r="Y467" s="64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</row>
    <row r="468" spans="1:71" ht="12.7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4"/>
      <c r="Y468" s="64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</row>
    <row r="469" spans="1:71" ht="12.7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4"/>
      <c r="Y469" s="64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</row>
    <row r="470" spans="1:71" ht="12.7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4"/>
      <c r="Y470" s="64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</row>
    <row r="471" spans="1:71" ht="12.7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4"/>
      <c r="Y471" s="64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</row>
    <row r="472" spans="1:71" ht="12.7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4"/>
      <c r="Y472" s="64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</row>
    <row r="473" spans="1:71" ht="12.7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4"/>
      <c r="Y473" s="64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</row>
    <row r="474" spans="1:71" ht="12.7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4"/>
      <c r="Y474" s="64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</row>
    <row r="475" spans="1:71" ht="12.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4"/>
      <c r="Y475" s="64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</row>
    <row r="476" spans="1:71" ht="12.7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4"/>
      <c r="Y476" s="64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</row>
    <row r="477" spans="1:71" ht="12.7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4"/>
      <c r="Y477" s="64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8" spans="1:71" ht="12.7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4"/>
      <c r="Y478" s="64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</row>
    <row r="479" spans="1:71" ht="12.7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4"/>
      <c r="Y479" s="64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</row>
    <row r="480" spans="1:71" ht="12.7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4"/>
      <c r="Y480" s="64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</row>
    <row r="481" spans="1:71" ht="12.7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4"/>
      <c r="Y481" s="64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</row>
    <row r="482" spans="1:71" ht="12.7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4"/>
      <c r="Y482" s="64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</row>
    <row r="483" spans="1:71" ht="12.7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4"/>
      <c r="Y483" s="64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</row>
    <row r="484" spans="1:71" ht="12.7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4"/>
      <c r="Y484" s="64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</row>
    <row r="485" spans="1:71" ht="12.7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4"/>
      <c r="Y485" s="64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</row>
    <row r="486" spans="1:71" ht="12.7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4"/>
      <c r="Y486" s="64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</row>
    <row r="487" spans="1:71" ht="12.7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4"/>
      <c r="Y487" s="64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</row>
    <row r="488" spans="1:71" ht="12.7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4"/>
      <c r="Y488" s="64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</row>
    <row r="489" spans="1:71" ht="12.7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4"/>
      <c r="Y489" s="64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</row>
    <row r="490" spans="1:71" ht="12.7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4"/>
      <c r="Y490" s="64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</row>
    <row r="491" spans="1:71" ht="12.7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4"/>
      <c r="Y491" s="64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</row>
    <row r="492" spans="1:71" ht="12.7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4"/>
      <c r="Y492" s="64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</row>
    <row r="493" spans="1:71" ht="12.7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4"/>
      <c r="Y493" s="64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</row>
    <row r="494" spans="1:71" ht="12.7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4"/>
      <c r="Y494" s="64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</row>
    <row r="495" spans="1:71" ht="12.7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4"/>
      <c r="Y495" s="64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</row>
    <row r="496" spans="1:71" ht="12.7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4"/>
      <c r="Y496" s="64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</row>
    <row r="497" spans="1:71" ht="12.7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4"/>
      <c r="Y497" s="64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</row>
    <row r="498" spans="1:71" ht="12.7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4"/>
      <c r="Y498" s="64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</row>
    <row r="499" spans="1:71" ht="12.7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4"/>
      <c r="Y499" s="64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</row>
    <row r="500" spans="1:71" ht="12.7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4"/>
      <c r="Y500" s="64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</row>
    <row r="501" spans="1:71" ht="12.7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4"/>
      <c r="Y501" s="64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</row>
    <row r="502" spans="1:71" ht="12.7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4"/>
      <c r="Y502" s="64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</row>
    <row r="503" spans="1:71" ht="12.7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4"/>
      <c r="Y503" s="64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</row>
    <row r="504" spans="1:71" ht="12.7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4"/>
      <c r="Y504" s="64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</row>
    <row r="505" spans="1:71" ht="12.7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4"/>
      <c r="Y505" s="64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</row>
    <row r="506" spans="1:71" ht="12.7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4"/>
      <c r="Y506" s="64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</row>
    <row r="507" spans="1:71" ht="12.7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4"/>
      <c r="Y507" s="64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</row>
    <row r="508" spans="1:71" ht="12.7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4"/>
      <c r="Y508" s="64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</row>
    <row r="509" spans="1:71" ht="12.7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4"/>
      <c r="Y509" s="64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</row>
    <row r="510" spans="1:71" ht="12.7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4"/>
      <c r="Y510" s="64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</row>
    <row r="511" spans="1:71" ht="12.7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4"/>
      <c r="Y511" s="64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</row>
    <row r="512" spans="1:71" ht="12.7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4"/>
      <c r="Y512" s="64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</row>
    <row r="513" spans="1:71" ht="12.7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4"/>
      <c r="Y513" s="64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</row>
    <row r="514" spans="1:71" ht="12.7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4"/>
      <c r="Y514" s="64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</row>
    <row r="515" spans="1:71" ht="12.7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4"/>
      <c r="Y515" s="64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</row>
    <row r="516" spans="1:71" ht="12.7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4"/>
      <c r="Y516" s="64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</row>
    <row r="517" spans="1:71" ht="12.7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4"/>
      <c r="Y517" s="64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</row>
    <row r="518" spans="1:71" ht="12.7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4"/>
      <c r="Y518" s="64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</row>
    <row r="519" spans="1:71" ht="12.7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4"/>
      <c r="Y519" s="64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</row>
    <row r="520" spans="1:71" ht="12.7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4"/>
      <c r="Y520" s="64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</row>
    <row r="521" spans="1:71" ht="12.7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4"/>
      <c r="Y521" s="64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</row>
    <row r="522" spans="1:71" ht="12.7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4"/>
      <c r="Y522" s="64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</row>
    <row r="523" spans="1:71" ht="12.7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4"/>
      <c r="Y523" s="64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</row>
    <row r="524" spans="1:71" ht="12.7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4"/>
      <c r="Y524" s="64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</row>
    <row r="525" spans="1:71" ht="12.7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4"/>
      <c r="Y525" s="64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</row>
    <row r="526" spans="1:71" ht="12.7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4"/>
      <c r="Y526" s="64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</row>
    <row r="527" spans="1:71" ht="12.7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4"/>
      <c r="Y527" s="64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</row>
    <row r="528" spans="1:71" ht="12.7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4"/>
      <c r="Y528" s="64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</row>
    <row r="529" spans="1:71" ht="12.7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4"/>
      <c r="Y529" s="64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</row>
    <row r="530" spans="1:71" ht="12.7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4"/>
      <c r="Y530" s="64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</row>
    <row r="531" spans="1:71" ht="12.7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4"/>
      <c r="Y531" s="64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</row>
    <row r="532" spans="1:71" ht="12.7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4"/>
      <c r="Y532" s="64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</row>
    <row r="533" spans="1:71" ht="12.7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4"/>
      <c r="Y533" s="64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</row>
    <row r="534" spans="1:71" ht="12.7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4"/>
      <c r="Y534" s="64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</row>
    <row r="535" spans="1:71" ht="12.7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4"/>
      <c r="Y535" s="64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</row>
    <row r="536" spans="1:71" ht="12.7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4"/>
      <c r="Y536" s="64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</row>
    <row r="537" spans="1:71" ht="12.7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4"/>
      <c r="Y537" s="64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</row>
    <row r="538" spans="1:71" ht="12.7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4"/>
      <c r="Y538" s="64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</row>
    <row r="539" spans="1:71" ht="12.7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4"/>
      <c r="Y539" s="64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</row>
    <row r="540" spans="1:71" ht="12.7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4"/>
      <c r="Y540" s="64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</row>
    <row r="541" spans="1:71" ht="12.7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4"/>
      <c r="Y541" s="64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</row>
    <row r="542" spans="1:71" ht="12.7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4"/>
      <c r="Y542" s="64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</row>
    <row r="543" spans="1:71" ht="12.7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4"/>
      <c r="Y543" s="64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</row>
    <row r="544" spans="1:71" ht="12.7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4"/>
      <c r="Y544" s="64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</row>
    <row r="545" spans="1:71" ht="12.7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4"/>
      <c r="Y545" s="64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</row>
    <row r="546" spans="1:71" ht="12.7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4"/>
      <c r="Y546" s="64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</row>
    <row r="547" spans="1:71" ht="12.7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4"/>
      <c r="Y547" s="64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</row>
    <row r="548" spans="1:71" ht="12.7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4"/>
      <c r="Y548" s="64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49" spans="1:71" ht="12.7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4"/>
      <c r="Y549" s="64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</row>
    <row r="550" spans="1:71" ht="12.7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4"/>
      <c r="Y550" s="64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</row>
    <row r="551" spans="1:71" ht="12.7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4"/>
      <c r="Y551" s="64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</row>
    <row r="552" spans="1:71" ht="12.7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4"/>
      <c r="Y552" s="64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</row>
    <row r="553" spans="1:71" ht="12.7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4"/>
      <c r="Y553" s="64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</row>
    <row r="554" spans="1:71" ht="12.7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4"/>
      <c r="Y554" s="64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</row>
    <row r="555" spans="1:71" ht="12.7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4"/>
      <c r="Y555" s="64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</row>
    <row r="556" spans="1:71" ht="12.7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4"/>
      <c r="Y556" s="64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</row>
    <row r="557" spans="1:71" ht="12.7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4"/>
      <c r="Y557" s="64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  <row r="558" spans="1:71" ht="12.7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4"/>
      <c r="Y558" s="64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</row>
    <row r="559" spans="1:71" ht="12.7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4"/>
      <c r="Y559" s="64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</row>
    <row r="560" spans="1:71" ht="12.7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4"/>
      <c r="Y560" s="64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</row>
    <row r="561" spans="1:71" ht="12.7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4"/>
      <c r="Y561" s="64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</row>
    <row r="562" spans="1:71" ht="12.7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4"/>
      <c r="Y562" s="64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</row>
    <row r="563" spans="1:71" ht="12.7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4"/>
      <c r="Y563" s="64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</row>
    <row r="564" spans="1:71" ht="12.7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4"/>
      <c r="Y564" s="64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</row>
    <row r="565" spans="1:71" ht="12.7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4"/>
      <c r="Y565" s="64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</row>
    <row r="566" spans="1:71" ht="12.7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4"/>
      <c r="Y566" s="64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</row>
    <row r="567" spans="1:71" ht="12.7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4"/>
      <c r="Y567" s="64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</row>
    <row r="568" spans="1:71" ht="12.7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4"/>
      <c r="Y568" s="64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</row>
    <row r="569" spans="1:71" ht="12.7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4"/>
      <c r="Y569" s="64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</row>
    <row r="570" spans="1:71" ht="12.7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4"/>
      <c r="Y570" s="64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</row>
    <row r="571" spans="1:71" ht="12.7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4"/>
      <c r="Y571" s="64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</row>
    <row r="572" spans="1:71" ht="12.7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4"/>
      <c r="Y572" s="64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</row>
    <row r="573" spans="1:71" ht="12.7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4"/>
      <c r="Y573" s="64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</row>
    <row r="574" spans="1:71" ht="12.7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4"/>
      <c r="Y574" s="64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</row>
    <row r="575" spans="1:71" ht="12.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4"/>
      <c r="Y575" s="64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</row>
    <row r="576" spans="1:71" ht="12.7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4"/>
      <c r="Y576" s="64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</row>
    <row r="577" spans="1:71" ht="12.7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4"/>
      <c r="Y577" s="64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</row>
    <row r="578" spans="1:71" ht="12.7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4"/>
      <c r="Y578" s="64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</row>
    <row r="579" spans="1:71" ht="12.7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4"/>
      <c r="Y579" s="64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</row>
    <row r="580" spans="1:71" ht="12.7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4"/>
      <c r="Y580" s="64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</row>
    <row r="581" spans="1:71" ht="12.7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4"/>
      <c r="Y581" s="64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</row>
    <row r="582" spans="1:71" ht="12.7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4"/>
      <c r="Y582" s="64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</row>
    <row r="583" spans="1:71" ht="12.7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4"/>
      <c r="Y583" s="64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</row>
    <row r="584" spans="1:71" ht="12.7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4"/>
      <c r="Y584" s="64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</row>
    <row r="585" spans="1:71" ht="12.7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4"/>
      <c r="Y585" s="64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</row>
    <row r="586" spans="1:71" ht="12.7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4"/>
      <c r="Y586" s="64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</row>
    <row r="587" spans="1:71" ht="12.7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4"/>
      <c r="Y587" s="64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</row>
    <row r="588" spans="1:71" ht="12.7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4"/>
      <c r="Y588" s="64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</row>
    <row r="589" spans="1:71" ht="12.7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4"/>
      <c r="Y589" s="64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</row>
    <row r="590" spans="1:71" ht="12.7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4"/>
      <c r="Y590" s="64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</row>
    <row r="591" spans="1:71" ht="12.7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4"/>
      <c r="Y591" s="64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</row>
    <row r="592" spans="1:71" ht="12.7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4"/>
      <c r="Y592" s="64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</row>
    <row r="593" spans="1:71" ht="12.7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4"/>
      <c r="Y593" s="64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</row>
    <row r="594" spans="1:71" ht="12.7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4"/>
      <c r="Y594" s="64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</row>
    <row r="595" spans="1:71" ht="12.7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4"/>
      <c r="Y595" s="64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</row>
    <row r="596" spans="1:71" ht="12.7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4"/>
      <c r="Y596" s="64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</row>
    <row r="597" spans="1:71" ht="12.7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4"/>
      <c r="Y597" s="64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</row>
    <row r="598" spans="1:71" ht="12.7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4"/>
      <c r="Y598" s="64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</row>
    <row r="599" spans="1:71" ht="12.7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4"/>
      <c r="Y599" s="64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</row>
    <row r="600" spans="1:71" ht="12.7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4"/>
      <c r="Y600" s="64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</row>
    <row r="601" spans="1:71" ht="12.7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4"/>
      <c r="Y601" s="64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</row>
    <row r="602" spans="1:71" ht="12.7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4"/>
      <c r="Y602" s="64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</row>
    <row r="603" spans="1:71" ht="12.7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4"/>
      <c r="Y603" s="64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</row>
    <row r="604" spans="1:71" ht="12.7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4"/>
      <c r="Y604" s="64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</row>
    <row r="605" spans="1:71" ht="12.7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4"/>
      <c r="Y605" s="64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</row>
    <row r="606" spans="1:71" ht="12.7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4"/>
      <c r="Y606" s="64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</row>
    <row r="607" spans="1:71" ht="12.7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4"/>
      <c r="Y607" s="64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</row>
    <row r="608" spans="1:71" ht="12.7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4"/>
      <c r="Y608" s="64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</row>
    <row r="609" spans="1:71" ht="12.7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4"/>
      <c r="Y609" s="64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</row>
    <row r="610" spans="1:71" ht="12.7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4"/>
      <c r="Y610" s="64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</row>
    <row r="611" spans="1:71" ht="12.7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4"/>
      <c r="Y611" s="64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</row>
    <row r="612" spans="1:71" ht="12.7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4"/>
      <c r="Y612" s="64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</row>
    <row r="613" spans="1:71" ht="12.7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4"/>
      <c r="Y613" s="64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</row>
    <row r="614" spans="1:71" ht="12.7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4"/>
      <c r="Y614" s="64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</row>
    <row r="615" spans="1:71" ht="12.7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4"/>
      <c r="Y615" s="64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</row>
    <row r="616" spans="1:71" ht="12.7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4"/>
      <c r="Y616" s="64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</row>
    <row r="617" spans="1:71" ht="12.7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4"/>
      <c r="Y617" s="64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</row>
    <row r="618" spans="1:71" ht="12.7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4"/>
      <c r="Y618" s="64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</row>
    <row r="619" spans="1:71" ht="12.7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4"/>
      <c r="Y619" s="64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</row>
    <row r="620" spans="1:71" ht="12.7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4"/>
      <c r="Y620" s="64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</row>
    <row r="621" spans="1:71" ht="12.7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4"/>
      <c r="Y621" s="64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</row>
    <row r="622" spans="1:71" ht="12.7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4"/>
      <c r="Y622" s="64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</row>
    <row r="623" spans="1:71" ht="12.7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4"/>
      <c r="Y623" s="64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</row>
    <row r="624" spans="1:71" ht="12.7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4"/>
      <c r="Y624" s="64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</row>
    <row r="625" spans="1:71" ht="12.7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4"/>
      <c r="Y625" s="64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</row>
    <row r="626" spans="1:71" ht="12.7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4"/>
      <c r="Y626" s="64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</row>
    <row r="627" spans="1:71" ht="12.7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4"/>
      <c r="Y627" s="64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</row>
    <row r="628" spans="1:71" ht="12.7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4"/>
      <c r="Y628" s="64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</row>
    <row r="629" spans="1:71" ht="12.7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4"/>
      <c r="Y629" s="64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</row>
    <row r="630" spans="1:71" ht="12.7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4"/>
      <c r="Y630" s="64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</row>
    <row r="631" spans="1:71" ht="12.7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4"/>
      <c r="Y631" s="64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</row>
    <row r="632" spans="1:71" ht="12.7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4"/>
      <c r="Y632" s="64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</row>
    <row r="633" spans="1:71" ht="12.7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4"/>
      <c r="Y633" s="64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</row>
    <row r="634" spans="1:71" ht="12.7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4"/>
      <c r="Y634" s="64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</row>
    <row r="635" spans="1:71" ht="12.7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4"/>
      <c r="Y635" s="64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</row>
    <row r="636" spans="1:71" ht="12.7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4"/>
      <c r="Y636" s="64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</row>
    <row r="637" spans="1:71" ht="12.7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4"/>
      <c r="Y637" s="64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</row>
    <row r="638" spans="1:71" ht="12.7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4"/>
      <c r="Y638" s="64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</row>
    <row r="639" spans="1:71" ht="12.7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4"/>
      <c r="Y639" s="64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</row>
    <row r="640" spans="1:71" ht="12.7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4"/>
      <c r="Y640" s="64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</row>
    <row r="641" spans="1:71" ht="12.7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4"/>
      <c r="Y641" s="64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</row>
    <row r="642" spans="1:71" ht="12.7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4"/>
      <c r="Y642" s="64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</row>
    <row r="643" spans="1:71" ht="12.7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4"/>
      <c r="Y643" s="64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</row>
    <row r="644" spans="1:71" ht="12.7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4"/>
      <c r="Y644" s="64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</row>
    <row r="645" spans="1:71" ht="12.7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4"/>
      <c r="Y645" s="64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</row>
    <row r="646" spans="1:71" ht="12.7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4"/>
      <c r="Y646" s="64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</row>
    <row r="647" spans="1:71" ht="12.7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4"/>
      <c r="Y647" s="64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</row>
    <row r="648" spans="1:71" ht="12.7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4"/>
      <c r="Y648" s="64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</row>
    <row r="649" spans="1:71" ht="12.7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4"/>
      <c r="Y649" s="64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</row>
    <row r="650" spans="1:71" ht="12.7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4"/>
      <c r="Y650" s="64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</row>
    <row r="651" spans="1:71" ht="12.7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4"/>
      <c r="Y651" s="64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</row>
    <row r="652" spans="1:71" ht="12.7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4"/>
      <c r="Y652" s="64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</row>
    <row r="653" spans="1:71" ht="12.7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4"/>
      <c r="Y653" s="64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</row>
    <row r="654" spans="1:71" ht="12.7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4"/>
      <c r="Y654" s="64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</row>
    <row r="655" spans="1:71" ht="12.7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4"/>
      <c r="Y655" s="64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</row>
    <row r="656" spans="1:71" ht="12.7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4"/>
      <c r="Y656" s="64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</row>
    <row r="657" spans="1:71" ht="12.7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4"/>
      <c r="Y657" s="64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</row>
    <row r="658" spans="1:71" ht="12.7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4"/>
      <c r="Y658" s="64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</row>
    <row r="659" spans="1:71" ht="12.7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4"/>
      <c r="Y659" s="64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</row>
    <row r="660" spans="1:71" ht="12.7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4"/>
      <c r="Y660" s="64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</row>
    <row r="661" spans="1:71" ht="12.7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4"/>
      <c r="Y661" s="64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</row>
    <row r="662" spans="1:71" ht="12.7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4"/>
      <c r="Y662" s="64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</row>
    <row r="663" spans="1:71" ht="12.7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4"/>
      <c r="Y663" s="64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</row>
    <row r="664" spans="1:71" ht="12.7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4"/>
      <c r="Y664" s="64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</row>
    <row r="665" spans="1:71" ht="12.7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4"/>
      <c r="Y665" s="64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</row>
    <row r="666" spans="1:71" ht="12.7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4"/>
      <c r="Y666" s="64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</row>
    <row r="667" spans="1:71" ht="12.7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4"/>
      <c r="Y667" s="64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</row>
    <row r="668" spans="1:71" ht="12.7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4"/>
      <c r="Y668" s="64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</row>
    <row r="669" spans="1:71" ht="12.7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4"/>
      <c r="Y669" s="64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</row>
    <row r="670" spans="1:71" ht="12.7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4"/>
      <c r="Y670" s="64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</row>
    <row r="671" spans="1:71" ht="12.7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4"/>
      <c r="Y671" s="64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</row>
    <row r="672" spans="1:71" ht="12.7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4"/>
      <c r="Y672" s="64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</row>
    <row r="673" spans="1:71" ht="12.7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4"/>
      <c r="Y673" s="64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</row>
    <row r="674" spans="1:71" ht="12.7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4"/>
      <c r="Y674" s="64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</row>
    <row r="675" spans="1:71" ht="12.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4"/>
      <c r="Y675" s="64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</row>
    <row r="676" spans="1:71" ht="12.7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4"/>
      <c r="Y676" s="64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</row>
    <row r="677" spans="1:71" ht="12.7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4"/>
      <c r="Y677" s="64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</row>
    <row r="678" spans="1:71" ht="12.7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4"/>
      <c r="Y678" s="64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</row>
    <row r="679" spans="1:71" ht="12.7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4"/>
      <c r="Y679" s="64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</row>
    <row r="680" spans="1:71" ht="12.7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4"/>
      <c r="Y680" s="64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</row>
    <row r="681" spans="1:71" ht="12.7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4"/>
      <c r="Y681" s="64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</row>
    <row r="682" spans="1:71" ht="12.7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4"/>
      <c r="Y682" s="64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</row>
    <row r="683" spans="1:71" ht="12.7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4"/>
      <c r="Y683" s="64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</row>
    <row r="684" spans="1:71" ht="12.7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4"/>
      <c r="Y684" s="64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</row>
    <row r="685" spans="1:71" ht="12.7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4"/>
      <c r="Y685" s="64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</row>
    <row r="686" spans="1:71" ht="12.7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4"/>
      <c r="Y686" s="64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</row>
    <row r="687" spans="1:71" ht="12.7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4"/>
      <c r="Y687" s="64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</row>
    <row r="688" spans="1:71" ht="12.7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4"/>
      <c r="Y688" s="64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</row>
    <row r="689" spans="1:71" ht="12.7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4"/>
      <c r="Y689" s="64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</row>
    <row r="690" spans="1:71" ht="12.7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4"/>
      <c r="Y690" s="64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</row>
    <row r="691" spans="1:71" ht="12.7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4"/>
      <c r="Y691" s="64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</row>
    <row r="692" spans="1:71" ht="12.7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4"/>
      <c r="Y692" s="64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</row>
    <row r="693" spans="1:71" ht="12.7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4"/>
      <c r="Y693" s="64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</row>
    <row r="694" spans="1:71" ht="12.7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4"/>
      <c r="Y694" s="64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</row>
    <row r="695" spans="1:71" ht="12.7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4"/>
      <c r="Y695" s="64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</row>
    <row r="696" spans="1:71" ht="12.7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4"/>
      <c r="Y696" s="64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</row>
    <row r="697" spans="1:71" ht="12.7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4"/>
      <c r="Y697" s="64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</row>
    <row r="698" spans="1:71" ht="12.7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4"/>
      <c r="Y698" s="64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</row>
    <row r="699" spans="1:71" ht="12.7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4"/>
      <c r="Y699" s="64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</row>
    <row r="700" spans="1:71" ht="12.7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4"/>
      <c r="Y700" s="64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</row>
    <row r="701" spans="1:71" ht="12.7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4"/>
      <c r="Y701" s="64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</row>
    <row r="702" spans="1:71" ht="12.7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4"/>
      <c r="Y702" s="64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</row>
    <row r="703" spans="1:71" ht="12.7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4"/>
      <c r="Y703" s="64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</row>
    <row r="704" spans="1:71" ht="12.7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4"/>
      <c r="Y704" s="64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</row>
    <row r="705" spans="1:71" ht="12.7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4"/>
      <c r="Y705" s="64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</row>
    <row r="706" spans="1:71" ht="12.7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4"/>
      <c r="Y706" s="64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</row>
    <row r="707" spans="1:71" ht="12.7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4"/>
      <c r="Y707" s="64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</row>
    <row r="708" spans="1:71" ht="12.7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4"/>
      <c r="Y708" s="64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</row>
    <row r="709" spans="1:71" ht="12.7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4"/>
      <c r="Y709" s="64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</row>
    <row r="710" spans="1:71" ht="12.7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4"/>
      <c r="Y710" s="64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</row>
    <row r="711" spans="1:71" ht="12.7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4"/>
      <c r="Y711" s="64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</row>
    <row r="712" spans="1:71" ht="12.7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4"/>
      <c r="Y712" s="64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</row>
    <row r="713" spans="1:71" ht="12.7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4"/>
      <c r="Y713" s="64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</row>
    <row r="714" spans="1:71" ht="12.7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4"/>
      <c r="Y714" s="64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</row>
    <row r="715" spans="1:71" ht="12.7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4"/>
      <c r="Y715" s="64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</row>
    <row r="716" spans="1:71" ht="12.7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4"/>
      <c r="Y716" s="64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</row>
    <row r="717" spans="1:71" ht="12.7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4"/>
      <c r="Y717" s="64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</row>
    <row r="718" spans="1:71" ht="12.7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4"/>
      <c r="Y718" s="64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</row>
    <row r="719" spans="1:71" ht="12.7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4"/>
      <c r="Y719" s="64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</row>
    <row r="720" spans="1:71" ht="12.7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4"/>
      <c r="Y720" s="64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</row>
    <row r="721" spans="1:71" ht="12.7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4"/>
      <c r="Y721" s="64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</row>
    <row r="722" spans="1:71" ht="12.7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4"/>
      <c r="Y722" s="64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</row>
    <row r="723" spans="1:71" ht="12.7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4"/>
      <c r="Y723" s="64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</row>
    <row r="724" spans="1:71" ht="12.7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4"/>
      <c r="Y724" s="64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</row>
    <row r="725" spans="1:71" ht="12.7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4"/>
      <c r="Y725" s="64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</row>
    <row r="726" spans="1:71" ht="12.7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4"/>
      <c r="Y726" s="64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</row>
    <row r="727" spans="1:71" ht="12.7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4"/>
      <c r="Y727" s="64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</row>
    <row r="728" spans="1:71" ht="12.7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4"/>
      <c r="Y728" s="64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</row>
    <row r="729" spans="1:71" ht="12.7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4"/>
      <c r="Y729" s="64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</row>
    <row r="730" spans="1:71" ht="12.7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4"/>
      <c r="Y730" s="64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</row>
    <row r="731" spans="1:71" ht="12.7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4"/>
      <c r="Y731" s="64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</row>
    <row r="732" spans="1:71" ht="12.7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4"/>
      <c r="Y732" s="64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</row>
    <row r="733" spans="1:71" ht="12.7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4"/>
      <c r="Y733" s="64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</row>
    <row r="734" spans="1:71" ht="12.7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4"/>
      <c r="Y734" s="64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</row>
    <row r="735" spans="1:71" ht="12.7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4"/>
      <c r="Y735" s="64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</row>
    <row r="736" spans="1:71" ht="12.7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4"/>
      <c r="Y736" s="64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</row>
    <row r="737" spans="1:71" ht="12.7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4"/>
      <c r="Y737" s="64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</row>
    <row r="738" spans="1:71" ht="12.7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4"/>
      <c r="Y738" s="64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</row>
    <row r="739" spans="1:71" ht="12.7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4"/>
      <c r="Y739" s="64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</row>
    <row r="740" spans="1:71" ht="12.7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4"/>
      <c r="Y740" s="64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</row>
    <row r="741" spans="1:71" ht="12.7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4"/>
      <c r="Y741" s="64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</row>
    <row r="742" spans="1:71" ht="12.7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4"/>
      <c r="Y742" s="64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</row>
    <row r="743" spans="1:71" ht="12.7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4"/>
      <c r="Y743" s="64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</row>
    <row r="744" spans="1:71" ht="12.7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4"/>
      <c r="Y744" s="64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</row>
    <row r="745" spans="1:71" ht="12.7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4"/>
      <c r="Y745" s="64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</row>
    <row r="746" spans="1:71" ht="12.7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4"/>
      <c r="Y746" s="64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</row>
    <row r="747" spans="1:71" ht="12.7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4"/>
      <c r="Y747" s="64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</row>
    <row r="748" spans="1:71" ht="12.7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4"/>
      <c r="Y748" s="64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</row>
    <row r="749" spans="1:71" ht="12.7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4"/>
      <c r="Y749" s="64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</row>
    <row r="750" spans="1:71" ht="12.7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4"/>
      <c r="Y750" s="64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</row>
    <row r="751" spans="1:71" ht="12.7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4"/>
      <c r="Y751" s="64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</row>
    <row r="752" spans="1:71" ht="12.7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4"/>
      <c r="Y752" s="64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</row>
    <row r="753" spans="1:71" ht="12.7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4"/>
      <c r="Y753" s="64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</row>
    <row r="754" spans="1:71" ht="12.7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4"/>
      <c r="Y754" s="64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</row>
    <row r="755" spans="1:71" ht="12.7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4"/>
      <c r="Y755" s="64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</row>
    <row r="756" spans="1:71" ht="12.7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4"/>
      <c r="Y756" s="64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</row>
    <row r="757" spans="1:71" ht="12.7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4"/>
      <c r="Y757" s="64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</row>
    <row r="758" spans="1:71" ht="12.7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4"/>
      <c r="Y758" s="64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</row>
    <row r="759" spans="1:71" ht="12.7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4"/>
      <c r="Y759" s="64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</row>
    <row r="760" spans="1:71" ht="12.7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4"/>
      <c r="Y760" s="64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</row>
    <row r="761" spans="1:71" ht="12.7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4"/>
      <c r="Y761" s="64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</row>
    <row r="762" spans="1:71" ht="12.7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4"/>
      <c r="Y762" s="64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</row>
    <row r="763" spans="1:71" ht="12.7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4"/>
      <c r="Y763" s="64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</row>
    <row r="764" spans="1:71" ht="12.7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4"/>
      <c r="Y764" s="64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</row>
    <row r="765" spans="1:71" ht="12.7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4"/>
      <c r="Y765" s="64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</row>
    <row r="766" spans="1:71" ht="12.7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4"/>
      <c r="Y766" s="64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</row>
    <row r="767" spans="1:71" ht="12.7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4"/>
      <c r="Y767" s="64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</row>
    <row r="768" spans="1:71" ht="12.7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4"/>
      <c r="Y768" s="64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</row>
    <row r="769" spans="1:71" ht="12.7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4"/>
      <c r="Y769" s="64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</row>
    <row r="770" spans="1:71" ht="12.7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4"/>
      <c r="Y770" s="64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</row>
    <row r="771" spans="1:71" ht="12.7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4"/>
      <c r="Y771" s="64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</row>
    <row r="772" spans="1:71" ht="12.7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4"/>
      <c r="Y772" s="64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</row>
    <row r="773" spans="1:71" ht="12.7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4"/>
      <c r="Y773" s="64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</row>
    <row r="774" spans="1:71" ht="12.7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4"/>
      <c r="Y774" s="64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</row>
    <row r="775" spans="1:71" ht="12.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4"/>
      <c r="Y775" s="64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</row>
    <row r="776" spans="1:71" ht="12.7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4"/>
      <c r="Y776" s="64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</row>
    <row r="777" spans="1:71" ht="12.7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4"/>
      <c r="Y777" s="64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</row>
    <row r="778" spans="1:71" ht="12.7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4"/>
      <c r="Y778" s="64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</row>
    <row r="779" spans="1:71" ht="12.7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4"/>
      <c r="Y779" s="64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</row>
    <row r="780" spans="1:71" ht="12.7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4"/>
      <c r="Y780" s="64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</row>
    <row r="781" spans="1:71" ht="12.7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4"/>
      <c r="Y781" s="64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</row>
    <row r="782" spans="1:71" ht="12.7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4"/>
      <c r="Y782" s="64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</row>
    <row r="783" spans="1:71" ht="12.7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4"/>
      <c r="Y783" s="64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</row>
    <row r="784" spans="1:71" ht="12.7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4"/>
      <c r="Y784" s="64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</row>
    <row r="785" spans="1:71" ht="12.7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4"/>
      <c r="Y785" s="64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</row>
    <row r="786" spans="1:71" ht="12.7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4"/>
      <c r="Y786" s="64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</row>
    <row r="787" spans="1:71" ht="12.7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4"/>
      <c r="Y787" s="64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</row>
    <row r="788" spans="1:71" ht="12.7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4"/>
      <c r="Y788" s="64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</row>
    <row r="789" spans="1:71" ht="12.7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4"/>
      <c r="Y789" s="64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</row>
    <row r="790" spans="1:71" ht="12.7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4"/>
      <c r="Y790" s="64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</row>
    <row r="791" spans="1:71" ht="12.7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4"/>
      <c r="Y791" s="64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</row>
    <row r="792" spans="1:71" ht="12.7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4"/>
      <c r="Y792" s="64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</row>
    <row r="793" spans="1:71" ht="12.7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4"/>
      <c r="Y793" s="64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</row>
    <row r="794" spans="1:71" ht="12.7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4"/>
      <c r="Y794" s="64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</row>
    <row r="795" spans="1:71" ht="12.7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4"/>
      <c r="Y795" s="64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</row>
    <row r="796" spans="1:71" ht="12.7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4"/>
      <c r="Y796" s="64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</row>
    <row r="797" spans="1:71" ht="12.7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4"/>
      <c r="Y797" s="64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</row>
    <row r="798" spans="1:71" ht="12.7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4"/>
      <c r="Y798" s="64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</row>
    <row r="799" spans="1:71" ht="12.7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4"/>
      <c r="Y799" s="64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</row>
    <row r="800" spans="1:71" ht="12.7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4"/>
      <c r="Y800" s="64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</row>
    <row r="801" spans="1:71" ht="12.7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4"/>
      <c r="Y801" s="64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</row>
    <row r="802" spans="1:71" ht="12.7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4"/>
      <c r="Y802" s="64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</row>
    <row r="803" spans="1:71" ht="12.7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4"/>
      <c r="Y803" s="64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</row>
    <row r="804" spans="1:71" ht="12.7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4"/>
      <c r="Y804" s="64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</row>
    <row r="805" spans="1:71" ht="12.7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4"/>
      <c r="Y805" s="64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</row>
    <row r="806" spans="1:71" ht="12.7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4"/>
      <c r="Y806" s="64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</row>
    <row r="807" spans="1:71" ht="12.7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4"/>
      <c r="Y807" s="64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</row>
    <row r="808" spans="1:71" ht="12.7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4"/>
      <c r="Y808" s="64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</row>
    <row r="809" spans="1:71" ht="12.7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4"/>
      <c r="Y809" s="64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</row>
    <row r="810" spans="1:71" ht="12.7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4"/>
      <c r="Y810" s="64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</row>
    <row r="811" spans="1:71" ht="12.7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4"/>
      <c r="Y811" s="64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</row>
    <row r="812" spans="1:71" ht="12.7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4"/>
      <c r="Y812" s="64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</row>
    <row r="813" spans="1:71" ht="12.7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4"/>
      <c r="Y813" s="64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</row>
    <row r="814" spans="1:71" ht="12.7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4"/>
      <c r="Y814" s="64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</row>
    <row r="815" spans="1:71" ht="12.7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4"/>
      <c r="Y815" s="64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</row>
    <row r="816" spans="1:71" ht="12.7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4"/>
      <c r="Y816" s="64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</row>
    <row r="817" spans="1:71" ht="12.7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4"/>
      <c r="Y817" s="64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</row>
    <row r="818" spans="1:71" ht="12.7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4"/>
      <c r="Y818" s="64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</row>
    <row r="819" spans="1:71" ht="12.7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4"/>
      <c r="Y819" s="64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</row>
    <row r="820" spans="1:71" ht="12.7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4"/>
      <c r="Y820" s="64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</row>
    <row r="821" spans="1:71" ht="12.7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4"/>
      <c r="Y821" s="64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</row>
    <row r="822" spans="1:71" ht="12.7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4"/>
      <c r="Y822" s="64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</row>
    <row r="823" spans="1:71" ht="12.7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4"/>
      <c r="Y823" s="64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</row>
    <row r="824" spans="1:71" ht="12.7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4"/>
      <c r="Y824" s="64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</row>
    <row r="825" spans="1:71" ht="12.7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4"/>
      <c r="Y825" s="64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</row>
    <row r="826" spans="1:71" ht="12.7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4"/>
      <c r="Y826" s="64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</row>
    <row r="827" spans="1:71" ht="12.7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4"/>
      <c r="Y827" s="64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</row>
    <row r="828" spans="1:71" ht="12.7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4"/>
      <c r="Y828" s="64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</row>
    <row r="829" spans="1:71" ht="12.7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4"/>
      <c r="Y829" s="64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</row>
    <row r="830" spans="1:71" ht="12.7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4"/>
      <c r="Y830" s="64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</row>
    <row r="831" spans="1:71" ht="12.7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4"/>
      <c r="Y831" s="64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</row>
    <row r="832" spans="1:71" ht="12.7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4"/>
      <c r="Y832" s="64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</row>
    <row r="833" spans="1:71" ht="12.7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4"/>
      <c r="Y833" s="64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</row>
    <row r="834" spans="1:71" ht="12.7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4"/>
      <c r="Y834" s="64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</row>
    <row r="835" spans="1:71" ht="12.7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4"/>
      <c r="Y835" s="64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</row>
    <row r="836" spans="1:71" ht="12.7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4"/>
      <c r="Y836" s="64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</row>
    <row r="837" spans="1:71" ht="12.7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4"/>
      <c r="Y837" s="64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</row>
    <row r="838" spans="1:71" ht="12.7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4"/>
      <c r="Y838" s="64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</row>
    <row r="839" spans="1:71" ht="12.7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4"/>
      <c r="Y839" s="64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</row>
    <row r="840" spans="1:71" ht="12.7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4"/>
      <c r="Y840" s="64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</row>
    <row r="841" spans="1:71" ht="12.7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4"/>
      <c r="Y841" s="64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</row>
    <row r="842" spans="1:71" ht="12.7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4"/>
      <c r="Y842" s="64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</row>
    <row r="843" spans="1:71" ht="12.7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4"/>
      <c r="Y843" s="64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</row>
    <row r="844" spans="1:71" ht="12.7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4"/>
      <c r="Y844" s="64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</row>
    <row r="845" spans="1:71" ht="12.7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4"/>
      <c r="Y845" s="64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</row>
    <row r="846" spans="1:71" ht="12.7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4"/>
      <c r="Y846" s="64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</row>
    <row r="847" spans="1:71" ht="12.7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4"/>
      <c r="Y847" s="64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</row>
    <row r="848" spans="1:71" ht="12.7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4"/>
      <c r="Y848" s="64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</row>
    <row r="849" spans="1:71" ht="12.7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4"/>
      <c r="Y849" s="64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</row>
    <row r="850" spans="1:71" ht="12.7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4"/>
      <c r="Y850" s="64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</row>
    <row r="851" spans="1:71" ht="12.7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4"/>
      <c r="Y851" s="64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</row>
    <row r="852" spans="1:71" ht="12.7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4"/>
      <c r="Y852" s="64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</row>
    <row r="853" spans="1:71" ht="12.7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4"/>
      <c r="Y853" s="64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</row>
    <row r="854" spans="1:71" ht="12.7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4"/>
      <c r="Y854" s="64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</row>
    <row r="855" spans="1:71" ht="12.7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4"/>
      <c r="Y855" s="64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</row>
    <row r="856" spans="1:71" ht="12.7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4"/>
      <c r="Y856" s="64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</row>
    <row r="857" spans="1:71" ht="12.7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4"/>
      <c r="Y857" s="64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</row>
    <row r="858" spans="1:71" ht="12.7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4"/>
      <c r="Y858" s="64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</row>
    <row r="859" spans="1:71" ht="12.7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4"/>
      <c r="Y859" s="64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</row>
    <row r="860" spans="1:71" ht="12.7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4"/>
      <c r="Y860" s="64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</row>
    <row r="861" spans="1:71" ht="12.7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4"/>
      <c r="Y861" s="64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</row>
    <row r="862" spans="1:71" ht="12.7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4"/>
      <c r="Y862" s="64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</row>
    <row r="863" spans="1:71" ht="12.7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4"/>
      <c r="Y863" s="64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</row>
    <row r="864" spans="1:71" ht="12.7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4"/>
      <c r="Y864" s="64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</row>
    <row r="865" spans="1:71" ht="12.7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4"/>
      <c r="Y865" s="64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</row>
    <row r="866" spans="1:71" ht="12.7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4"/>
      <c r="Y866" s="64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</row>
    <row r="867" spans="1:71" ht="12.7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4"/>
      <c r="Y867" s="64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</row>
    <row r="868" spans="1:71" ht="12.7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4"/>
      <c r="Y868" s="64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</row>
    <row r="869" spans="1:71" ht="12.7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4"/>
      <c r="Y869" s="64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</row>
    <row r="870" spans="1:71" ht="12.7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4"/>
      <c r="Y870" s="64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</row>
    <row r="871" spans="1:71" ht="12.7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4"/>
      <c r="Y871" s="64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</row>
    <row r="872" spans="1:71" ht="12.7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4"/>
      <c r="Y872" s="64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</row>
    <row r="873" spans="1:71" ht="12.7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4"/>
      <c r="Y873" s="64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</row>
    <row r="874" spans="1:71" ht="12.7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4"/>
      <c r="Y874" s="64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</row>
    <row r="875" spans="1:71" ht="12.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4"/>
      <c r="Y875" s="64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</row>
    <row r="876" spans="1:71" ht="12.7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4"/>
      <c r="Y876" s="64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</row>
    <row r="877" spans="1:71" ht="12.7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4"/>
      <c r="Y877" s="64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</row>
    <row r="878" spans="1:71" ht="12.7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4"/>
      <c r="Y878" s="64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</row>
    <row r="879" spans="1:71" ht="12.7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4"/>
      <c r="Y879" s="64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</row>
    <row r="880" spans="1:71" ht="12.7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4"/>
      <c r="Y880" s="64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</row>
    <row r="881" spans="1:71" ht="12.7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4"/>
      <c r="Y881" s="64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</row>
    <row r="882" spans="1:71" ht="12.7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4"/>
      <c r="Y882" s="64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</row>
    <row r="883" spans="1:71" ht="12.7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4"/>
      <c r="Y883" s="64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</row>
    <row r="884" spans="1:71" ht="12.7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4"/>
      <c r="Y884" s="64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</row>
    <row r="885" spans="1:71" ht="12.7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4"/>
      <c r="Y885" s="64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</row>
    <row r="886" spans="1:71" ht="12.7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4"/>
      <c r="Y886" s="64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</row>
    <row r="887" spans="1:71" ht="12.7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4"/>
      <c r="Y887" s="64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</row>
    <row r="888" spans="1:71" ht="12.7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4"/>
      <c r="Y888" s="64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</row>
    <row r="889" spans="1:71" ht="12.7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4"/>
      <c r="Y889" s="64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</row>
    <row r="890" spans="1:71" ht="12.7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4"/>
      <c r="Y890" s="64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</row>
    <row r="891" spans="1:71" ht="12.7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4"/>
      <c r="Y891" s="64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</row>
    <row r="892" spans="1:71" ht="12.7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4"/>
      <c r="Y892" s="64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</row>
    <row r="893" spans="1:71" ht="12.7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4"/>
      <c r="Y893" s="64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</row>
    <row r="894" spans="1:71" ht="12.7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4"/>
      <c r="Y894" s="64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</row>
    <row r="895" spans="1:71" ht="12.7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4"/>
      <c r="Y895" s="64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</row>
    <row r="896" spans="1:71" ht="12.7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4"/>
      <c r="Y896" s="64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</row>
    <row r="897" spans="1:71" ht="12.7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4"/>
      <c r="Y897" s="64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</row>
    <row r="898" spans="1:71" ht="12.7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4"/>
      <c r="Y898" s="64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</row>
    <row r="899" spans="1:71" ht="12.7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4"/>
      <c r="Y899" s="64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</row>
    <row r="900" spans="1:71" ht="12.7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4"/>
      <c r="Y900" s="64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</row>
    <row r="901" spans="1:71" ht="12.7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4"/>
      <c r="Y901" s="64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</row>
    <row r="902" spans="1:71" ht="12.7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4"/>
      <c r="Y902" s="64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</row>
    <row r="903" spans="1:71" ht="12.7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4"/>
      <c r="Y903" s="64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</row>
    <row r="904" spans="1:71" ht="12.7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4"/>
      <c r="Y904" s="64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</row>
    <row r="905" spans="1:71" ht="12.7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4"/>
      <c r="Y905" s="64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</row>
    <row r="906" spans="1:71" ht="12.7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4"/>
      <c r="Y906" s="64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</row>
    <row r="907" spans="1:71" ht="12.7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4"/>
      <c r="Y907" s="64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</row>
    <row r="908" spans="1:71" ht="12.7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4"/>
      <c r="Y908" s="64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</row>
    <row r="909" spans="1:71" ht="12.7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4"/>
      <c r="Y909" s="64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</row>
    <row r="910" spans="1:71" ht="12.7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4"/>
      <c r="Y910" s="64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</row>
    <row r="911" spans="1:71" ht="12.7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4"/>
      <c r="Y911" s="64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</row>
    <row r="912" spans="1:71" ht="12.7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4"/>
      <c r="Y912" s="64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</row>
    <row r="913" spans="1:71" ht="12.7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4"/>
      <c r="Y913" s="64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</row>
    <row r="914" spans="1:71" ht="12.7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4"/>
      <c r="Y914" s="64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</row>
    <row r="915" spans="1:71" ht="12.7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4"/>
      <c r="Y915" s="64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</row>
    <row r="916" spans="1:71" ht="12.7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4"/>
      <c r="Y916" s="64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</row>
    <row r="917" spans="1:71" ht="12.7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4"/>
      <c r="Y917" s="64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</row>
    <row r="918" spans="1:71" ht="12.7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4"/>
      <c r="Y918" s="64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</row>
    <row r="919" spans="1:71" ht="12.7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4"/>
      <c r="Y919" s="64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</row>
    <row r="920" spans="1:71" ht="12.7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4"/>
      <c r="Y920" s="64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</row>
    <row r="921" spans="1:71" ht="12.7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4"/>
      <c r="Y921" s="64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</row>
    <row r="922" spans="1:71" ht="12.7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4"/>
      <c r="Y922" s="64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</row>
    <row r="923" spans="1:71" ht="12.7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4"/>
      <c r="Y923" s="64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</row>
    <row r="924" spans="1:71" ht="12.7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4"/>
      <c r="Y924" s="64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</row>
    <row r="925" spans="1:71" ht="12.7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4"/>
      <c r="Y925" s="64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</row>
    <row r="926" spans="1:71" ht="12.7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4"/>
      <c r="Y926" s="64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</row>
    <row r="927" spans="1:71" ht="12.7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4"/>
      <c r="Y927" s="64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</row>
    <row r="928" spans="1:71" ht="12.7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4"/>
      <c r="Y928" s="64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</row>
    <row r="929" spans="1:71" ht="12.7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4"/>
      <c r="Y929" s="64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</row>
    <row r="930" spans="1:71" ht="12.7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4"/>
      <c r="Y930" s="64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</row>
    <row r="931" spans="1:71" ht="12.7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4"/>
      <c r="Y931" s="64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</row>
    <row r="932" spans="1:71" ht="12.7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4"/>
      <c r="Y932" s="64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</row>
    <row r="933" spans="1:71" ht="12.7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4"/>
      <c r="Y933" s="64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</row>
    <row r="934" spans="1:71" ht="12.7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4"/>
      <c r="Y934" s="64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</row>
    <row r="935" spans="1:71" ht="12.7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4"/>
      <c r="Y935" s="64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</row>
    <row r="936" spans="1:71" ht="12.7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4"/>
      <c r="Y936" s="64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</row>
    <row r="937" spans="1:71" ht="12.7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4"/>
      <c r="Y937" s="64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</row>
    <row r="938" spans="1:71" ht="12.7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4"/>
      <c r="Y938" s="64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</row>
    <row r="939" spans="1:71" ht="12.7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4"/>
      <c r="Y939" s="64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</row>
    <row r="940" spans="1:71" ht="12.7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4"/>
      <c r="Y940" s="64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</row>
    <row r="941" spans="1:71" ht="12.7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4"/>
      <c r="Y941" s="64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</row>
    <row r="942" spans="1:71" ht="12.75">
      <c r="X942" s="99"/>
      <c r="Y942" s="99"/>
    </row>
    <row r="943" spans="1:71" ht="12.75">
      <c r="X943" s="99"/>
      <c r="Y943" s="99"/>
    </row>
    <row r="944" spans="1:71" ht="12.75">
      <c r="X944" s="99"/>
      <c r="Y944" s="99"/>
    </row>
    <row r="945" spans="24:25" ht="12.75">
      <c r="X945" s="99"/>
      <c r="Y945" s="99"/>
    </row>
    <row r="946" spans="24:25" ht="12.75">
      <c r="X946" s="99"/>
      <c r="Y946" s="99"/>
    </row>
    <row r="947" spans="24:25" ht="12.75">
      <c r="X947" s="99"/>
      <c r="Y947" s="99"/>
    </row>
    <row r="948" spans="24:25" ht="12.75">
      <c r="X948" s="99"/>
      <c r="Y948" s="99"/>
    </row>
    <row r="949" spans="24:25" ht="12.75">
      <c r="X949" s="99"/>
      <c r="Y949" s="99"/>
    </row>
    <row r="950" spans="24:25" ht="12.75">
      <c r="X950" s="99"/>
      <c r="Y950" s="99"/>
    </row>
    <row r="951" spans="24:25" ht="12.75">
      <c r="X951" s="99"/>
      <c r="Y951" s="99"/>
    </row>
    <row r="952" spans="24:25" ht="12.75">
      <c r="X952" s="99"/>
      <c r="Y952" s="99"/>
    </row>
    <row r="953" spans="24:25" ht="12.75">
      <c r="X953" s="99"/>
      <c r="Y953" s="99"/>
    </row>
    <row r="954" spans="24:25" ht="12.75">
      <c r="X954" s="99"/>
      <c r="Y954" s="99"/>
    </row>
    <row r="955" spans="24:25" ht="12.75">
      <c r="X955" s="99"/>
      <c r="Y955" s="99"/>
    </row>
    <row r="956" spans="24:25" ht="12.75">
      <c r="X956" s="99"/>
      <c r="Y956" s="99"/>
    </row>
    <row r="957" spans="24:25" ht="12.75">
      <c r="X957" s="99"/>
      <c r="Y957" s="99"/>
    </row>
    <row r="958" spans="24:25" ht="12.75">
      <c r="X958" s="99"/>
      <c r="Y958" s="99"/>
    </row>
    <row r="959" spans="24:25" ht="12.75">
      <c r="X959" s="99"/>
      <c r="Y959" s="99"/>
    </row>
    <row r="960" spans="24:25" ht="12.75">
      <c r="X960" s="99"/>
      <c r="Y960" s="99"/>
    </row>
    <row r="961" spans="24:25" ht="12.75">
      <c r="X961" s="99"/>
      <c r="Y961" s="99"/>
    </row>
    <row r="962" spans="24:25" ht="12.75">
      <c r="X962" s="99"/>
      <c r="Y962" s="99"/>
    </row>
    <row r="963" spans="24:25" ht="12.75">
      <c r="X963" s="99"/>
      <c r="Y963" s="99"/>
    </row>
    <row r="964" spans="24:25" ht="12.75">
      <c r="X964" s="99"/>
      <c r="Y964" s="99"/>
    </row>
    <row r="965" spans="24:25" ht="12.75">
      <c r="X965" s="99"/>
      <c r="Y965" s="99"/>
    </row>
    <row r="966" spans="24:25" ht="12.75">
      <c r="X966" s="99"/>
      <c r="Y966" s="99"/>
    </row>
    <row r="967" spans="24:25" ht="12.75">
      <c r="X967" s="99"/>
      <c r="Y967" s="99"/>
    </row>
    <row r="968" spans="24:25" ht="12.75">
      <c r="X968" s="99"/>
      <c r="Y968" s="99"/>
    </row>
    <row r="969" spans="24:25" ht="12.75">
      <c r="X969" s="99"/>
      <c r="Y969" s="99"/>
    </row>
    <row r="970" spans="24:25" ht="12.75">
      <c r="X970" s="99"/>
      <c r="Y970" s="99"/>
    </row>
    <row r="971" spans="24:25" ht="12.75">
      <c r="X971" s="99"/>
      <c r="Y971" s="99"/>
    </row>
    <row r="972" spans="24:25" ht="12.75">
      <c r="X972" s="99"/>
      <c r="Y972" s="99"/>
    </row>
    <row r="973" spans="24:25" ht="12.75">
      <c r="X973" s="99"/>
      <c r="Y973" s="99"/>
    </row>
    <row r="974" spans="24:25" ht="12.75">
      <c r="X974" s="99"/>
      <c r="Y974" s="99"/>
    </row>
    <row r="975" spans="24:25" ht="12.75">
      <c r="X975" s="99"/>
      <c r="Y975" s="99"/>
    </row>
    <row r="976" spans="24:25" ht="12.75">
      <c r="X976" s="99"/>
      <c r="Y976" s="99"/>
    </row>
    <row r="977" spans="24:25" ht="12.75">
      <c r="X977" s="99"/>
      <c r="Y977" s="99"/>
    </row>
    <row r="978" spans="24:25" ht="12.75">
      <c r="X978" s="99"/>
      <c r="Y978" s="99"/>
    </row>
    <row r="979" spans="24:25" ht="12.75">
      <c r="X979" s="99"/>
      <c r="Y979" s="99"/>
    </row>
    <row r="980" spans="24:25" ht="12.75">
      <c r="X980" s="99"/>
      <c r="Y980" s="99"/>
    </row>
    <row r="981" spans="24:25" ht="12.75">
      <c r="X981" s="99"/>
      <c r="Y981" s="99"/>
    </row>
    <row r="982" spans="24:25" ht="12.75">
      <c r="X982" s="99"/>
      <c r="Y982" s="99"/>
    </row>
    <row r="983" spans="24:25" ht="12.75">
      <c r="X983" s="99"/>
      <c r="Y983" s="99"/>
    </row>
    <row r="984" spans="24:25" ht="12.75">
      <c r="X984" s="99"/>
      <c r="Y984" s="99"/>
    </row>
    <row r="985" spans="24:25" ht="12.75">
      <c r="X985" s="99"/>
      <c r="Y985" s="99"/>
    </row>
    <row r="986" spans="24:25" ht="12.75">
      <c r="X986" s="99"/>
      <c r="Y986" s="99"/>
    </row>
    <row r="987" spans="24:25" ht="12.75">
      <c r="X987" s="99"/>
      <c r="Y987" s="99"/>
    </row>
    <row r="988" spans="24:25" ht="12.75">
      <c r="X988" s="99"/>
      <c r="Y988" s="99"/>
    </row>
    <row r="989" spans="24:25" ht="12.75">
      <c r="X989" s="99"/>
      <c r="Y989" s="99"/>
    </row>
    <row r="990" spans="24:25" ht="12.75">
      <c r="X990" s="99"/>
      <c r="Y990" s="99"/>
    </row>
    <row r="991" spans="24:25" ht="12.75">
      <c r="X991" s="99"/>
      <c r="Y991" s="99"/>
    </row>
    <row r="992" spans="24:25" ht="12.75">
      <c r="X992" s="99"/>
      <c r="Y992" s="99"/>
    </row>
    <row r="993" spans="24:25" ht="12.75">
      <c r="X993" s="99"/>
      <c r="Y993" s="99"/>
    </row>
    <row r="994" spans="24:25" ht="12.75">
      <c r="X994" s="99"/>
      <c r="Y994" s="99"/>
    </row>
    <row r="995" spans="24:25" ht="12.75">
      <c r="X995" s="99"/>
      <c r="Y995" s="99"/>
    </row>
    <row r="996" spans="24:25" ht="12.75">
      <c r="X996" s="99"/>
      <c r="Y996" s="99"/>
    </row>
    <row r="997" spans="24:25" ht="12.75">
      <c r="X997" s="99"/>
      <c r="Y997" s="99"/>
    </row>
    <row r="998" spans="24:25" ht="12.75">
      <c r="X998" s="99"/>
      <c r="Y998" s="99"/>
    </row>
    <row r="999" spans="24:25" ht="12.75">
      <c r="X999" s="99"/>
      <c r="Y999" s="99"/>
    </row>
    <row r="1000" spans="24:25" ht="12.75">
      <c r="X1000" s="99"/>
      <c r="Y1000" s="99"/>
    </row>
    <row r="1001" spans="24:25" ht="12.75">
      <c r="X1001" s="99"/>
      <c r="Y1001" s="99"/>
    </row>
    <row r="1002" spans="24:25" ht="12.75">
      <c r="X1002" s="99"/>
      <c r="Y1002" s="99"/>
    </row>
    <row r="1003" spans="24:25" ht="12.75">
      <c r="X1003" s="99"/>
      <c r="Y1003" s="99"/>
    </row>
    <row r="1004" spans="24:25" ht="12.75">
      <c r="X1004" s="99"/>
      <c r="Y1004" s="99"/>
    </row>
  </sheetData>
  <mergeCells count="23">
    <mergeCell ref="Z3:Z4"/>
    <mergeCell ref="AA3:AA4"/>
    <mergeCell ref="N1:W2"/>
    <mergeCell ref="X1:Y2"/>
    <mergeCell ref="Z1:AA2"/>
    <mergeCell ref="A3:A4"/>
    <mergeCell ref="B3:B4"/>
    <mergeCell ref="C3:D3"/>
    <mergeCell ref="J3:J4"/>
    <mergeCell ref="K3:K4"/>
    <mergeCell ref="L3:L4"/>
    <mergeCell ref="M3:M4"/>
    <mergeCell ref="N3:Q3"/>
    <mergeCell ref="R3:U3"/>
    <mergeCell ref="V3:V4"/>
    <mergeCell ref="W3:W4"/>
    <mergeCell ref="X3:X4"/>
    <mergeCell ref="Y3:Y4"/>
    <mergeCell ref="E3:H3"/>
    <mergeCell ref="I3:I4"/>
    <mergeCell ref="A1:B2"/>
    <mergeCell ref="C1:J2"/>
    <mergeCell ref="K1:M2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S1004"/>
  <sheetViews>
    <sheetView workbookViewId="0">
      <selection sqref="A1:B2"/>
    </sheetView>
  </sheetViews>
  <sheetFormatPr defaultColWidth="12.5703125" defaultRowHeight="15.75" customHeight="1"/>
  <cols>
    <col min="1" max="9" width="7.5703125" customWidth="1"/>
    <col min="10" max="10" width="20.85546875" customWidth="1"/>
    <col min="11" max="22" width="7.5703125" customWidth="1"/>
    <col min="23" max="23" width="8.7109375" customWidth="1"/>
    <col min="24" max="24" width="9.5703125" customWidth="1"/>
    <col min="25" max="25" width="9.42578125" customWidth="1"/>
    <col min="26" max="26" width="10.42578125" customWidth="1"/>
    <col min="27" max="27" width="9.42578125" customWidth="1"/>
    <col min="28" max="71" width="7.5703125" customWidth="1"/>
  </cols>
  <sheetData>
    <row r="1" spans="1:71" ht="15.75" customHeight="1">
      <c r="A1" s="133" t="s">
        <v>13</v>
      </c>
      <c r="B1" s="124"/>
      <c r="C1" s="147" t="s">
        <v>78</v>
      </c>
      <c r="D1" s="123"/>
      <c r="E1" s="123"/>
      <c r="F1" s="123"/>
      <c r="G1" s="123"/>
      <c r="H1" s="123"/>
      <c r="I1" s="123"/>
      <c r="J1" s="124"/>
      <c r="K1" s="133" t="s">
        <v>79</v>
      </c>
      <c r="L1" s="123"/>
      <c r="M1" s="124"/>
      <c r="N1" s="142" t="s">
        <v>18</v>
      </c>
      <c r="O1" s="123"/>
      <c r="P1" s="123"/>
      <c r="Q1" s="123"/>
      <c r="R1" s="123"/>
      <c r="S1" s="123"/>
      <c r="T1" s="123"/>
      <c r="U1" s="123"/>
      <c r="V1" s="123"/>
      <c r="W1" s="124"/>
      <c r="X1" s="148" t="s">
        <v>80</v>
      </c>
      <c r="Y1" s="124"/>
      <c r="Z1" s="149" t="s">
        <v>81</v>
      </c>
      <c r="AA1" s="124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</row>
    <row r="2" spans="1:71" ht="15.75" customHeight="1">
      <c r="A2" s="125"/>
      <c r="B2" s="127"/>
      <c r="C2" s="125"/>
      <c r="D2" s="126"/>
      <c r="E2" s="126"/>
      <c r="F2" s="126"/>
      <c r="G2" s="126"/>
      <c r="H2" s="126"/>
      <c r="I2" s="126"/>
      <c r="J2" s="127"/>
      <c r="K2" s="125"/>
      <c r="L2" s="126"/>
      <c r="M2" s="127"/>
      <c r="N2" s="125"/>
      <c r="O2" s="126"/>
      <c r="P2" s="126"/>
      <c r="Q2" s="126"/>
      <c r="R2" s="126"/>
      <c r="S2" s="126"/>
      <c r="T2" s="126"/>
      <c r="U2" s="126"/>
      <c r="V2" s="126"/>
      <c r="W2" s="127"/>
      <c r="X2" s="125"/>
      <c r="Y2" s="127"/>
      <c r="Z2" s="125"/>
      <c r="AA2" s="12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</row>
    <row r="3" spans="1:71" ht="15.75" customHeight="1">
      <c r="A3" s="135" t="s">
        <v>0</v>
      </c>
      <c r="B3" s="135" t="s">
        <v>1</v>
      </c>
      <c r="C3" s="153" t="s">
        <v>19</v>
      </c>
      <c r="D3" s="132"/>
      <c r="E3" s="137" t="s">
        <v>20</v>
      </c>
      <c r="F3" s="131"/>
      <c r="G3" s="131"/>
      <c r="H3" s="132"/>
      <c r="I3" s="154" t="s">
        <v>83</v>
      </c>
      <c r="J3" s="135" t="s">
        <v>135</v>
      </c>
      <c r="K3" s="135" t="s">
        <v>4</v>
      </c>
      <c r="L3" s="135" t="s">
        <v>26</v>
      </c>
      <c r="M3" s="135" t="s">
        <v>21</v>
      </c>
      <c r="N3" s="134" t="s">
        <v>4</v>
      </c>
      <c r="O3" s="131"/>
      <c r="P3" s="131"/>
      <c r="Q3" s="132"/>
      <c r="R3" s="134" t="s">
        <v>85</v>
      </c>
      <c r="S3" s="131"/>
      <c r="T3" s="131"/>
      <c r="U3" s="132"/>
      <c r="V3" s="135" t="s">
        <v>2</v>
      </c>
      <c r="W3" s="144" t="s">
        <v>116</v>
      </c>
      <c r="X3" s="152" t="s">
        <v>4</v>
      </c>
      <c r="Y3" s="152" t="s">
        <v>26</v>
      </c>
      <c r="Z3" s="151" t="s">
        <v>140</v>
      </c>
      <c r="AA3" s="151" t="s">
        <v>141</v>
      </c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</row>
    <row r="4" spans="1:71" ht="15.75" customHeight="1">
      <c r="A4" s="129"/>
      <c r="B4" s="129"/>
      <c r="C4" s="56" t="s">
        <v>102</v>
      </c>
      <c r="D4" s="57" t="s">
        <v>103</v>
      </c>
      <c r="E4" s="16" t="s">
        <v>89</v>
      </c>
      <c r="F4" s="17" t="s">
        <v>90</v>
      </c>
      <c r="G4" s="3" t="s">
        <v>91</v>
      </c>
      <c r="H4" s="5" t="s">
        <v>30</v>
      </c>
      <c r="I4" s="129"/>
      <c r="J4" s="129"/>
      <c r="K4" s="129"/>
      <c r="L4" s="129"/>
      <c r="M4" s="129"/>
      <c r="N4" s="3" t="s">
        <v>31</v>
      </c>
      <c r="O4" s="3" t="s">
        <v>33</v>
      </c>
      <c r="P4" s="3" t="s">
        <v>92</v>
      </c>
      <c r="Q4" s="3" t="s">
        <v>93</v>
      </c>
      <c r="R4" s="3" t="s">
        <v>94</v>
      </c>
      <c r="S4" s="3" t="s">
        <v>33</v>
      </c>
      <c r="T4" s="3" t="s">
        <v>92</v>
      </c>
      <c r="U4" s="3" t="s">
        <v>30</v>
      </c>
      <c r="V4" s="129"/>
      <c r="W4" s="129"/>
      <c r="X4" s="129"/>
      <c r="Y4" s="129"/>
      <c r="Z4" s="129"/>
      <c r="AA4" s="129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</row>
    <row r="5" spans="1:71" ht="15.75" customHeight="1">
      <c r="A5" s="103">
        <v>46204</v>
      </c>
      <c r="B5" s="104" t="s">
        <v>12</v>
      </c>
      <c r="C5" s="58">
        <v>15.5</v>
      </c>
      <c r="D5" s="58">
        <v>0</v>
      </c>
      <c r="E5" s="33">
        <v>4</v>
      </c>
      <c r="F5" s="34">
        <v>15</v>
      </c>
      <c r="G5" s="21">
        <v>0</v>
      </c>
      <c r="H5" s="35">
        <f t="shared" ref="H5:H35" si="0">E5+F5+G5</f>
        <v>19</v>
      </c>
      <c r="I5" s="60">
        <f t="shared" ref="I5:I35" si="1">C5+D5+H5</f>
        <v>34.5</v>
      </c>
      <c r="J5" s="10" t="s">
        <v>142</v>
      </c>
      <c r="K5" s="21">
        <v>63.2</v>
      </c>
      <c r="L5" s="21">
        <v>97.75</v>
      </c>
      <c r="M5" s="21">
        <f t="shared" ref="M5:M35" si="2">K5+L5</f>
        <v>160.94999999999999</v>
      </c>
      <c r="N5" s="11">
        <v>0</v>
      </c>
      <c r="O5" s="11">
        <v>4063</v>
      </c>
      <c r="P5" s="11">
        <v>252</v>
      </c>
      <c r="Q5" s="12">
        <f t="shared" ref="Q5:Q35" si="3">N5+O5+P5</f>
        <v>4315</v>
      </c>
      <c r="R5" s="11">
        <v>732</v>
      </c>
      <c r="S5" s="11">
        <v>2419</v>
      </c>
      <c r="T5" s="11">
        <f>1+23</f>
        <v>24</v>
      </c>
      <c r="U5" s="45">
        <f t="shared" ref="U5:U35" si="4">R5+S5+T5</f>
        <v>3175</v>
      </c>
      <c r="V5" s="11">
        <v>7</v>
      </c>
      <c r="W5" s="36">
        <f t="shared" ref="W5:W35" si="5">Q5+R5</f>
        <v>5047</v>
      </c>
      <c r="X5" s="100">
        <f t="shared" ref="X5:X35" si="6">Q5/K5</f>
        <v>68.275316455696199</v>
      </c>
      <c r="Y5" s="100">
        <f t="shared" ref="Y5:Y35" si="7">U5/L5</f>
        <v>32.48081841432225</v>
      </c>
      <c r="Z5" s="53">
        <f t="shared" ref="Z5:AA5" si="8">X5*8</f>
        <v>546.20253164556959</v>
      </c>
      <c r="AA5" s="53">
        <f t="shared" si="8"/>
        <v>259.846547314578</v>
      </c>
      <c r="AB5" s="54"/>
      <c r="AC5" s="48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</row>
    <row r="6" spans="1:71" ht="15.75" customHeight="1">
      <c r="A6" s="103">
        <v>46205</v>
      </c>
      <c r="B6" s="104" t="s">
        <v>6</v>
      </c>
      <c r="C6" s="58">
        <v>16</v>
      </c>
      <c r="D6" s="58">
        <v>0</v>
      </c>
      <c r="E6" s="33">
        <v>4</v>
      </c>
      <c r="F6" s="34">
        <v>18</v>
      </c>
      <c r="G6" s="21">
        <v>0</v>
      </c>
      <c r="H6" s="35">
        <f t="shared" si="0"/>
        <v>22</v>
      </c>
      <c r="I6" s="60">
        <f t="shared" si="1"/>
        <v>38</v>
      </c>
      <c r="J6" s="10" t="s">
        <v>121</v>
      </c>
      <c r="K6" s="21">
        <v>67.099999999999994</v>
      </c>
      <c r="L6" s="21">
        <v>163.65</v>
      </c>
      <c r="M6" s="21">
        <f t="shared" si="2"/>
        <v>230.75</v>
      </c>
      <c r="N6" s="11">
        <v>0</v>
      </c>
      <c r="O6" s="11">
        <v>6402</v>
      </c>
      <c r="P6" s="11">
        <v>31</v>
      </c>
      <c r="Q6" s="12">
        <f t="shared" si="3"/>
        <v>6433</v>
      </c>
      <c r="R6" s="11">
        <v>685</v>
      </c>
      <c r="S6" s="11">
        <v>3355</v>
      </c>
      <c r="T6" s="11">
        <f>4+19</f>
        <v>23</v>
      </c>
      <c r="U6" s="12">
        <f t="shared" si="4"/>
        <v>4063</v>
      </c>
      <c r="V6" s="11">
        <v>7</v>
      </c>
      <c r="W6" s="36">
        <f t="shared" si="5"/>
        <v>7118</v>
      </c>
      <c r="X6" s="100">
        <f t="shared" si="6"/>
        <v>95.871833084947852</v>
      </c>
      <c r="Y6" s="100">
        <f t="shared" si="7"/>
        <v>24.827375496486404</v>
      </c>
      <c r="Z6" s="53">
        <f t="shared" ref="Z6:AA6" si="9">X6*8</f>
        <v>766.97466467958282</v>
      </c>
      <c r="AA6" s="53">
        <f t="shared" si="9"/>
        <v>198.61900397189123</v>
      </c>
      <c r="AB6" s="54"/>
      <c r="AC6" s="48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</row>
    <row r="7" spans="1:71" ht="15.75" customHeight="1">
      <c r="A7" s="103">
        <v>46206</v>
      </c>
      <c r="B7" s="104" t="s">
        <v>11</v>
      </c>
      <c r="C7" s="58">
        <v>17</v>
      </c>
      <c r="D7" s="58">
        <v>0</v>
      </c>
      <c r="E7" s="33">
        <v>4</v>
      </c>
      <c r="F7" s="34">
        <v>20</v>
      </c>
      <c r="G7" s="21">
        <v>0</v>
      </c>
      <c r="H7" s="35">
        <f t="shared" si="0"/>
        <v>24</v>
      </c>
      <c r="I7" s="60">
        <f t="shared" si="1"/>
        <v>41</v>
      </c>
      <c r="J7" s="10" t="s">
        <v>121</v>
      </c>
      <c r="K7" s="21">
        <v>80.099999999999994</v>
      </c>
      <c r="L7" s="21">
        <v>115.38330000000001</v>
      </c>
      <c r="M7" s="21">
        <f t="shared" si="2"/>
        <v>195.48329999999999</v>
      </c>
      <c r="N7" s="11">
        <v>0</v>
      </c>
      <c r="O7" s="11">
        <v>7410</v>
      </c>
      <c r="P7" s="11">
        <v>831</v>
      </c>
      <c r="Q7" s="12">
        <f t="shared" si="3"/>
        <v>8241</v>
      </c>
      <c r="R7" s="11">
        <v>622</v>
      </c>
      <c r="S7" s="11">
        <v>3179</v>
      </c>
      <c r="T7" s="11">
        <f>4+84+601</f>
        <v>689</v>
      </c>
      <c r="U7" s="12">
        <f t="shared" si="4"/>
        <v>4490</v>
      </c>
      <c r="V7" s="11">
        <v>2</v>
      </c>
      <c r="W7" s="36">
        <f t="shared" si="5"/>
        <v>8863</v>
      </c>
      <c r="X7" s="100">
        <f t="shared" si="6"/>
        <v>102.88389513108615</v>
      </c>
      <c r="Y7" s="100">
        <f t="shared" si="7"/>
        <v>38.913776950390563</v>
      </c>
      <c r="Z7" s="53">
        <f t="shared" ref="Z7:AA7" si="10">X7*8</f>
        <v>823.07116104868919</v>
      </c>
      <c r="AA7" s="53">
        <f t="shared" si="10"/>
        <v>311.3102156031245</v>
      </c>
      <c r="AB7" s="54"/>
      <c r="AC7" s="48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</row>
    <row r="8" spans="1:71" ht="15.75" customHeight="1">
      <c r="A8" s="105">
        <v>46207</v>
      </c>
      <c r="B8" s="106" t="s">
        <v>8</v>
      </c>
      <c r="C8" s="58">
        <v>3</v>
      </c>
      <c r="D8" s="58">
        <v>0</v>
      </c>
      <c r="E8" s="33">
        <v>0</v>
      </c>
      <c r="F8" s="34">
        <v>0</v>
      </c>
      <c r="G8" s="21">
        <v>0</v>
      </c>
      <c r="H8" s="35">
        <f t="shared" si="0"/>
        <v>0</v>
      </c>
      <c r="I8" s="60">
        <f t="shared" si="1"/>
        <v>3</v>
      </c>
      <c r="J8" s="10" t="s">
        <v>121</v>
      </c>
      <c r="K8" s="21">
        <v>1.5</v>
      </c>
      <c r="L8" s="21">
        <v>15.8</v>
      </c>
      <c r="M8" s="21">
        <f t="shared" si="2"/>
        <v>17.3</v>
      </c>
      <c r="N8" s="11">
        <v>0</v>
      </c>
      <c r="O8" s="25">
        <v>725</v>
      </c>
      <c r="P8" s="25">
        <v>0</v>
      </c>
      <c r="Q8" s="12">
        <f t="shared" si="3"/>
        <v>725</v>
      </c>
      <c r="R8" s="11">
        <v>0</v>
      </c>
      <c r="S8" s="11">
        <v>725</v>
      </c>
      <c r="T8" s="11">
        <v>0</v>
      </c>
      <c r="U8" s="45">
        <f t="shared" si="4"/>
        <v>725</v>
      </c>
      <c r="V8" s="11">
        <v>0</v>
      </c>
      <c r="W8" s="36">
        <f t="shared" si="5"/>
        <v>725</v>
      </c>
      <c r="X8" s="100">
        <f t="shared" si="6"/>
        <v>483.33333333333331</v>
      </c>
      <c r="Y8" s="100">
        <f t="shared" si="7"/>
        <v>45.88607594936709</v>
      </c>
      <c r="Z8" s="53">
        <f t="shared" ref="Z8:AA8" si="11">X8*8</f>
        <v>3866.6666666666665</v>
      </c>
      <c r="AA8" s="53">
        <f t="shared" si="11"/>
        <v>367.08860759493672</v>
      </c>
      <c r="AB8" s="54"/>
      <c r="AC8" s="48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</row>
    <row r="9" spans="1:71" ht="15.75" customHeight="1">
      <c r="A9" s="105">
        <v>46208</v>
      </c>
      <c r="B9" s="106" t="s">
        <v>7</v>
      </c>
      <c r="C9" s="58">
        <v>2</v>
      </c>
      <c r="D9" s="58">
        <v>0</v>
      </c>
      <c r="E9" s="33">
        <v>0</v>
      </c>
      <c r="F9" s="34">
        <v>0</v>
      </c>
      <c r="G9" s="21">
        <v>0</v>
      </c>
      <c r="H9" s="35">
        <f t="shared" si="0"/>
        <v>0</v>
      </c>
      <c r="I9" s="60">
        <f t="shared" si="1"/>
        <v>2</v>
      </c>
      <c r="J9" s="10" t="s">
        <v>121</v>
      </c>
      <c r="K9" s="21">
        <v>1</v>
      </c>
      <c r="L9" s="21">
        <v>13.5</v>
      </c>
      <c r="M9" s="21">
        <f t="shared" si="2"/>
        <v>14.5</v>
      </c>
      <c r="N9" s="11">
        <v>0</v>
      </c>
      <c r="O9" s="25">
        <v>630</v>
      </c>
      <c r="P9" s="25">
        <v>0</v>
      </c>
      <c r="Q9" s="12">
        <f t="shared" si="3"/>
        <v>630</v>
      </c>
      <c r="R9" s="11">
        <v>0</v>
      </c>
      <c r="S9" s="11">
        <v>630</v>
      </c>
      <c r="T9" s="11">
        <v>0</v>
      </c>
      <c r="U9" s="45">
        <f t="shared" si="4"/>
        <v>630</v>
      </c>
      <c r="V9" s="11">
        <v>0</v>
      </c>
      <c r="W9" s="36">
        <f t="shared" si="5"/>
        <v>630</v>
      </c>
      <c r="X9" s="100">
        <f t="shared" si="6"/>
        <v>630</v>
      </c>
      <c r="Y9" s="100">
        <f t="shared" si="7"/>
        <v>46.666666666666664</v>
      </c>
      <c r="Z9" s="53">
        <f t="shared" ref="Z9:AA9" si="12">X9*8</f>
        <v>5040</v>
      </c>
      <c r="AA9" s="53">
        <f t="shared" si="12"/>
        <v>373.33333333333331</v>
      </c>
      <c r="AB9" s="54"/>
      <c r="AC9" s="48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</row>
    <row r="10" spans="1:71" ht="15.75" customHeight="1">
      <c r="A10" s="103">
        <v>46209</v>
      </c>
      <c r="B10" s="104" t="s">
        <v>10</v>
      </c>
      <c r="C10" s="58">
        <f>9+8</f>
        <v>17</v>
      </c>
      <c r="D10" s="58">
        <v>0</v>
      </c>
      <c r="E10" s="33">
        <v>2.5</v>
      </c>
      <c r="F10" s="34">
        <v>31.5</v>
      </c>
      <c r="G10" s="21">
        <v>0</v>
      </c>
      <c r="H10" s="35">
        <f t="shared" si="0"/>
        <v>34</v>
      </c>
      <c r="I10" s="60">
        <f t="shared" si="1"/>
        <v>51</v>
      </c>
      <c r="J10" s="10" t="s">
        <v>121</v>
      </c>
      <c r="K10" s="21">
        <v>90</v>
      </c>
      <c r="L10" s="21">
        <v>314.93</v>
      </c>
      <c r="M10" s="21">
        <f t="shared" si="2"/>
        <v>404.93</v>
      </c>
      <c r="N10" s="11">
        <v>0</v>
      </c>
      <c r="O10" s="25">
        <v>9216</v>
      </c>
      <c r="P10" s="25">
        <v>111</v>
      </c>
      <c r="Q10" s="12">
        <f t="shared" si="3"/>
        <v>9327</v>
      </c>
      <c r="R10" s="11">
        <v>1596</v>
      </c>
      <c r="S10" s="11">
        <v>6846</v>
      </c>
      <c r="T10" s="11">
        <f>18+4+63</f>
        <v>85</v>
      </c>
      <c r="U10" s="45">
        <f t="shared" si="4"/>
        <v>8527</v>
      </c>
      <c r="V10" s="11">
        <v>13</v>
      </c>
      <c r="W10" s="36">
        <f t="shared" si="5"/>
        <v>10923</v>
      </c>
      <c r="X10" s="100">
        <f t="shared" si="6"/>
        <v>103.63333333333334</v>
      </c>
      <c r="Y10" s="100">
        <f t="shared" si="7"/>
        <v>27.075858127202871</v>
      </c>
      <c r="Z10" s="53">
        <f t="shared" ref="Z10:AA10" si="13">X10*8</f>
        <v>829.06666666666672</v>
      </c>
      <c r="AA10" s="53">
        <f t="shared" si="13"/>
        <v>216.60686501762297</v>
      </c>
      <c r="AB10" s="54"/>
      <c r="AC10" s="48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</row>
    <row r="11" spans="1:71" ht="15.75" customHeight="1">
      <c r="A11" s="103">
        <v>46210</v>
      </c>
      <c r="B11" s="104" t="s">
        <v>9</v>
      </c>
      <c r="C11" s="58">
        <v>17</v>
      </c>
      <c r="D11" s="58">
        <v>0</v>
      </c>
      <c r="E11" s="33">
        <v>3</v>
      </c>
      <c r="F11" s="34">
        <v>24</v>
      </c>
      <c r="G11" s="21">
        <v>0</v>
      </c>
      <c r="H11" s="35">
        <f t="shared" si="0"/>
        <v>27</v>
      </c>
      <c r="I11" s="60">
        <f t="shared" si="1"/>
        <v>44</v>
      </c>
      <c r="J11" s="10" t="s">
        <v>121</v>
      </c>
      <c r="K11" s="21">
        <v>83.6</v>
      </c>
      <c r="L11" s="21">
        <v>189.28</v>
      </c>
      <c r="M11" s="21">
        <f t="shared" si="2"/>
        <v>272.88</v>
      </c>
      <c r="N11" s="11">
        <v>0</v>
      </c>
      <c r="O11" s="25">
        <v>8887</v>
      </c>
      <c r="P11" s="25">
        <v>297</v>
      </c>
      <c r="Q11" s="12">
        <f t="shared" si="3"/>
        <v>9184</v>
      </c>
      <c r="R11" s="11">
        <v>690</v>
      </c>
      <c r="S11" s="11">
        <v>4401</v>
      </c>
      <c r="T11" s="11">
        <f>13+291</f>
        <v>304</v>
      </c>
      <c r="U11" s="45">
        <f t="shared" si="4"/>
        <v>5395</v>
      </c>
      <c r="V11" s="11">
        <v>2</v>
      </c>
      <c r="W11" s="36">
        <f t="shared" si="5"/>
        <v>9874</v>
      </c>
      <c r="X11" s="100">
        <f t="shared" si="6"/>
        <v>109.85645933014355</v>
      </c>
      <c r="Y11" s="100">
        <f t="shared" si="7"/>
        <v>28.502747252747252</v>
      </c>
      <c r="Z11" s="53">
        <f t="shared" ref="Z11:AA11" si="14">X11*8</f>
        <v>878.85167464114841</v>
      </c>
      <c r="AA11" s="53">
        <f t="shared" si="14"/>
        <v>228.02197802197801</v>
      </c>
      <c r="AB11" s="54"/>
      <c r="AC11" s="48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</row>
    <row r="12" spans="1:71" ht="15.75" customHeight="1">
      <c r="A12" s="103">
        <v>46211</v>
      </c>
      <c r="B12" s="104" t="s">
        <v>12</v>
      </c>
      <c r="C12" s="58">
        <v>15</v>
      </c>
      <c r="D12" s="58">
        <v>0</v>
      </c>
      <c r="E12" s="33">
        <v>4</v>
      </c>
      <c r="F12" s="34">
        <v>28</v>
      </c>
      <c r="G12" s="21">
        <v>0</v>
      </c>
      <c r="H12" s="35">
        <f t="shared" si="0"/>
        <v>32</v>
      </c>
      <c r="I12" s="60">
        <f t="shared" si="1"/>
        <v>47</v>
      </c>
      <c r="J12" s="10" t="s">
        <v>121</v>
      </c>
      <c r="K12" s="21">
        <v>120.1</v>
      </c>
      <c r="L12" s="21">
        <v>151.86000000000001</v>
      </c>
      <c r="M12" s="21">
        <f t="shared" si="2"/>
        <v>271.96000000000004</v>
      </c>
      <c r="N12" s="11">
        <v>0</v>
      </c>
      <c r="O12" s="11">
        <v>9063</v>
      </c>
      <c r="P12" s="11">
        <v>412</v>
      </c>
      <c r="Q12" s="12">
        <f t="shared" si="3"/>
        <v>9475</v>
      </c>
      <c r="R12" s="11">
        <v>526</v>
      </c>
      <c r="S12" s="11">
        <v>2805</v>
      </c>
      <c r="T12" s="11">
        <f>10+73</f>
        <v>83</v>
      </c>
      <c r="U12" s="12">
        <f t="shared" si="4"/>
        <v>3414</v>
      </c>
      <c r="V12" s="11">
        <v>2</v>
      </c>
      <c r="W12" s="36">
        <f t="shared" si="5"/>
        <v>10001</v>
      </c>
      <c r="X12" s="100">
        <f t="shared" si="6"/>
        <v>78.892589508742716</v>
      </c>
      <c r="Y12" s="100">
        <f t="shared" si="7"/>
        <v>22.481232714342156</v>
      </c>
      <c r="Z12" s="53">
        <f t="shared" ref="Z12:AA12" si="15">X12*8</f>
        <v>631.14071606994173</v>
      </c>
      <c r="AA12" s="53">
        <f t="shared" si="15"/>
        <v>179.84986171473724</v>
      </c>
      <c r="AB12" s="54"/>
      <c r="AC12" s="48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</row>
    <row r="13" spans="1:71" ht="15.75" customHeight="1">
      <c r="A13" s="103">
        <v>46212</v>
      </c>
      <c r="B13" s="104" t="s">
        <v>6</v>
      </c>
      <c r="C13" s="58">
        <v>13</v>
      </c>
      <c r="D13" s="58">
        <v>0</v>
      </c>
      <c r="E13" s="33">
        <v>4</v>
      </c>
      <c r="F13" s="34">
        <v>23</v>
      </c>
      <c r="G13" s="21">
        <v>0</v>
      </c>
      <c r="H13" s="35">
        <f t="shared" si="0"/>
        <v>27</v>
      </c>
      <c r="I13" s="60">
        <f t="shared" si="1"/>
        <v>40</v>
      </c>
      <c r="J13" s="10" t="s">
        <v>143</v>
      </c>
      <c r="K13" s="21">
        <v>93.5</v>
      </c>
      <c r="L13" s="21">
        <v>148.76669999999999</v>
      </c>
      <c r="M13" s="21">
        <f t="shared" si="2"/>
        <v>242.26669999999999</v>
      </c>
      <c r="N13" s="11">
        <v>0</v>
      </c>
      <c r="O13" s="11">
        <v>7867</v>
      </c>
      <c r="P13" s="11">
        <v>46</v>
      </c>
      <c r="Q13" s="12">
        <f t="shared" si="3"/>
        <v>7913</v>
      </c>
      <c r="R13" s="11">
        <v>971</v>
      </c>
      <c r="S13" s="11">
        <v>2939</v>
      </c>
      <c r="T13" s="11">
        <f>8+49</f>
        <v>57</v>
      </c>
      <c r="U13" s="12">
        <f t="shared" si="4"/>
        <v>3967</v>
      </c>
      <c r="V13" s="11">
        <v>2</v>
      </c>
      <c r="W13" s="36">
        <f t="shared" si="5"/>
        <v>8884</v>
      </c>
      <c r="X13" s="100">
        <f t="shared" si="6"/>
        <v>84.631016042780743</v>
      </c>
      <c r="Y13" s="100">
        <f t="shared" si="7"/>
        <v>26.665913810012594</v>
      </c>
      <c r="Z13" s="53">
        <f t="shared" ref="Z13:AA13" si="16">X13*8</f>
        <v>677.04812834224595</v>
      </c>
      <c r="AA13" s="53">
        <f t="shared" si="16"/>
        <v>213.32731048010075</v>
      </c>
      <c r="AB13" s="54"/>
      <c r="AC13" s="48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</row>
    <row r="14" spans="1:71" ht="15.75" customHeight="1">
      <c r="A14" s="103">
        <v>46213</v>
      </c>
      <c r="B14" s="104" t="s">
        <v>11</v>
      </c>
      <c r="C14" s="58">
        <v>16</v>
      </c>
      <c r="D14" s="58">
        <v>0</v>
      </c>
      <c r="E14" s="33">
        <v>4</v>
      </c>
      <c r="F14" s="34">
        <v>21</v>
      </c>
      <c r="G14" s="21">
        <v>0</v>
      </c>
      <c r="H14" s="35">
        <f t="shared" si="0"/>
        <v>25</v>
      </c>
      <c r="I14" s="60">
        <f t="shared" si="1"/>
        <v>41</v>
      </c>
      <c r="J14" s="10"/>
      <c r="K14" s="21">
        <v>84.8</v>
      </c>
      <c r="L14" s="21">
        <v>150.26</v>
      </c>
      <c r="M14" s="21">
        <f t="shared" si="2"/>
        <v>235.06</v>
      </c>
      <c r="N14" s="11">
        <v>0</v>
      </c>
      <c r="O14" s="11">
        <v>7523</v>
      </c>
      <c r="P14" s="11">
        <v>434</v>
      </c>
      <c r="Q14" s="12">
        <f t="shared" si="3"/>
        <v>7957</v>
      </c>
      <c r="R14" s="11">
        <v>617</v>
      </c>
      <c r="S14" s="11">
        <v>3617</v>
      </c>
      <c r="T14" s="11">
        <f>21+1+32</f>
        <v>54</v>
      </c>
      <c r="U14" s="12">
        <f t="shared" si="4"/>
        <v>4288</v>
      </c>
      <c r="V14" s="11">
        <v>5</v>
      </c>
      <c r="W14" s="36">
        <f t="shared" si="5"/>
        <v>8574</v>
      </c>
      <c r="X14" s="100">
        <f t="shared" si="6"/>
        <v>93.83254716981132</v>
      </c>
      <c r="Y14" s="100">
        <f t="shared" si="7"/>
        <v>28.537202182883004</v>
      </c>
      <c r="Z14" s="53">
        <f t="shared" ref="Z14:AA14" si="17">X14*8</f>
        <v>750.66037735849056</v>
      </c>
      <c r="AA14" s="53">
        <f t="shared" si="17"/>
        <v>228.29761746306403</v>
      </c>
      <c r="AB14" s="54"/>
      <c r="AC14" s="48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</row>
    <row r="15" spans="1:71" ht="15.75" customHeight="1">
      <c r="A15" s="105">
        <v>46214</v>
      </c>
      <c r="B15" s="106" t="s">
        <v>8</v>
      </c>
      <c r="C15" s="58">
        <v>1</v>
      </c>
      <c r="D15" s="58">
        <v>0</v>
      </c>
      <c r="E15" s="33">
        <v>0</v>
      </c>
      <c r="F15" s="34">
        <v>0</v>
      </c>
      <c r="G15" s="21">
        <v>0</v>
      </c>
      <c r="H15" s="35">
        <f t="shared" si="0"/>
        <v>0</v>
      </c>
      <c r="I15" s="60">
        <f t="shared" si="1"/>
        <v>1</v>
      </c>
      <c r="J15" s="10"/>
      <c r="K15" s="21">
        <v>0.5</v>
      </c>
      <c r="L15" s="21">
        <v>7.5</v>
      </c>
      <c r="M15" s="21">
        <f t="shared" si="2"/>
        <v>8</v>
      </c>
      <c r="N15" s="11">
        <v>0</v>
      </c>
      <c r="O15" s="11">
        <v>259</v>
      </c>
      <c r="P15" s="11">
        <v>0</v>
      </c>
      <c r="Q15" s="12">
        <f t="shared" si="3"/>
        <v>259</v>
      </c>
      <c r="R15" s="11">
        <v>0</v>
      </c>
      <c r="S15" s="11">
        <v>259</v>
      </c>
      <c r="T15" s="11">
        <v>0</v>
      </c>
      <c r="U15" s="12">
        <f t="shared" si="4"/>
        <v>259</v>
      </c>
      <c r="V15" s="11">
        <v>0</v>
      </c>
      <c r="W15" s="36">
        <f t="shared" si="5"/>
        <v>259</v>
      </c>
      <c r="X15" s="100">
        <f t="shared" si="6"/>
        <v>518</v>
      </c>
      <c r="Y15" s="100">
        <f t="shared" si="7"/>
        <v>34.533333333333331</v>
      </c>
      <c r="Z15" s="53">
        <f t="shared" ref="Z15:AA15" si="18">X15*8</f>
        <v>4144</v>
      </c>
      <c r="AA15" s="53">
        <f t="shared" si="18"/>
        <v>276.26666666666665</v>
      </c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</row>
    <row r="16" spans="1:71" ht="15.75" customHeight="1">
      <c r="A16" s="105">
        <v>46215</v>
      </c>
      <c r="B16" s="106" t="s">
        <v>7</v>
      </c>
      <c r="C16" s="58">
        <v>2</v>
      </c>
      <c r="D16" s="58">
        <v>0</v>
      </c>
      <c r="E16" s="33">
        <v>0</v>
      </c>
      <c r="F16" s="34">
        <v>0</v>
      </c>
      <c r="G16" s="21">
        <v>0</v>
      </c>
      <c r="H16" s="35">
        <f t="shared" si="0"/>
        <v>0</v>
      </c>
      <c r="I16" s="60">
        <f t="shared" si="1"/>
        <v>2</v>
      </c>
      <c r="J16" s="10"/>
      <c r="K16" s="21">
        <v>1</v>
      </c>
      <c r="L16" s="21">
        <v>7.5</v>
      </c>
      <c r="M16" s="21">
        <f t="shared" si="2"/>
        <v>8.5</v>
      </c>
      <c r="N16" s="11">
        <v>0</v>
      </c>
      <c r="O16" s="11">
        <v>309</v>
      </c>
      <c r="P16" s="11">
        <v>0</v>
      </c>
      <c r="Q16" s="12">
        <f t="shared" si="3"/>
        <v>309</v>
      </c>
      <c r="R16" s="11">
        <v>0</v>
      </c>
      <c r="S16" s="11">
        <v>309</v>
      </c>
      <c r="T16" s="11">
        <v>0</v>
      </c>
      <c r="U16" s="12">
        <f t="shared" si="4"/>
        <v>309</v>
      </c>
      <c r="V16" s="11">
        <v>0</v>
      </c>
      <c r="W16" s="36">
        <f t="shared" si="5"/>
        <v>309</v>
      </c>
      <c r="X16" s="100">
        <f t="shared" si="6"/>
        <v>309</v>
      </c>
      <c r="Y16" s="100">
        <f t="shared" si="7"/>
        <v>41.2</v>
      </c>
      <c r="Z16" s="53">
        <f t="shared" ref="Z16:AA16" si="19">X16*8</f>
        <v>2472</v>
      </c>
      <c r="AA16" s="53">
        <f t="shared" si="19"/>
        <v>329.6</v>
      </c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</row>
    <row r="17" spans="1:71" ht="15.75" customHeight="1">
      <c r="A17" s="103">
        <v>46216</v>
      </c>
      <c r="B17" s="104" t="s">
        <v>10</v>
      </c>
      <c r="C17" s="58">
        <v>17</v>
      </c>
      <c r="D17" s="58">
        <v>0</v>
      </c>
      <c r="E17" s="33">
        <v>4</v>
      </c>
      <c r="F17" s="34">
        <v>30</v>
      </c>
      <c r="G17" s="21">
        <v>0</v>
      </c>
      <c r="H17" s="35">
        <f t="shared" si="0"/>
        <v>34</v>
      </c>
      <c r="I17" s="60">
        <f t="shared" si="1"/>
        <v>51</v>
      </c>
      <c r="J17" s="10"/>
      <c r="K17" s="21">
        <v>119.5</v>
      </c>
      <c r="L17" s="21">
        <v>228.01</v>
      </c>
      <c r="M17" s="21">
        <f t="shared" si="2"/>
        <v>347.51</v>
      </c>
      <c r="N17" s="11">
        <v>0</v>
      </c>
      <c r="O17" s="11">
        <v>10790</v>
      </c>
      <c r="P17" s="11">
        <v>206</v>
      </c>
      <c r="Q17" s="12">
        <f t="shared" si="3"/>
        <v>10996</v>
      </c>
      <c r="R17" s="11">
        <v>1866</v>
      </c>
      <c r="S17" s="11">
        <v>6360</v>
      </c>
      <c r="T17" s="11">
        <f>190+1+76</f>
        <v>267</v>
      </c>
      <c r="U17" s="12">
        <f t="shared" si="4"/>
        <v>8493</v>
      </c>
      <c r="V17" s="11">
        <v>2</v>
      </c>
      <c r="W17" s="36">
        <f t="shared" si="5"/>
        <v>12862</v>
      </c>
      <c r="X17" s="100">
        <f t="shared" si="6"/>
        <v>92.01673640167364</v>
      </c>
      <c r="Y17" s="100">
        <f t="shared" si="7"/>
        <v>37.248366299723699</v>
      </c>
      <c r="Z17" s="53">
        <f t="shared" ref="Z17:AA17" si="20">X17*8</f>
        <v>736.13389121338912</v>
      </c>
      <c r="AA17" s="53">
        <f t="shared" si="20"/>
        <v>297.98693039778959</v>
      </c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</row>
    <row r="18" spans="1:71" ht="15.75" customHeight="1">
      <c r="A18" s="103">
        <v>46217</v>
      </c>
      <c r="B18" s="104" t="s">
        <v>9</v>
      </c>
      <c r="C18" s="58">
        <v>17</v>
      </c>
      <c r="D18" s="58">
        <v>0</v>
      </c>
      <c r="E18" s="33">
        <v>4</v>
      </c>
      <c r="F18" s="34">
        <v>23</v>
      </c>
      <c r="G18" s="21">
        <v>0</v>
      </c>
      <c r="H18" s="35">
        <f t="shared" si="0"/>
        <v>27</v>
      </c>
      <c r="I18" s="60">
        <f t="shared" si="1"/>
        <v>44</v>
      </c>
      <c r="J18" s="10"/>
      <c r="K18" s="21">
        <v>117.5</v>
      </c>
      <c r="L18" s="21">
        <v>128.30000000000001</v>
      </c>
      <c r="M18" s="21">
        <f t="shared" si="2"/>
        <v>245.8</v>
      </c>
      <c r="N18" s="11">
        <v>0</v>
      </c>
      <c r="O18" s="11">
        <v>6580</v>
      </c>
      <c r="P18" s="11">
        <v>38</v>
      </c>
      <c r="Q18" s="12">
        <f t="shared" si="3"/>
        <v>6618</v>
      </c>
      <c r="R18" s="11">
        <v>666</v>
      </c>
      <c r="S18" s="11">
        <v>2547</v>
      </c>
      <c r="T18" s="11">
        <f>34+1+14</f>
        <v>49</v>
      </c>
      <c r="U18" s="12">
        <f t="shared" si="4"/>
        <v>3262</v>
      </c>
      <c r="V18" s="11">
        <v>4</v>
      </c>
      <c r="W18" s="36">
        <f t="shared" si="5"/>
        <v>7284</v>
      </c>
      <c r="X18" s="100">
        <f t="shared" si="6"/>
        <v>56.323404255319147</v>
      </c>
      <c r="Y18" s="100">
        <f t="shared" si="7"/>
        <v>25.424785658612624</v>
      </c>
      <c r="Z18" s="53">
        <f t="shared" ref="Z18:AA18" si="21">X18*8</f>
        <v>450.58723404255318</v>
      </c>
      <c r="AA18" s="53">
        <f t="shared" si="21"/>
        <v>203.39828526890099</v>
      </c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</row>
    <row r="19" spans="1:71" ht="15.75" customHeight="1">
      <c r="A19" s="103">
        <v>46218</v>
      </c>
      <c r="B19" s="104" t="s">
        <v>12</v>
      </c>
      <c r="C19" s="58">
        <v>15</v>
      </c>
      <c r="D19" s="58">
        <v>0</v>
      </c>
      <c r="E19" s="33">
        <v>4</v>
      </c>
      <c r="F19" s="34">
        <v>20</v>
      </c>
      <c r="G19" s="21">
        <v>0</v>
      </c>
      <c r="H19" s="35">
        <f t="shared" si="0"/>
        <v>24</v>
      </c>
      <c r="I19" s="60">
        <f t="shared" si="1"/>
        <v>39</v>
      </c>
      <c r="J19" s="10"/>
      <c r="K19" s="21">
        <v>113.3</v>
      </c>
      <c r="L19" s="21">
        <v>121.43</v>
      </c>
      <c r="M19" s="21">
        <f t="shared" si="2"/>
        <v>234.73000000000002</v>
      </c>
      <c r="N19" s="11">
        <v>0</v>
      </c>
      <c r="O19" s="11">
        <v>5278</v>
      </c>
      <c r="P19" s="11">
        <v>516</v>
      </c>
      <c r="Q19" s="12">
        <f t="shared" si="3"/>
        <v>5794</v>
      </c>
      <c r="R19" s="11">
        <v>645</v>
      </c>
      <c r="S19" s="11">
        <v>2163</v>
      </c>
      <c r="T19" s="11">
        <f>17+73</f>
        <v>90</v>
      </c>
      <c r="U19" s="12">
        <f t="shared" si="4"/>
        <v>2898</v>
      </c>
      <c r="V19" s="11">
        <v>5</v>
      </c>
      <c r="W19" s="36">
        <f t="shared" si="5"/>
        <v>6439</v>
      </c>
      <c r="X19" s="100">
        <f t="shared" si="6"/>
        <v>51.138570167696379</v>
      </c>
      <c r="Y19" s="100">
        <f t="shared" si="7"/>
        <v>23.865601581157868</v>
      </c>
      <c r="Z19" s="53">
        <f t="shared" ref="Z19:AA19" si="22">X19*8</f>
        <v>409.10856134157103</v>
      </c>
      <c r="AA19" s="53">
        <f t="shared" si="22"/>
        <v>190.92481264926295</v>
      </c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</row>
    <row r="20" spans="1:71" ht="15.75" customHeight="1">
      <c r="A20" s="103">
        <v>46219</v>
      </c>
      <c r="B20" s="104" t="s">
        <v>6</v>
      </c>
      <c r="C20" s="58">
        <v>14</v>
      </c>
      <c r="D20" s="58">
        <v>0</v>
      </c>
      <c r="E20" s="33">
        <v>4</v>
      </c>
      <c r="F20" s="34">
        <v>16</v>
      </c>
      <c r="G20" s="21">
        <v>0</v>
      </c>
      <c r="H20" s="35">
        <f t="shared" si="0"/>
        <v>20</v>
      </c>
      <c r="I20" s="60">
        <f t="shared" si="1"/>
        <v>34</v>
      </c>
      <c r="J20" s="10"/>
      <c r="K20" s="21">
        <v>73.599999999999994</v>
      </c>
      <c r="L20" s="21">
        <v>127.2167</v>
      </c>
      <c r="M20" s="21">
        <f t="shared" si="2"/>
        <v>200.8167</v>
      </c>
      <c r="N20" s="11">
        <v>0</v>
      </c>
      <c r="O20" s="11">
        <v>5033</v>
      </c>
      <c r="P20" s="11">
        <v>41</v>
      </c>
      <c r="Q20" s="12">
        <f t="shared" si="3"/>
        <v>5074</v>
      </c>
      <c r="R20" s="11">
        <v>652</v>
      </c>
      <c r="S20" s="11">
        <v>2241</v>
      </c>
      <c r="T20" s="11">
        <f>66+1+25</f>
        <v>92</v>
      </c>
      <c r="U20" s="12">
        <f t="shared" si="4"/>
        <v>2985</v>
      </c>
      <c r="V20" s="11">
        <v>4</v>
      </c>
      <c r="W20" s="36">
        <f t="shared" si="5"/>
        <v>5726</v>
      </c>
      <c r="X20" s="100">
        <f t="shared" si="6"/>
        <v>68.940217391304358</v>
      </c>
      <c r="Y20" s="100">
        <f t="shared" si="7"/>
        <v>23.463900572802157</v>
      </c>
      <c r="Z20" s="53">
        <f t="shared" ref="Z20:AA20" si="23">X20*8</f>
        <v>551.52173913043487</v>
      </c>
      <c r="AA20" s="53">
        <f t="shared" si="23"/>
        <v>187.71120458241725</v>
      </c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</row>
    <row r="21" spans="1:71" ht="15.75" customHeight="1">
      <c r="A21" s="105">
        <v>46220</v>
      </c>
      <c r="B21" s="106" t="s">
        <v>11</v>
      </c>
      <c r="C21" s="58">
        <v>1</v>
      </c>
      <c r="D21" s="58">
        <v>0</v>
      </c>
      <c r="E21" s="33">
        <v>0</v>
      </c>
      <c r="F21" s="34">
        <v>0</v>
      </c>
      <c r="G21" s="21">
        <v>0</v>
      </c>
      <c r="H21" s="35">
        <f t="shared" si="0"/>
        <v>0</v>
      </c>
      <c r="I21" s="60">
        <f t="shared" si="1"/>
        <v>1</v>
      </c>
      <c r="J21" s="10"/>
      <c r="K21" s="21">
        <v>0.5</v>
      </c>
      <c r="L21" s="21">
        <v>9.5</v>
      </c>
      <c r="M21" s="21">
        <f t="shared" si="2"/>
        <v>10</v>
      </c>
      <c r="N21" s="11">
        <v>0</v>
      </c>
      <c r="O21" s="11">
        <v>371</v>
      </c>
      <c r="P21" s="11">
        <v>0</v>
      </c>
      <c r="Q21" s="12">
        <f t="shared" si="3"/>
        <v>371</v>
      </c>
      <c r="R21" s="11">
        <v>0</v>
      </c>
      <c r="S21" s="11">
        <v>371</v>
      </c>
      <c r="T21" s="11">
        <v>0</v>
      </c>
      <c r="U21" s="12">
        <f t="shared" si="4"/>
        <v>371</v>
      </c>
      <c r="V21" s="11">
        <v>0</v>
      </c>
      <c r="W21" s="36">
        <f t="shared" si="5"/>
        <v>371</v>
      </c>
      <c r="X21" s="100">
        <f t="shared" si="6"/>
        <v>742</v>
      </c>
      <c r="Y21" s="100">
        <f t="shared" si="7"/>
        <v>39.05263157894737</v>
      </c>
      <c r="Z21" s="53">
        <f t="shared" ref="Z21:AA21" si="24">X21*8</f>
        <v>5936</v>
      </c>
      <c r="AA21" s="53">
        <f t="shared" si="24"/>
        <v>312.42105263157896</v>
      </c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</row>
    <row r="22" spans="1:71" ht="15.75" customHeight="1">
      <c r="A22" s="105">
        <v>46221</v>
      </c>
      <c r="B22" s="106" t="s">
        <v>8</v>
      </c>
      <c r="C22" s="58">
        <v>1</v>
      </c>
      <c r="D22" s="58">
        <v>0</v>
      </c>
      <c r="E22" s="33">
        <v>0</v>
      </c>
      <c r="F22" s="34">
        <v>0</v>
      </c>
      <c r="G22" s="21">
        <v>0</v>
      </c>
      <c r="H22" s="35">
        <f t="shared" si="0"/>
        <v>0</v>
      </c>
      <c r="I22" s="60">
        <f t="shared" si="1"/>
        <v>1</v>
      </c>
      <c r="J22" s="10"/>
      <c r="K22" s="21">
        <v>0.5</v>
      </c>
      <c r="L22" s="21">
        <v>8.85</v>
      </c>
      <c r="M22" s="21">
        <f t="shared" si="2"/>
        <v>9.35</v>
      </c>
      <c r="N22" s="11">
        <v>0</v>
      </c>
      <c r="O22" s="11">
        <v>369</v>
      </c>
      <c r="P22" s="11">
        <v>0</v>
      </c>
      <c r="Q22" s="12">
        <f t="shared" si="3"/>
        <v>369</v>
      </c>
      <c r="R22" s="11">
        <v>0</v>
      </c>
      <c r="S22" s="11">
        <v>369</v>
      </c>
      <c r="T22" s="11">
        <v>0</v>
      </c>
      <c r="U22" s="12">
        <f t="shared" si="4"/>
        <v>369</v>
      </c>
      <c r="V22" s="11">
        <v>0</v>
      </c>
      <c r="W22" s="36">
        <f t="shared" si="5"/>
        <v>369</v>
      </c>
      <c r="X22" s="100">
        <f t="shared" si="6"/>
        <v>738</v>
      </c>
      <c r="Y22" s="100">
        <f t="shared" si="7"/>
        <v>41.694915254237287</v>
      </c>
      <c r="Z22" s="53">
        <f t="shared" ref="Z22:AA22" si="25">X22*8</f>
        <v>5904</v>
      </c>
      <c r="AA22" s="53">
        <f t="shared" si="25"/>
        <v>333.5593220338983</v>
      </c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</row>
    <row r="23" spans="1:71" ht="15.75" customHeight="1">
      <c r="A23" s="105">
        <v>46222</v>
      </c>
      <c r="B23" s="106" t="s">
        <v>7</v>
      </c>
      <c r="C23" s="58">
        <v>1</v>
      </c>
      <c r="D23" s="58">
        <v>0</v>
      </c>
      <c r="E23" s="33">
        <v>0</v>
      </c>
      <c r="F23" s="34">
        <v>0</v>
      </c>
      <c r="G23" s="21">
        <v>0</v>
      </c>
      <c r="H23" s="35">
        <f t="shared" si="0"/>
        <v>0</v>
      </c>
      <c r="I23" s="60">
        <f t="shared" si="1"/>
        <v>1</v>
      </c>
      <c r="J23" s="10"/>
      <c r="K23" s="21">
        <v>0.5</v>
      </c>
      <c r="L23" s="21">
        <v>7.5</v>
      </c>
      <c r="M23" s="21">
        <f t="shared" si="2"/>
        <v>8</v>
      </c>
      <c r="N23" s="11">
        <v>0</v>
      </c>
      <c r="O23" s="11">
        <v>319</v>
      </c>
      <c r="P23" s="11">
        <v>0</v>
      </c>
      <c r="Q23" s="12">
        <f t="shared" si="3"/>
        <v>319</v>
      </c>
      <c r="R23" s="11">
        <v>0</v>
      </c>
      <c r="S23" s="11">
        <v>319</v>
      </c>
      <c r="T23" s="11">
        <v>0</v>
      </c>
      <c r="U23" s="12">
        <f t="shared" si="4"/>
        <v>319</v>
      </c>
      <c r="V23" s="11">
        <v>0</v>
      </c>
      <c r="W23" s="36">
        <f t="shared" si="5"/>
        <v>319</v>
      </c>
      <c r="X23" s="100">
        <f t="shared" si="6"/>
        <v>638</v>
      </c>
      <c r="Y23" s="100">
        <f t="shared" si="7"/>
        <v>42.533333333333331</v>
      </c>
      <c r="Z23" s="53">
        <f t="shared" ref="Z23:AA23" si="26">X23*8</f>
        <v>5104</v>
      </c>
      <c r="AA23" s="53">
        <f t="shared" si="26"/>
        <v>340.26666666666665</v>
      </c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</row>
    <row r="24" spans="1:71" ht="15.75" customHeight="1">
      <c r="A24" s="103">
        <v>46223</v>
      </c>
      <c r="B24" s="104" t="s">
        <v>10</v>
      </c>
      <c r="C24" s="58">
        <v>16</v>
      </c>
      <c r="D24" s="58">
        <v>0</v>
      </c>
      <c r="E24" s="33">
        <v>3</v>
      </c>
      <c r="F24" s="34">
        <v>39</v>
      </c>
      <c r="G24" s="21">
        <v>0</v>
      </c>
      <c r="H24" s="35">
        <f t="shared" si="0"/>
        <v>42</v>
      </c>
      <c r="I24" s="60">
        <f t="shared" si="1"/>
        <v>58</v>
      </c>
      <c r="J24" s="10"/>
      <c r="K24" s="21">
        <v>78.099999999999994</v>
      </c>
      <c r="L24" s="21">
        <v>328.9</v>
      </c>
      <c r="M24" s="21">
        <f t="shared" si="2"/>
        <v>407</v>
      </c>
      <c r="N24" s="11">
        <v>0</v>
      </c>
      <c r="O24" s="11">
        <v>10697</v>
      </c>
      <c r="P24" s="11">
        <v>291</v>
      </c>
      <c r="Q24" s="12">
        <f t="shared" si="3"/>
        <v>10988</v>
      </c>
      <c r="R24" s="11">
        <v>2252</v>
      </c>
      <c r="S24" s="11">
        <v>7251</v>
      </c>
      <c r="T24" s="11">
        <f>42+3+76</f>
        <v>121</v>
      </c>
      <c r="U24" s="12">
        <f t="shared" si="4"/>
        <v>9624</v>
      </c>
      <c r="V24" s="11">
        <v>3</v>
      </c>
      <c r="W24" s="36">
        <f t="shared" si="5"/>
        <v>13240</v>
      </c>
      <c r="X24" s="100">
        <f t="shared" si="6"/>
        <v>140.69142125480155</v>
      </c>
      <c r="Y24" s="100">
        <f t="shared" si="7"/>
        <v>29.261173608999698</v>
      </c>
      <c r="Z24" s="53">
        <f t="shared" ref="Z24:AA24" si="27">X24*8</f>
        <v>1125.5313700384124</v>
      </c>
      <c r="AA24" s="53">
        <f t="shared" si="27"/>
        <v>234.08938887199758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</row>
    <row r="25" spans="1:71" ht="15.75" customHeight="1">
      <c r="A25" s="103">
        <v>46224</v>
      </c>
      <c r="B25" s="104" t="s">
        <v>9</v>
      </c>
      <c r="C25" s="58">
        <v>15</v>
      </c>
      <c r="D25" s="58">
        <v>0</v>
      </c>
      <c r="E25" s="33">
        <v>3</v>
      </c>
      <c r="F25" s="34">
        <v>33</v>
      </c>
      <c r="G25" s="21">
        <v>0</v>
      </c>
      <c r="H25" s="35">
        <f t="shared" si="0"/>
        <v>36</v>
      </c>
      <c r="I25" s="60">
        <f t="shared" si="1"/>
        <v>51</v>
      </c>
      <c r="J25" s="10"/>
      <c r="K25" s="21">
        <v>74.2</v>
      </c>
      <c r="L25" s="21">
        <v>238.28</v>
      </c>
      <c r="M25" s="21">
        <f t="shared" si="2"/>
        <v>312.48</v>
      </c>
      <c r="N25" s="11">
        <v>0</v>
      </c>
      <c r="O25" s="11">
        <v>7427</v>
      </c>
      <c r="P25" s="11">
        <v>30</v>
      </c>
      <c r="Q25" s="12">
        <f t="shared" si="3"/>
        <v>7457</v>
      </c>
      <c r="R25" s="11">
        <v>767</v>
      </c>
      <c r="S25" s="11">
        <v>4191</v>
      </c>
      <c r="T25" s="11">
        <f>14</f>
        <v>14</v>
      </c>
      <c r="U25" s="12">
        <f t="shared" si="4"/>
        <v>4972</v>
      </c>
      <c r="V25" s="11">
        <v>4</v>
      </c>
      <c r="W25" s="36">
        <f t="shared" si="5"/>
        <v>8224</v>
      </c>
      <c r="X25" s="52">
        <f t="shared" si="6"/>
        <v>100.49865229110512</v>
      </c>
      <c r="Y25" s="52">
        <f t="shared" si="7"/>
        <v>20.86620782272956</v>
      </c>
      <c r="Z25" s="53">
        <f t="shared" ref="Z25:AA25" si="28">X25*8</f>
        <v>803.98921832884093</v>
      </c>
      <c r="AA25" s="53">
        <f t="shared" si="28"/>
        <v>166.92966258183648</v>
      </c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</row>
    <row r="26" spans="1:71" ht="15.75" customHeight="1">
      <c r="A26" s="103">
        <v>46225</v>
      </c>
      <c r="B26" s="104" t="s">
        <v>12</v>
      </c>
      <c r="C26" s="58">
        <v>15</v>
      </c>
      <c r="D26" s="58">
        <v>0</v>
      </c>
      <c r="E26" s="33">
        <v>3</v>
      </c>
      <c r="F26" s="34">
        <v>34</v>
      </c>
      <c r="G26" s="21">
        <v>0</v>
      </c>
      <c r="H26" s="35">
        <f t="shared" si="0"/>
        <v>37</v>
      </c>
      <c r="I26" s="60">
        <f t="shared" si="1"/>
        <v>52</v>
      </c>
      <c r="J26" s="10"/>
      <c r="K26" s="21">
        <v>63.5</v>
      </c>
      <c r="L26" s="21">
        <v>180.91</v>
      </c>
      <c r="M26" s="21">
        <f t="shared" si="2"/>
        <v>244.41</v>
      </c>
      <c r="N26" s="11">
        <v>0</v>
      </c>
      <c r="O26" s="11">
        <v>5119</v>
      </c>
      <c r="P26" s="11">
        <v>404</v>
      </c>
      <c r="Q26" s="12">
        <f t="shared" si="3"/>
        <v>5523</v>
      </c>
      <c r="R26" s="11">
        <v>821</v>
      </c>
      <c r="S26" s="11">
        <v>2116</v>
      </c>
      <c r="T26" s="11">
        <f>9+2+27</f>
        <v>38</v>
      </c>
      <c r="U26" s="12">
        <f t="shared" si="4"/>
        <v>2975</v>
      </c>
      <c r="V26" s="11">
        <v>5</v>
      </c>
      <c r="W26" s="36">
        <f t="shared" si="5"/>
        <v>6344</v>
      </c>
      <c r="X26" s="52">
        <f t="shared" si="6"/>
        <v>86.976377952755911</v>
      </c>
      <c r="Y26" s="52">
        <f t="shared" si="7"/>
        <v>16.444640981703611</v>
      </c>
      <c r="Z26" s="53">
        <f t="shared" ref="Z26:AA26" si="29">X26*8</f>
        <v>695.81102362204729</v>
      </c>
      <c r="AA26" s="53">
        <f t="shared" si="29"/>
        <v>131.55712785362888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</row>
    <row r="27" spans="1:71" ht="15.75" customHeight="1">
      <c r="A27" s="103">
        <v>46226</v>
      </c>
      <c r="B27" s="104" t="s">
        <v>6</v>
      </c>
      <c r="C27" s="58">
        <v>16</v>
      </c>
      <c r="D27" s="58">
        <v>0</v>
      </c>
      <c r="E27" s="33">
        <v>4</v>
      </c>
      <c r="F27" s="34">
        <v>36</v>
      </c>
      <c r="G27" s="21">
        <v>0</v>
      </c>
      <c r="H27" s="35">
        <f t="shared" si="0"/>
        <v>40</v>
      </c>
      <c r="I27" s="60">
        <f t="shared" si="1"/>
        <v>56</v>
      </c>
      <c r="J27" s="10"/>
      <c r="K27" s="21">
        <v>88.3</v>
      </c>
      <c r="L27" s="21">
        <v>188.23</v>
      </c>
      <c r="M27" s="21">
        <f t="shared" si="2"/>
        <v>276.52999999999997</v>
      </c>
      <c r="N27" s="11">
        <v>0</v>
      </c>
      <c r="O27" s="11">
        <v>4884</v>
      </c>
      <c r="P27" s="11">
        <v>22</v>
      </c>
      <c r="Q27" s="12">
        <f t="shared" si="3"/>
        <v>4906</v>
      </c>
      <c r="R27" s="11">
        <v>1780</v>
      </c>
      <c r="S27" s="11">
        <v>2745</v>
      </c>
      <c r="T27" s="11">
        <f>8+5+22</f>
        <v>35</v>
      </c>
      <c r="U27" s="12">
        <f t="shared" si="4"/>
        <v>4560</v>
      </c>
      <c r="V27" s="11">
        <v>3</v>
      </c>
      <c r="W27" s="36">
        <f t="shared" si="5"/>
        <v>6686</v>
      </c>
      <c r="X27" s="52">
        <f t="shared" si="6"/>
        <v>55.560588901472258</v>
      </c>
      <c r="Y27" s="52">
        <f t="shared" si="7"/>
        <v>24.225681347287892</v>
      </c>
      <c r="Z27" s="53">
        <f t="shared" ref="Z27:AA27" si="30">X27*8</f>
        <v>444.48471121177806</v>
      </c>
      <c r="AA27" s="53">
        <f t="shared" si="30"/>
        <v>193.80545077830314</v>
      </c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</row>
    <row r="28" spans="1:71" ht="15.75" customHeight="1">
      <c r="A28" s="103">
        <v>46227</v>
      </c>
      <c r="B28" s="104" t="s">
        <v>11</v>
      </c>
      <c r="C28" s="58">
        <v>15</v>
      </c>
      <c r="D28" s="58">
        <v>0</v>
      </c>
      <c r="E28" s="33">
        <v>4</v>
      </c>
      <c r="F28" s="34">
        <v>29</v>
      </c>
      <c r="G28" s="21">
        <v>0</v>
      </c>
      <c r="H28" s="35">
        <f t="shared" si="0"/>
        <v>33</v>
      </c>
      <c r="I28" s="60">
        <f t="shared" si="1"/>
        <v>48</v>
      </c>
      <c r="J28" s="10"/>
      <c r="K28" s="21">
        <v>72.599999999999994</v>
      </c>
      <c r="L28" s="21">
        <v>203.61</v>
      </c>
      <c r="M28" s="21">
        <f t="shared" si="2"/>
        <v>276.21000000000004</v>
      </c>
      <c r="N28" s="11">
        <v>0</v>
      </c>
      <c r="O28" s="11">
        <v>5258</v>
      </c>
      <c r="P28" s="11">
        <v>344</v>
      </c>
      <c r="Q28" s="12">
        <f t="shared" si="3"/>
        <v>5602</v>
      </c>
      <c r="R28" s="11">
        <v>1816</v>
      </c>
      <c r="S28" s="11">
        <v>3079</v>
      </c>
      <c r="T28" s="11">
        <f>6+45+71</f>
        <v>122</v>
      </c>
      <c r="U28" s="12">
        <f t="shared" si="4"/>
        <v>5017</v>
      </c>
      <c r="V28" s="11">
        <v>1</v>
      </c>
      <c r="W28" s="36">
        <f t="shared" si="5"/>
        <v>7418</v>
      </c>
      <c r="X28" s="52">
        <f t="shared" si="6"/>
        <v>77.162534435261719</v>
      </c>
      <c r="Y28" s="52">
        <f t="shared" si="7"/>
        <v>24.640243602966454</v>
      </c>
      <c r="Z28" s="53">
        <f t="shared" ref="Z28:AA28" si="31">X28*8</f>
        <v>617.30027548209375</v>
      </c>
      <c r="AA28" s="53">
        <f t="shared" si="31"/>
        <v>197.12194882373163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</row>
    <row r="29" spans="1:71" ht="15.75" customHeight="1">
      <c r="A29" s="105">
        <v>46228</v>
      </c>
      <c r="B29" s="106" t="s">
        <v>8</v>
      </c>
      <c r="C29" s="58">
        <v>1</v>
      </c>
      <c r="D29" s="58">
        <v>0</v>
      </c>
      <c r="E29" s="33">
        <v>0</v>
      </c>
      <c r="F29" s="34">
        <v>0</v>
      </c>
      <c r="G29" s="21">
        <v>0</v>
      </c>
      <c r="H29" s="35">
        <f t="shared" si="0"/>
        <v>0</v>
      </c>
      <c r="I29" s="60">
        <f t="shared" si="1"/>
        <v>1</v>
      </c>
      <c r="J29" s="10"/>
      <c r="K29" s="21">
        <v>0.5</v>
      </c>
      <c r="L29" s="21">
        <v>6.75</v>
      </c>
      <c r="M29" s="21">
        <f t="shared" si="2"/>
        <v>7.25</v>
      </c>
      <c r="N29" s="11">
        <v>0</v>
      </c>
      <c r="O29" s="11">
        <v>346</v>
      </c>
      <c r="P29" s="11">
        <v>0</v>
      </c>
      <c r="Q29" s="12">
        <f t="shared" si="3"/>
        <v>346</v>
      </c>
      <c r="R29" s="11">
        <v>0</v>
      </c>
      <c r="S29" s="11">
        <v>346</v>
      </c>
      <c r="T29" s="11">
        <v>0</v>
      </c>
      <c r="U29" s="12">
        <f t="shared" si="4"/>
        <v>346</v>
      </c>
      <c r="V29" s="11">
        <v>0</v>
      </c>
      <c r="W29" s="36">
        <f t="shared" si="5"/>
        <v>346</v>
      </c>
      <c r="X29" s="52">
        <f t="shared" si="6"/>
        <v>692</v>
      </c>
      <c r="Y29" s="52">
        <f t="shared" si="7"/>
        <v>51.25925925925926</v>
      </c>
      <c r="Z29" s="53">
        <f t="shared" ref="Z29:AA29" si="32">X29*8</f>
        <v>5536</v>
      </c>
      <c r="AA29" s="53">
        <f t="shared" si="32"/>
        <v>410.07407407407408</v>
      </c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</row>
    <row r="30" spans="1:71" ht="15.75" customHeight="1">
      <c r="A30" s="105">
        <v>46229</v>
      </c>
      <c r="B30" s="106" t="s">
        <v>7</v>
      </c>
      <c r="C30" s="58">
        <v>1</v>
      </c>
      <c r="D30" s="58">
        <v>0</v>
      </c>
      <c r="E30" s="33">
        <v>0</v>
      </c>
      <c r="F30" s="34">
        <v>0</v>
      </c>
      <c r="G30" s="21">
        <v>0</v>
      </c>
      <c r="H30" s="35">
        <f t="shared" si="0"/>
        <v>0</v>
      </c>
      <c r="I30" s="60">
        <f t="shared" si="1"/>
        <v>1</v>
      </c>
      <c r="J30" s="10"/>
      <c r="K30" s="21">
        <v>0.5</v>
      </c>
      <c r="L30" s="21">
        <v>8.1829999999999998</v>
      </c>
      <c r="M30" s="21">
        <f t="shared" si="2"/>
        <v>8.6829999999999998</v>
      </c>
      <c r="N30" s="11">
        <v>0</v>
      </c>
      <c r="O30" s="11">
        <v>316</v>
      </c>
      <c r="P30" s="11">
        <v>0</v>
      </c>
      <c r="Q30" s="12">
        <f t="shared" si="3"/>
        <v>316</v>
      </c>
      <c r="R30" s="11">
        <v>0</v>
      </c>
      <c r="S30" s="11">
        <v>316</v>
      </c>
      <c r="T30" s="11">
        <v>0</v>
      </c>
      <c r="U30" s="12">
        <f t="shared" si="4"/>
        <v>316</v>
      </c>
      <c r="V30" s="11">
        <v>0</v>
      </c>
      <c r="W30" s="36">
        <f t="shared" si="5"/>
        <v>316</v>
      </c>
      <c r="X30" s="52">
        <f t="shared" si="6"/>
        <v>632</v>
      </c>
      <c r="Y30" s="52">
        <f t="shared" si="7"/>
        <v>38.61664426249542</v>
      </c>
      <c r="Z30" s="53">
        <f t="shared" ref="Z30:AA30" si="33">X30*8</f>
        <v>5056</v>
      </c>
      <c r="AA30" s="53">
        <f t="shared" si="33"/>
        <v>308.93315409996336</v>
      </c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</row>
    <row r="31" spans="1:71" ht="15.75" customHeight="1">
      <c r="A31" s="103">
        <v>46230</v>
      </c>
      <c r="B31" s="104" t="s">
        <v>10</v>
      </c>
      <c r="C31" s="58">
        <v>15</v>
      </c>
      <c r="D31" s="58">
        <v>0</v>
      </c>
      <c r="E31" s="33">
        <v>4</v>
      </c>
      <c r="F31" s="34">
        <v>45</v>
      </c>
      <c r="G31" s="21">
        <v>0</v>
      </c>
      <c r="H31" s="35">
        <f t="shared" si="0"/>
        <v>49</v>
      </c>
      <c r="I31" s="60">
        <f t="shared" si="1"/>
        <v>64</v>
      </c>
      <c r="J31" s="10"/>
      <c r="K31" s="21">
        <v>74.3</v>
      </c>
      <c r="L31" s="21">
        <v>398.38</v>
      </c>
      <c r="M31" s="21">
        <f t="shared" si="2"/>
        <v>472.68</v>
      </c>
      <c r="N31" s="11">
        <v>0</v>
      </c>
      <c r="O31" s="11">
        <v>8154</v>
      </c>
      <c r="P31" s="11">
        <v>108</v>
      </c>
      <c r="Q31" s="12">
        <f t="shared" si="3"/>
        <v>8262</v>
      </c>
      <c r="R31" s="11">
        <v>4791</v>
      </c>
      <c r="S31" s="11">
        <v>5361</v>
      </c>
      <c r="T31" s="11">
        <f>61+2+80</f>
        <v>143</v>
      </c>
      <c r="U31" s="12">
        <f t="shared" si="4"/>
        <v>10295</v>
      </c>
      <c r="V31" s="11">
        <v>5</v>
      </c>
      <c r="W31" s="36">
        <f t="shared" si="5"/>
        <v>13053</v>
      </c>
      <c r="X31" s="52">
        <f t="shared" si="6"/>
        <v>111.1978465679677</v>
      </c>
      <c r="Y31" s="52">
        <f t="shared" si="7"/>
        <v>25.842160751041718</v>
      </c>
      <c r="Z31" s="53">
        <f t="shared" ref="Z31:AA31" si="34">X31*8</f>
        <v>889.58277254374161</v>
      </c>
      <c r="AA31" s="53">
        <f t="shared" si="34"/>
        <v>206.73728600833374</v>
      </c>
      <c r="AB31" s="54"/>
      <c r="AC31" s="54"/>
      <c r="AD31" s="95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</row>
    <row r="32" spans="1:71" ht="15.75" customHeight="1">
      <c r="A32" s="103">
        <v>46231</v>
      </c>
      <c r="B32" s="104" t="s">
        <v>9</v>
      </c>
      <c r="C32" s="58">
        <v>16</v>
      </c>
      <c r="D32" s="58">
        <v>0</v>
      </c>
      <c r="E32" s="33">
        <v>4</v>
      </c>
      <c r="F32" s="34">
        <v>37</v>
      </c>
      <c r="G32" s="21">
        <v>0</v>
      </c>
      <c r="H32" s="35">
        <f t="shared" si="0"/>
        <v>41</v>
      </c>
      <c r="I32" s="60">
        <f t="shared" si="1"/>
        <v>57</v>
      </c>
      <c r="J32" s="10"/>
      <c r="K32" s="21">
        <v>63.7</v>
      </c>
      <c r="L32" s="21">
        <v>270.08</v>
      </c>
      <c r="M32" s="21">
        <f t="shared" si="2"/>
        <v>333.78</v>
      </c>
      <c r="N32" s="11">
        <v>0</v>
      </c>
      <c r="O32" s="11">
        <v>7227</v>
      </c>
      <c r="P32" s="11">
        <v>44</v>
      </c>
      <c r="Q32" s="12">
        <f t="shared" si="3"/>
        <v>7271</v>
      </c>
      <c r="R32" s="11">
        <v>1821</v>
      </c>
      <c r="S32" s="11">
        <v>4133</v>
      </c>
      <c r="T32" s="11">
        <f>14+1+28</f>
        <v>43</v>
      </c>
      <c r="U32" s="12">
        <f t="shared" si="4"/>
        <v>5997</v>
      </c>
      <c r="V32" s="11">
        <v>4</v>
      </c>
      <c r="W32" s="36">
        <f t="shared" si="5"/>
        <v>9092</v>
      </c>
      <c r="X32" s="52">
        <f t="shared" si="6"/>
        <v>114.14442700156985</v>
      </c>
      <c r="Y32" s="52">
        <f t="shared" si="7"/>
        <v>22.204531990521328</v>
      </c>
      <c r="Z32" s="53">
        <f t="shared" ref="Z32:AA32" si="35">X32*8</f>
        <v>913.15541601255882</v>
      </c>
      <c r="AA32" s="53">
        <f t="shared" si="35"/>
        <v>177.63625592417063</v>
      </c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</row>
    <row r="33" spans="1:71" ht="15.75" customHeight="1">
      <c r="A33" s="103">
        <v>46232</v>
      </c>
      <c r="B33" s="104" t="s">
        <v>12</v>
      </c>
      <c r="C33" s="58">
        <v>16</v>
      </c>
      <c r="D33" s="58">
        <v>0</v>
      </c>
      <c r="E33" s="33">
        <v>4</v>
      </c>
      <c r="F33" s="34">
        <v>36</v>
      </c>
      <c r="G33" s="21">
        <v>0</v>
      </c>
      <c r="H33" s="35">
        <f t="shared" si="0"/>
        <v>40</v>
      </c>
      <c r="I33" s="60">
        <f t="shared" si="1"/>
        <v>56</v>
      </c>
      <c r="J33" s="10"/>
      <c r="K33" s="21">
        <v>68.900000000000006</v>
      </c>
      <c r="L33" s="21">
        <v>236.9</v>
      </c>
      <c r="M33" s="21">
        <f t="shared" si="2"/>
        <v>305.8</v>
      </c>
      <c r="N33" s="11">
        <v>0</v>
      </c>
      <c r="O33" s="11">
        <v>5939</v>
      </c>
      <c r="P33" s="11">
        <v>444</v>
      </c>
      <c r="Q33" s="12">
        <f t="shared" si="3"/>
        <v>6383</v>
      </c>
      <c r="R33" s="11">
        <v>1513</v>
      </c>
      <c r="S33" s="11">
        <v>4062</v>
      </c>
      <c r="T33" s="11">
        <f>9+17</f>
        <v>26</v>
      </c>
      <c r="U33" s="12">
        <f t="shared" si="4"/>
        <v>5601</v>
      </c>
      <c r="V33" s="11">
        <v>5</v>
      </c>
      <c r="W33" s="36">
        <f t="shared" si="5"/>
        <v>7896</v>
      </c>
      <c r="X33" s="52">
        <f t="shared" si="6"/>
        <v>92.641509433962256</v>
      </c>
      <c r="Y33" s="52">
        <f t="shared" si="7"/>
        <v>23.642887294216969</v>
      </c>
      <c r="Z33" s="53">
        <f t="shared" ref="Z33:AA33" si="36">X33*8</f>
        <v>741.13207547169804</v>
      </c>
      <c r="AA33" s="53">
        <f t="shared" si="36"/>
        <v>189.14309835373575</v>
      </c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</row>
    <row r="34" spans="1:71" ht="15.75" customHeight="1">
      <c r="A34" s="103">
        <v>46233</v>
      </c>
      <c r="B34" s="104" t="s">
        <v>6</v>
      </c>
      <c r="C34" s="58">
        <v>15</v>
      </c>
      <c r="D34" s="58">
        <v>0</v>
      </c>
      <c r="E34" s="33">
        <v>4</v>
      </c>
      <c r="F34" s="34">
        <v>37</v>
      </c>
      <c r="G34" s="21">
        <v>0</v>
      </c>
      <c r="H34" s="35">
        <f t="shared" si="0"/>
        <v>41</v>
      </c>
      <c r="I34" s="60">
        <f t="shared" si="1"/>
        <v>56</v>
      </c>
      <c r="J34" s="10"/>
      <c r="K34" s="21">
        <v>62.3</v>
      </c>
      <c r="L34" s="21">
        <v>198.56</v>
      </c>
      <c r="M34" s="21">
        <f t="shared" si="2"/>
        <v>260.86</v>
      </c>
      <c r="N34" s="11">
        <v>0</v>
      </c>
      <c r="O34" s="11">
        <v>4106</v>
      </c>
      <c r="P34" s="11">
        <v>32</v>
      </c>
      <c r="Q34" s="12">
        <f t="shared" si="3"/>
        <v>4138</v>
      </c>
      <c r="R34" s="11">
        <v>817</v>
      </c>
      <c r="S34" s="11">
        <v>2263</v>
      </c>
      <c r="T34" s="11">
        <f>9+2+73</f>
        <v>84</v>
      </c>
      <c r="U34" s="12">
        <f t="shared" si="4"/>
        <v>3164</v>
      </c>
      <c r="V34" s="11">
        <v>5</v>
      </c>
      <c r="W34" s="36">
        <f t="shared" si="5"/>
        <v>4955</v>
      </c>
      <c r="X34" s="52">
        <f t="shared" si="6"/>
        <v>66.420545746388441</v>
      </c>
      <c r="Y34" s="52">
        <f t="shared" si="7"/>
        <v>15.934730056406124</v>
      </c>
      <c r="Z34" s="53">
        <f t="shared" ref="Z34:AA34" si="37">X34*8</f>
        <v>531.36436597110753</v>
      </c>
      <c r="AA34" s="53">
        <f t="shared" si="37"/>
        <v>127.47784045124899</v>
      </c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</row>
    <row r="35" spans="1:71" ht="15.75" customHeight="1">
      <c r="A35" s="103">
        <v>46234</v>
      </c>
      <c r="B35" s="104" t="s">
        <v>11</v>
      </c>
      <c r="C35" s="58">
        <v>14.5</v>
      </c>
      <c r="D35" s="58">
        <v>0</v>
      </c>
      <c r="E35" s="33">
        <v>4</v>
      </c>
      <c r="F35" s="34">
        <v>22</v>
      </c>
      <c r="G35" s="21">
        <v>0</v>
      </c>
      <c r="H35" s="35">
        <f t="shared" si="0"/>
        <v>26</v>
      </c>
      <c r="I35" s="60">
        <f t="shared" si="1"/>
        <v>40.5</v>
      </c>
      <c r="J35" s="10"/>
      <c r="K35" s="21">
        <v>28</v>
      </c>
      <c r="L35" s="21">
        <v>181.33</v>
      </c>
      <c r="M35" s="21">
        <f t="shared" si="2"/>
        <v>209.33</v>
      </c>
      <c r="N35" s="11">
        <v>0</v>
      </c>
      <c r="O35" s="11">
        <v>4485</v>
      </c>
      <c r="P35" s="11">
        <v>353</v>
      </c>
      <c r="Q35" s="12">
        <f t="shared" si="3"/>
        <v>4838</v>
      </c>
      <c r="R35" s="11">
        <v>586</v>
      </c>
      <c r="S35" s="11">
        <v>2456</v>
      </c>
      <c r="T35" s="11">
        <f>8+41+30</f>
        <v>79</v>
      </c>
      <c r="U35" s="12">
        <f t="shared" si="4"/>
        <v>3121</v>
      </c>
      <c r="V35" s="11">
        <v>4</v>
      </c>
      <c r="W35" s="36">
        <f t="shared" si="5"/>
        <v>5424</v>
      </c>
      <c r="X35" s="52">
        <f t="shared" si="6"/>
        <v>172.78571428571428</v>
      </c>
      <c r="Y35" s="52">
        <f t="shared" si="7"/>
        <v>17.211713450614901</v>
      </c>
      <c r="Z35" s="53">
        <f t="shared" ref="Z35:AA35" si="38">X35*8</f>
        <v>1382.2857142857142</v>
      </c>
      <c r="AA35" s="53">
        <f t="shared" si="38"/>
        <v>137.69370760491921</v>
      </c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</row>
    <row r="36" spans="1:71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4"/>
      <c r="Y36" s="64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</row>
    <row r="37" spans="1:71" ht="15">
      <c r="A37" s="28" t="s">
        <v>138</v>
      </c>
      <c r="B37" s="28" t="s">
        <v>139</v>
      </c>
      <c r="BR37" s="62"/>
    </row>
    <row r="38" spans="1:71" ht="12.75">
      <c r="A38" s="2" t="s">
        <v>50</v>
      </c>
      <c r="B38" s="29" t="s">
        <v>51</v>
      </c>
      <c r="BR38" s="62"/>
    </row>
    <row r="39" spans="1:71" ht="12.75">
      <c r="A39" s="30" t="s">
        <v>52</v>
      </c>
      <c r="B39" s="1" t="s">
        <v>57</v>
      </c>
      <c r="BR39" s="62"/>
    </row>
    <row r="40" spans="1:71" ht="12.75">
      <c r="A40" s="30" t="s">
        <v>54</v>
      </c>
      <c r="BR40" s="62"/>
    </row>
    <row r="41" spans="1:71" ht="12.75">
      <c r="A41" s="30" t="s">
        <v>56</v>
      </c>
      <c r="BR41" s="62"/>
    </row>
    <row r="42" spans="1:71" ht="12.75">
      <c r="A42" s="30" t="s">
        <v>58</v>
      </c>
      <c r="BR42" s="62"/>
    </row>
    <row r="43" spans="1:71" ht="12.75">
      <c r="A43" s="30" t="s">
        <v>59</v>
      </c>
      <c r="BR43" s="62"/>
    </row>
    <row r="44" spans="1:71" ht="12.75">
      <c r="A44" s="30" t="s">
        <v>60</v>
      </c>
      <c r="BR44" s="62"/>
    </row>
    <row r="45" spans="1:71" ht="12.75">
      <c r="A45" s="30" t="s">
        <v>61</v>
      </c>
      <c r="BR45" s="62"/>
    </row>
    <row r="46" spans="1:71" ht="12.75">
      <c r="A46" s="30" t="s">
        <v>77</v>
      </c>
      <c r="BR46" s="62"/>
    </row>
    <row r="47" spans="1:71" ht="15">
      <c r="A47" s="1" t="s">
        <v>55</v>
      </c>
      <c r="B47" s="28"/>
      <c r="BR47" s="62"/>
    </row>
    <row r="48" spans="1:71" ht="15">
      <c r="A48" s="28" t="s">
        <v>62</v>
      </c>
      <c r="B48" s="28" t="s">
        <v>49</v>
      </c>
      <c r="BR48" s="62"/>
    </row>
    <row r="49" spans="1:71" ht="12.75">
      <c r="A49" s="2" t="s">
        <v>3</v>
      </c>
      <c r="B49" s="29" t="s">
        <v>51</v>
      </c>
      <c r="BR49" s="62"/>
    </row>
    <row r="50" spans="1:71" ht="12.75">
      <c r="A50" s="30" t="s">
        <v>64</v>
      </c>
      <c r="B50" s="1" t="s">
        <v>65</v>
      </c>
      <c r="BR50" s="62"/>
    </row>
    <row r="51" spans="1:71" ht="12.75">
      <c r="A51" s="30" t="s">
        <v>66</v>
      </c>
      <c r="B51" s="1" t="s">
        <v>67</v>
      </c>
      <c r="BR51" s="62"/>
    </row>
    <row r="52" spans="1:71" ht="12.75">
      <c r="A52" s="30" t="s">
        <v>69</v>
      </c>
      <c r="B52" s="1" t="s">
        <v>70</v>
      </c>
      <c r="BR52" s="62"/>
    </row>
    <row r="53" spans="1:71" ht="12.75">
      <c r="A53" s="30" t="s">
        <v>71</v>
      </c>
      <c r="BR53" s="62"/>
    </row>
    <row r="54" spans="1:71" ht="12.75">
      <c r="A54" s="30" t="s">
        <v>73</v>
      </c>
      <c r="BR54" s="62"/>
    </row>
    <row r="55" spans="1:71" ht="12.75">
      <c r="A55" s="1" t="s">
        <v>105</v>
      </c>
      <c r="BR55" s="62"/>
    </row>
    <row r="56" spans="1:71" ht="12.75">
      <c r="A56" s="1" t="s">
        <v>106</v>
      </c>
      <c r="BR56" s="62"/>
    </row>
    <row r="57" spans="1:71" ht="12.75">
      <c r="A57" s="96" t="s">
        <v>134</v>
      </c>
      <c r="BR57" s="62"/>
    </row>
    <row r="58" spans="1:71" ht="12.75">
      <c r="BR58" s="62"/>
    </row>
    <row r="59" spans="1:71" ht="12.7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4"/>
      <c r="Y59" s="64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</row>
    <row r="60" spans="1:71" ht="12.7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4"/>
      <c r="Y60" s="64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</row>
    <row r="61" spans="1:71" ht="12.7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4"/>
      <c r="Y61" s="64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</row>
    <row r="62" spans="1:71" ht="12.7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4"/>
      <c r="Y62" s="64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</row>
    <row r="63" spans="1:71" ht="12.7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4"/>
      <c r="Y63" s="64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</row>
    <row r="64" spans="1:71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4"/>
      <c r="Y64" s="64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</row>
    <row r="65" spans="1:71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4"/>
      <c r="Y65" s="64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</row>
    <row r="66" spans="1:71" ht="12.7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4"/>
      <c r="Y66" s="64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</row>
    <row r="67" spans="1:71" ht="12.7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4"/>
      <c r="Y67" s="64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</row>
    <row r="68" spans="1:71" ht="12.7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4"/>
      <c r="Y68" s="64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</row>
    <row r="69" spans="1:71" ht="12.7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4"/>
      <c r="Y69" s="64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</row>
    <row r="70" spans="1:71" ht="12.7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4"/>
      <c r="Y70" s="64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</row>
    <row r="71" spans="1:71" ht="12.7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4"/>
      <c r="Y71" s="64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</row>
    <row r="72" spans="1:71" ht="12.7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4"/>
      <c r="Y72" s="64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</row>
    <row r="73" spans="1:71" ht="12.7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4"/>
      <c r="Y73" s="64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</row>
    <row r="74" spans="1:71" ht="12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4"/>
      <c r="Y74" s="64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</row>
    <row r="75" spans="1:71" ht="12.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4"/>
      <c r="Y75" s="64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</row>
    <row r="76" spans="1:71" ht="12.7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4"/>
      <c r="Y76" s="64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</row>
    <row r="77" spans="1:71" ht="12.7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4"/>
      <c r="Y77" s="64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</row>
    <row r="78" spans="1:71" ht="12.7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4"/>
      <c r="Y78" s="64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</row>
    <row r="79" spans="1:71" ht="12.7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4"/>
      <c r="Y79" s="64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</row>
    <row r="80" spans="1:71" ht="12.7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4"/>
      <c r="Y80" s="64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</row>
    <row r="81" spans="1:71" ht="12.7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4"/>
      <c r="Y81" s="64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</row>
    <row r="82" spans="1:71" ht="12.7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4"/>
      <c r="Y82" s="64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</row>
    <row r="83" spans="1:71" ht="12.7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4"/>
      <c r="Y83" s="64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</row>
    <row r="84" spans="1:71" ht="12.7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4"/>
      <c r="Y84" s="64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</row>
    <row r="85" spans="1:71" ht="12.7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4"/>
      <c r="Y85" s="64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</row>
    <row r="86" spans="1:71" ht="12.7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4"/>
      <c r="Y86" s="64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</row>
    <row r="87" spans="1:71" ht="12.7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4"/>
      <c r="Y87" s="64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</row>
    <row r="88" spans="1:71" ht="12.7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4"/>
      <c r="Y88" s="64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</row>
    <row r="89" spans="1:71" ht="12.7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4"/>
      <c r="Y89" s="64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</row>
    <row r="90" spans="1:71" ht="12.7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4"/>
      <c r="Y90" s="64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</row>
    <row r="91" spans="1:71" ht="12.7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4"/>
      <c r="Y91" s="64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</row>
    <row r="92" spans="1:71" ht="12.7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4"/>
      <c r="Y92" s="64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</row>
    <row r="93" spans="1:71" ht="12.7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4"/>
      <c r="Y93" s="64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</row>
    <row r="94" spans="1:71" ht="12.7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4"/>
      <c r="Y94" s="64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</row>
    <row r="95" spans="1:71" ht="12.7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4"/>
      <c r="Y95" s="64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</row>
    <row r="96" spans="1:71" ht="12.7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4"/>
      <c r="Y96" s="64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</row>
    <row r="97" spans="1:71" ht="12.7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4"/>
      <c r="Y97" s="64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</row>
    <row r="98" spans="1:71" ht="12.7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4"/>
      <c r="Y98" s="64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</row>
    <row r="99" spans="1:71" ht="12.7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4"/>
      <c r="Y99" s="64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</row>
    <row r="100" spans="1:71" ht="12.7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4"/>
      <c r="Y100" s="64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</row>
    <row r="101" spans="1:71" ht="12.7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4"/>
      <c r="Y101" s="64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</row>
    <row r="102" spans="1:71" ht="12.7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4"/>
      <c r="Y102" s="64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</row>
    <row r="103" spans="1:71" ht="12.7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4"/>
      <c r="Y103" s="64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</row>
    <row r="104" spans="1:71" ht="12.7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4"/>
      <c r="Y104" s="64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</row>
    <row r="105" spans="1:71" ht="12.7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4"/>
      <c r="Y105" s="64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</row>
    <row r="106" spans="1:71" ht="12.7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4"/>
      <c r="Y106" s="64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</row>
    <row r="107" spans="1:71" ht="12.7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4"/>
      <c r="Y107" s="64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</row>
    <row r="108" spans="1:71" ht="12.7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4"/>
      <c r="Y108" s="64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</row>
    <row r="109" spans="1:71" ht="12.7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4"/>
      <c r="Y109" s="64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</row>
    <row r="110" spans="1:71" ht="12.7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4"/>
      <c r="Y110" s="64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</row>
    <row r="111" spans="1:71" ht="12.7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4"/>
      <c r="Y111" s="64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</row>
    <row r="112" spans="1:71" ht="12.7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4"/>
      <c r="Y112" s="64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</row>
    <row r="113" spans="1:71" ht="12.7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4"/>
      <c r="Y113" s="64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</row>
    <row r="114" spans="1:71" ht="12.7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4"/>
      <c r="Y114" s="64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</row>
    <row r="115" spans="1:71" ht="12.7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4"/>
      <c r="Y115" s="64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</row>
    <row r="116" spans="1:71" ht="12.7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4"/>
      <c r="Y116" s="64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</row>
    <row r="117" spans="1:71" ht="12.7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4"/>
      <c r="Y117" s="64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</row>
    <row r="118" spans="1:71" ht="12.7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4"/>
      <c r="Y118" s="64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</row>
    <row r="119" spans="1:71" ht="12.7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4"/>
      <c r="Y119" s="64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</row>
    <row r="120" spans="1:71" ht="12.7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4"/>
      <c r="Y120" s="64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</row>
    <row r="121" spans="1:71" ht="12.7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4"/>
      <c r="Y121" s="64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</row>
    <row r="122" spans="1:71" ht="12.7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4"/>
      <c r="Y122" s="64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</row>
    <row r="123" spans="1:71" ht="12.7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4"/>
      <c r="Y123" s="64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</row>
    <row r="124" spans="1:71" ht="12.7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4"/>
      <c r="Y124" s="64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</row>
    <row r="125" spans="1:71" ht="12.7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4"/>
      <c r="Y125" s="64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</row>
    <row r="126" spans="1:71" ht="12.7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4"/>
      <c r="Y126" s="64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</row>
    <row r="127" spans="1:71" ht="12.7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4"/>
      <c r="Y127" s="64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</row>
    <row r="128" spans="1:71" ht="12.7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4"/>
      <c r="Y128" s="64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</row>
    <row r="129" spans="1:71" ht="12.7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4"/>
      <c r="Y129" s="64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</row>
    <row r="130" spans="1:71" ht="12.7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4"/>
      <c r="Y130" s="64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</row>
    <row r="131" spans="1:71" ht="12.7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4"/>
      <c r="Y131" s="64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</row>
    <row r="132" spans="1:71" ht="12.7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4"/>
      <c r="Y132" s="64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</row>
    <row r="133" spans="1:71" ht="12.7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4"/>
      <c r="Y133" s="64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</row>
    <row r="134" spans="1:71" ht="12.7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4"/>
      <c r="Y134" s="64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</row>
    <row r="135" spans="1:71" ht="12.7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4"/>
      <c r="Y135" s="64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</row>
    <row r="136" spans="1:71" ht="12.7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4"/>
      <c r="Y136" s="64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</row>
    <row r="137" spans="1:71" ht="12.7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4"/>
      <c r="Y137" s="64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</row>
    <row r="138" spans="1:71" ht="12.7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4"/>
      <c r="Y138" s="64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</row>
    <row r="139" spans="1:71" ht="12.7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4"/>
      <c r="Y139" s="64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</row>
    <row r="140" spans="1:71" ht="12.7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4"/>
      <c r="Y140" s="64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</row>
    <row r="141" spans="1:71" ht="12.7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4"/>
      <c r="Y141" s="64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</row>
    <row r="142" spans="1:71" ht="12.7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4"/>
      <c r="Y142" s="64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</row>
    <row r="143" spans="1:71" ht="12.7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4"/>
      <c r="Y143" s="64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</row>
    <row r="144" spans="1:71" ht="12.7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4"/>
      <c r="Y144" s="64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</row>
    <row r="145" spans="1:71" ht="12.7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4"/>
      <c r="Y145" s="64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</row>
    <row r="146" spans="1:71" ht="12.7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4"/>
      <c r="Y146" s="64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</row>
    <row r="147" spans="1:71" ht="12.7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4"/>
      <c r="Y147" s="64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</row>
    <row r="148" spans="1:71" ht="12.7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4"/>
      <c r="Y148" s="64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</row>
    <row r="149" spans="1:71" ht="12.7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4"/>
      <c r="Y149" s="64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</row>
    <row r="150" spans="1:71" ht="12.7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4"/>
      <c r="Y150" s="64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</row>
    <row r="151" spans="1:71" ht="12.7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4"/>
      <c r="Y151" s="64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</row>
    <row r="152" spans="1:71" ht="12.7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4"/>
      <c r="Y152" s="64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</row>
    <row r="153" spans="1:71" ht="12.7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4"/>
      <c r="Y153" s="64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</row>
    <row r="154" spans="1:71" ht="12.7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4"/>
      <c r="Y154" s="64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</row>
    <row r="155" spans="1:71" ht="12.7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4"/>
      <c r="Y155" s="64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</row>
    <row r="156" spans="1:71" ht="12.7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4"/>
      <c r="Y156" s="64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</row>
    <row r="157" spans="1:71" ht="12.7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4"/>
      <c r="Y157" s="64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</row>
    <row r="158" spans="1:71" ht="12.7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4"/>
      <c r="Y158" s="64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</row>
    <row r="159" spans="1:71" ht="12.7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4"/>
      <c r="Y159" s="64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0" spans="1:71" ht="12.7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4"/>
      <c r="Y160" s="64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</row>
    <row r="161" spans="1:71" ht="12.7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4"/>
      <c r="Y161" s="64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</row>
    <row r="162" spans="1:71" ht="12.7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4"/>
      <c r="Y162" s="64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</row>
    <row r="163" spans="1:71" ht="12.7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4"/>
      <c r="Y163" s="64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</row>
    <row r="164" spans="1:71" ht="12.7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4"/>
      <c r="Y164" s="64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</row>
    <row r="165" spans="1:71" ht="12.7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4"/>
      <c r="Y165" s="64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</row>
    <row r="166" spans="1:71" ht="12.7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4"/>
      <c r="Y166" s="64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</row>
    <row r="167" spans="1:71" ht="12.7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4"/>
      <c r="Y167" s="64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</row>
    <row r="168" spans="1:71" ht="12.7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4"/>
      <c r="Y168" s="64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</row>
    <row r="169" spans="1:71" ht="12.7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4"/>
      <c r="Y169" s="64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</row>
    <row r="170" spans="1:71" ht="12.7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4"/>
      <c r="Y170" s="64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</row>
    <row r="171" spans="1:71" ht="12.7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4"/>
      <c r="Y171" s="64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</row>
    <row r="172" spans="1:71" ht="12.7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4"/>
      <c r="Y172" s="64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</row>
    <row r="173" spans="1:71" ht="12.7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4"/>
      <c r="Y173" s="64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</row>
    <row r="174" spans="1:71" ht="12.7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4"/>
      <c r="Y174" s="64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</row>
    <row r="175" spans="1:71" ht="12.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4"/>
      <c r="Y175" s="64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</row>
    <row r="176" spans="1:71" ht="12.7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4"/>
      <c r="Y176" s="64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</row>
    <row r="177" spans="1:71" ht="12.7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4"/>
      <c r="Y177" s="64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</row>
    <row r="178" spans="1:71" ht="12.7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4"/>
      <c r="Y178" s="64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</row>
    <row r="179" spans="1:71" ht="12.7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4"/>
      <c r="Y179" s="64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</row>
    <row r="180" spans="1:71" ht="12.7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4"/>
      <c r="Y180" s="64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</row>
    <row r="181" spans="1:71" ht="12.7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4"/>
      <c r="Y181" s="64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</row>
    <row r="182" spans="1:71" ht="12.7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4"/>
      <c r="Y182" s="64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</row>
    <row r="183" spans="1:71" ht="12.7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4"/>
      <c r="Y183" s="64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</row>
    <row r="184" spans="1:71" ht="12.7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4"/>
      <c r="Y184" s="64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</row>
    <row r="185" spans="1:71" ht="12.7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4"/>
      <c r="Y185" s="64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</row>
    <row r="186" spans="1:71" ht="12.7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4"/>
      <c r="Y186" s="64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</row>
    <row r="187" spans="1:71" ht="12.7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4"/>
      <c r="Y187" s="64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</row>
    <row r="188" spans="1:71" ht="12.7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4"/>
      <c r="Y188" s="64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</row>
    <row r="189" spans="1:71" ht="12.7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4"/>
      <c r="Y189" s="64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</row>
    <row r="190" spans="1:71" ht="12.7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4"/>
      <c r="Y190" s="64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</row>
    <row r="191" spans="1:71" ht="12.7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4"/>
      <c r="Y191" s="64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</row>
    <row r="192" spans="1:71" ht="12.7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4"/>
      <c r="Y192" s="64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</row>
    <row r="193" spans="1:71" ht="12.7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4"/>
      <c r="Y193" s="64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</row>
    <row r="194" spans="1:71" ht="12.7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4"/>
      <c r="Y194" s="64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</row>
    <row r="195" spans="1:71" ht="12.7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4"/>
      <c r="Y195" s="64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</row>
    <row r="196" spans="1:71" ht="12.7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4"/>
      <c r="Y196" s="64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</row>
    <row r="197" spans="1:71" ht="12.7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4"/>
      <c r="Y197" s="64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</row>
    <row r="198" spans="1:71" ht="12.7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4"/>
      <c r="Y198" s="64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</row>
    <row r="199" spans="1:71" ht="12.7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4"/>
      <c r="Y199" s="64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</row>
    <row r="200" spans="1:71" ht="12.7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4"/>
      <c r="Y200" s="64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</row>
    <row r="201" spans="1:71" ht="12.7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4"/>
      <c r="Y201" s="64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</row>
    <row r="202" spans="1:71" ht="12.7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4"/>
      <c r="Y202" s="64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</row>
    <row r="203" spans="1:71" ht="12.7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4"/>
      <c r="Y203" s="64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</row>
    <row r="204" spans="1:71" ht="12.7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4"/>
      <c r="Y204" s="64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</row>
    <row r="205" spans="1:71" ht="12.7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4"/>
      <c r="Y205" s="64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</row>
    <row r="206" spans="1:71" ht="12.7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4"/>
      <c r="Y206" s="64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</row>
    <row r="207" spans="1:71" ht="12.7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4"/>
      <c r="Y207" s="64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</row>
    <row r="208" spans="1:71" ht="12.7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4"/>
      <c r="Y208" s="64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</row>
    <row r="209" spans="1:71" ht="12.7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4"/>
      <c r="Y209" s="64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</row>
    <row r="210" spans="1:71" ht="12.7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4"/>
      <c r="Y210" s="64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</row>
    <row r="211" spans="1:71" ht="12.7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4"/>
      <c r="Y211" s="64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</row>
    <row r="212" spans="1:71" ht="12.7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4"/>
      <c r="Y212" s="64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</row>
    <row r="213" spans="1:71" ht="12.7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4"/>
      <c r="Y213" s="64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</row>
    <row r="214" spans="1:71" ht="12.7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4"/>
      <c r="Y214" s="64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</row>
    <row r="215" spans="1:71" ht="12.7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4"/>
      <c r="Y215" s="64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</row>
    <row r="216" spans="1:71" ht="12.7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4"/>
      <c r="Y216" s="64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</row>
    <row r="217" spans="1:71" ht="12.7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4"/>
      <c r="Y217" s="64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</row>
    <row r="218" spans="1:71" ht="12.7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4"/>
      <c r="Y218" s="64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</row>
    <row r="219" spans="1:71" ht="12.7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4"/>
      <c r="Y219" s="64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</row>
    <row r="220" spans="1:71" ht="12.7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4"/>
      <c r="Y220" s="64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</row>
    <row r="221" spans="1:71" ht="12.7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4"/>
      <c r="Y221" s="64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</row>
    <row r="222" spans="1:71" ht="12.7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4"/>
      <c r="Y222" s="64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</row>
    <row r="223" spans="1:71" ht="12.7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4"/>
      <c r="Y223" s="64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</row>
    <row r="224" spans="1:71" ht="12.7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4"/>
      <c r="Y224" s="64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</row>
    <row r="225" spans="1:71" ht="12.7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4"/>
      <c r="Y225" s="64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</row>
    <row r="226" spans="1:71" ht="12.7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4"/>
      <c r="Y226" s="64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</row>
    <row r="227" spans="1:71" ht="12.7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4"/>
      <c r="Y227" s="64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</row>
    <row r="228" spans="1:71" ht="12.7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4"/>
      <c r="Y228" s="64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</row>
    <row r="229" spans="1:71" ht="12.7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4"/>
      <c r="Y229" s="64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</row>
    <row r="230" spans="1:71" ht="12.7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4"/>
      <c r="Y230" s="64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</row>
    <row r="231" spans="1:71" ht="12.7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4"/>
      <c r="Y231" s="64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</row>
    <row r="232" spans="1:71" ht="12.7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4"/>
      <c r="Y232" s="64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</row>
    <row r="233" spans="1:71" ht="12.7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4"/>
      <c r="Y233" s="64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</row>
    <row r="234" spans="1:71" ht="12.7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4"/>
      <c r="Y234" s="64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</row>
    <row r="235" spans="1:71" ht="12.7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4"/>
      <c r="Y235" s="64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</row>
    <row r="236" spans="1:71" ht="12.7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4"/>
      <c r="Y236" s="64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</row>
    <row r="237" spans="1:71" ht="12.7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4"/>
      <c r="Y237" s="64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</row>
    <row r="238" spans="1:71" ht="12.7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4"/>
      <c r="Y238" s="64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</row>
    <row r="239" spans="1:71" ht="12.7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4"/>
      <c r="Y239" s="64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</row>
    <row r="240" spans="1:71" ht="12.7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4"/>
      <c r="Y240" s="64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</row>
    <row r="241" spans="1:71" ht="12.7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4"/>
      <c r="Y241" s="64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</row>
    <row r="242" spans="1:71" ht="12.7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4"/>
      <c r="Y242" s="64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</row>
    <row r="243" spans="1:71" ht="12.7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4"/>
      <c r="Y243" s="64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</row>
    <row r="244" spans="1:71" ht="12.7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4"/>
      <c r="Y244" s="64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</row>
    <row r="245" spans="1:71" ht="12.7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4"/>
      <c r="Y245" s="64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</row>
    <row r="246" spans="1:71" ht="12.7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4"/>
      <c r="Y246" s="64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</row>
    <row r="247" spans="1:71" ht="12.7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4"/>
      <c r="Y247" s="64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</row>
    <row r="248" spans="1:71" ht="12.7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4"/>
      <c r="Y248" s="64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</row>
    <row r="249" spans="1:71" ht="12.7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4"/>
      <c r="Y249" s="64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</row>
    <row r="250" spans="1:71" ht="12.7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4"/>
      <c r="Y250" s="64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</row>
    <row r="251" spans="1:71" ht="12.7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4"/>
      <c r="Y251" s="64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</row>
    <row r="252" spans="1:71" ht="12.7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4"/>
      <c r="Y252" s="64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</row>
    <row r="253" spans="1:71" ht="12.7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4"/>
      <c r="Y253" s="64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</row>
    <row r="254" spans="1:71" ht="12.7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4"/>
      <c r="Y254" s="64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</row>
    <row r="255" spans="1:71" ht="12.7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4"/>
      <c r="Y255" s="64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</row>
    <row r="256" spans="1:71" ht="12.7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4"/>
      <c r="Y256" s="64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</row>
    <row r="257" spans="1:71" ht="12.7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4"/>
      <c r="Y257" s="64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</row>
    <row r="258" spans="1:71" ht="12.7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4"/>
      <c r="Y258" s="64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</row>
    <row r="259" spans="1:71" ht="12.7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4"/>
      <c r="Y259" s="64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</row>
    <row r="260" spans="1:71" ht="12.7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4"/>
      <c r="Y260" s="64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</row>
    <row r="261" spans="1:71" ht="12.7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4"/>
      <c r="Y261" s="64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</row>
    <row r="262" spans="1:71" ht="12.7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4"/>
      <c r="Y262" s="64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</row>
    <row r="263" spans="1:71" ht="12.7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4"/>
      <c r="Y263" s="64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</row>
    <row r="264" spans="1:71" ht="12.7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4"/>
      <c r="Y264" s="64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</row>
    <row r="265" spans="1:71" ht="12.7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4"/>
      <c r="Y265" s="64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</row>
    <row r="266" spans="1:71" ht="12.7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4"/>
      <c r="Y266" s="64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</row>
    <row r="267" spans="1:71" ht="12.7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4"/>
      <c r="Y267" s="64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</row>
    <row r="268" spans="1:71" ht="12.7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4"/>
      <c r="Y268" s="64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</row>
    <row r="269" spans="1:71" ht="12.7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4"/>
      <c r="Y269" s="64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</row>
    <row r="270" spans="1:71" ht="12.7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4"/>
      <c r="Y270" s="64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</row>
    <row r="271" spans="1:71" ht="12.7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4"/>
      <c r="Y271" s="64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</row>
    <row r="272" spans="1:71" ht="12.7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4"/>
      <c r="Y272" s="64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</row>
    <row r="273" spans="1:71" ht="12.7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4"/>
      <c r="Y273" s="64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</row>
    <row r="274" spans="1:71" ht="12.7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4"/>
      <c r="Y274" s="64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</row>
    <row r="275" spans="1:71" ht="12.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4"/>
      <c r="Y275" s="64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</row>
    <row r="276" spans="1:71" ht="12.7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4"/>
      <c r="Y276" s="64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</row>
    <row r="277" spans="1:71" ht="12.7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4"/>
      <c r="Y277" s="64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</row>
    <row r="278" spans="1:71" ht="12.7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4"/>
      <c r="Y278" s="64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</row>
    <row r="279" spans="1:71" ht="12.7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4"/>
      <c r="Y279" s="64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</row>
    <row r="280" spans="1:71" ht="12.7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4"/>
      <c r="Y280" s="64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</row>
    <row r="281" spans="1:71" ht="12.7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4"/>
      <c r="Y281" s="64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</row>
    <row r="282" spans="1:71" ht="12.7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4"/>
      <c r="Y282" s="64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</row>
    <row r="283" spans="1:71" ht="12.7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4"/>
      <c r="Y283" s="64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</row>
    <row r="284" spans="1:71" ht="12.7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4"/>
      <c r="Y284" s="64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</row>
    <row r="285" spans="1:71" ht="12.7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4"/>
      <c r="Y285" s="64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</row>
    <row r="286" spans="1:71" ht="12.7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4"/>
      <c r="Y286" s="64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</row>
    <row r="287" spans="1:71" ht="12.7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4"/>
      <c r="Y287" s="64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</row>
    <row r="288" spans="1:71" ht="12.7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4"/>
      <c r="Y288" s="64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</row>
    <row r="289" spans="1:71" ht="12.7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4"/>
      <c r="Y289" s="64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</row>
    <row r="290" spans="1:71" ht="12.7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4"/>
      <c r="Y290" s="64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</row>
    <row r="291" spans="1:71" ht="12.7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4"/>
      <c r="Y291" s="64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</row>
    <row r="292" spans="1:71" ht="12.7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4"/>
      <c r="Y292" s="64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</row>
    <row r="293" spans="1:71" ht="12.7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4"/>
      <c r="Y293" s="64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</row>
    <row r="294" spans="1:71" ht="12.7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4"/>
      <c r="Y294" s="64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</row>
    <row r="295" spans="1:71" ht="12.7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4"/>
      <c r="Y295" s="64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</row>
    <row r="296" spans="1:71" ht="12.7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4"/>
      <c r="Y296" s="64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</row>
    <row r="297" spans="1:71" ht="12.7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4"/>
      <c r="Y297" s="64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</row>
    <row r="298" spans="1:71" ht="12.7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4"/>
      <c r="Y298" s="64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</row>
    <row r="299" spans="1:71" ht="12.7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4"/>
      <c r="Y299" s="64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</row>
    <row r="300" spans="1:71" ht="12.7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4"/>
      <c r="Y300" s="64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</row>
    <row r="301" spans="1:71" ht="12.7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4"/>
      <c r="Y301" s="64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</row>
    <row r="302" spans="1:71" ht="12.7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4"/>
      <c r="Y302" s="64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</row>
    <row r="303" spans="1:71" ht="12.7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4"/>
      <c r="Y303" s="64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</row>
    <row r="304" spans="1:71" ht="12.7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4"/>
      <c r="Y304" s="64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</row>
    <row r="305" spans="1:71" ht="12.7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4"/>
      <c r="Y305" s="64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</row>
    <row r="306" spans="1:71" ht="12.7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4"/>
      <c r="Y306" s="64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</row>
    <row r="307" spans="1:71" ht="12.7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4"/>
      <c r="Y307" s="64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</row>
    <row r="308" spans="1:71" ht="12.7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4"/>
      <c r="Y308" s="64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</row>
    <row r="309" spans="1:71" ht="12.7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4"/>
      <c r="Y309" s="64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</row>
    <row r="310" spans="1:71" ht="12.7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4"/>
      <c r="Y310" s="64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</row>
    <row r="311" spans="1:71" ht="12.7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4"/>
      <c r="Y311" s="64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</row>
    <row r="312" spans="1:71" ht="12.7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4"/>
      <c r="Y312" s="64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</row>
    <row r="313" spans="1:71" ht="12.7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4"/>
      <c r="Y313" s="64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</row>
    <row r="314" spans="1:71" ht="12.7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4"/>
      <c r="Y314" s="64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</row>
    <row r="315" spans="1:71" ht="12.7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4"/>
      <c r="Y315" s="64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</row>
    <row r="316" spans="1:71" ht="12.7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4"/>
      <c r="Y316" s="64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</row>
    <row r="317" spans="1:71" ht="12.7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4"/>
      <c r="Y317" s="64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</row>
    <row r="318" spans="1:71" ht="12.7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4"/>
      <c r="Y318" s="64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</row>
    <row r="319" spans="1:71" ht="12.7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4"/>
      <c r="Y319" s="64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</row>
    <row r="320" spans="1:71" ht="12.7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4"/>
      <c r="Y320" s="64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</row>
    <row r="321" spans="1:71" ht="12.7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4"/>
      <c r="Y321" s="64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</row>
    <row r="322" spans="1:71" ht="12.7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4"/>
      <c r="Y322" s="64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</row>
    <row r="323" spans="1:71" ht="12.7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4"/>
      <c r="Y323" s="64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</row>
    <row r="324" spans="1:71" ht="12.7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4"/>
      <c r="Y324" s="64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</row>
    <row r="325" spans="1:71" ht="12.7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4"/>
      <c r="Y325" s="64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</row>
    <row r="326" spans="1:71" ht="12.7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4"/>
      <c r="Y326" s="64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</row>
    <row r="327" spans="1:71" ht="12.7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4"/>
      <c r="Y327" s="64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</row>
    <row r="328" spans="1:71" ht="12.7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4"/>
      <c r="Y328" s="64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</row>
    <row r="329" spans="1:71" ht="12.7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4"/>
      <c r="Y329" s="64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</row>
    <row r="330" spans="1:71" ht="12.7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4"/>
      <c r="Y330" s="64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</row>
    <row r="331" spans="1:71" ht="12.7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4"/>
      <c r="Y331" s="64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</row>
    <row r="332" spans="1:71" ht="12.7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4"/>
      <c r="Y332" s="64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</row>
    <row r="333" spans="1:71" ht="12.7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4"/>
      <c r="Y333" s="64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</row>
    <row r="334" spans="1:71" ht="12.7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4"/>
      <c r="Y334" s="64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</row>
    <row r="335" spans="1:71" ht="12.7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4"/>
      <c r="Y335" s="64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</row>
    <row r="336" spans="1:71" ht="12.7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4"/>
      <c r="Y336" s="64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</row>
    <row r="337" spans="1:71" ht="12.7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4"/>
      <c r="Y337" s="64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</row>
    <row r="338" spans="1:71" ht="12.7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4"/>
      <c r="Y338" s="64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</row>
    <row r="339" spans="1:71" ht="12.7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4"/>
      <c r="Y339" s="64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</row>
    <row r="340" spans="1:71" ht="12.7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4"/>
      <c r="Y340" s="64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</row>
    <row r="341" spans="1:71" ht="12.7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4"/>
      <c r="Y341" s="64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</row>
    <row r="342" spans="1:71" ht="12.7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4"/>
      <c r="Y342" s="64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</row>
    <row r="343" spans="1:71" ht="12.7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4"/>
      <c r="Y343" s="64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</row>
    <row r="344" spans="1:71" ht="12.7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4"/>
      <c r="Y344" s="64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</row>
    <row r="345" spans="1:71" ht="12.7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4"/>
      <c r="Y345" s="64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</row>
    <row r="346" spans="1:71" ht="12.7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4"/>
      <c r="Y346" s="64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</row>
    <row r="347" spans="1:71" ht="12.7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4"/>
      <c r="Y347" s="64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</row>
    <row r="348" spans="1:71" ht="12.7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4"/>
      <c r="Y348" s="64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</row>
    <row r="349" spans="1:71" ht="12.7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4"/>
      <c r="Y349" s="64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</row>
    <row r="350" spans="1:71" ht="12.7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4"/>
      <c r="Y350" s="64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</row>
    <row r="351" spans="1:71" ht="12.7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4"/>
      <c r="Y351" s="64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</row>
    <row r="352" spans="1:71" ht="12.7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4"/>
      <c r="Y352" s="64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</row>
    <row r="353" spans="1:71" ht="12.7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4"/>
      <c r="Y353" s="64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</row>
    <row r="354" spans="1:71" ht="12.7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4"/>
      <c r="Y354" s="64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</row>
    <row r="355" spans="1:71" ht="12.7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4"/>
      <c r="Y355" s="64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</row>
    <row r="356" spans="1:71" ht="12.7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4"/>
      <c r="Y356" s="64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</row>
    <row r="357" spans="1:71" ht="12.7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4"/>
      <c r="Y357" s="64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</row>
    <row r="358" spans="1:71" ht="12.7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4"/>
      <c r="Y358" s="64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</row>
    <row r="359" spans="1:71" ht="12.7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4"/>
      <c r="Y359" s="64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</row>
    <row r="360" spans="1:71" ht="12.7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4"/>
      <c r="Y360" s="64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</row>
    <row r="361" spans="1:71" ht="12.7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4"/>
      <c r="Y361" s="64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</row>
    <row r="362" spans="1:71" ht="12.7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4"/>
      <c r="Y362" s="64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</row>
    <row r="363" spans="1:71" ht="12.7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4"/>
      <c r="Y363" s="64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</row>
    <row r="364" spans="1:71" ht="12.7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4"/>
      <c r="Y364" s="64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</row>
    <row r="365" spans="1:71" ht="12.7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4"/>
      <c r="Y365" s="64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</row>
    <row r="366" spans="1:71" ht="12.7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4"/>
      <c r="Y366" s="64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</row>
    <row r="367" spans="1:71" ht="12.7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4"/>
      <c r="Y367" s="64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</row>
    <row r="368" spans="1:71" ht="12.7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4"/>
      <c r="Y368" s="64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</row>
    <row r="369" spans="1:71" ht="12.7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4"/>
      <c r="Y369" s="64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</row>
    <row r="370" spans="1:71" ht="12.7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4"/>
      <c r="Y370" s="64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</row>
    <row r="371" spans="1:71" ht="12.7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4"/>
      <c r="Y371" s="64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</row>
    <row r="372" spans="1:71" ht="12.7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4"/>
      <c r="Y372" s="64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</row>
    <row r="373" spans="1:71" ht="12.7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4"/>
      <c r="Y373" s="64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</row>
    <row r="374" spans="1:71" ht="12.7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4"/>
      <c r="Y374" s="64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</row>
    <row r="375" spans="1:71" ht="12.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4"/>
      <c r="Y375" s="64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</row>
    <row r="376" spans="1:71" ht="12.7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4"/>
      <c r="Y376" s="64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</row>
    <row r="377" spans="1:71" ht="12.7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4"/>
      <c r="Y377" s="64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</row>
    <row r="378" spans="1:71" ht="12.7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4"/>
      <c r="Y378" s="64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</row>
    <row r="379" spans="1:71" ht="12.7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4"/>
      <c r="Y379" s="64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</row>
    <row r="380" spans="1:71" ht="12.7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4"/>
      <c r="Y380" s="64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</row>
    <row r="381" spans="1:71" ht="12.7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4"/>
      <c r="Y381" s="64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</row>
    <row r="382" spans="1:71" ht="12.7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4"/>
      <c r="Y382" s="64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</row>
    <row r="383" spans="1:71" ht="12.7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4"/>
      <c r="Y383" s="64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</row>
    <row r="384" spans="1:71" ht="12.7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4"/>
      <c r="Y384" s="64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</row>
    <row r="385" spans="1:71" ht="12.7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4"/>
      <c r="Y385" s="64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</row>
    <row r="386" spans="1:71" ht="12.7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4"/>
      <c r="Y386" s="64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</row>
    <row r="387" spans="1:71" ht="12.7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4"/>
      <c r="Y387" s="64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</row>
    <row r="388" spans="1:71" ht="12.7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4"/>
      <c r="Y388" s="64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</row>
    <row r="389" spans="1:71" ht="12.7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4"/>
      <c r="Y389" s="64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</row>
    <row r="390" spans="1:71" ht="12.7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4"/>
      <c r="Y390" s="64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</row>
    <row r="391" spans="1:71" ht="12.7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4"/>
      <c r="Y391" s="64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</row>
    <row r="392" spans="1:71" ht="12.7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4"/>
      <c r="Y392" s="64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</row>
    <row r="393" spans="1:71" ht="12.7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4"/>
      <c r="Y393" s="64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</row>
    <row r="394" spans="1:71" ht="12.7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4"/>
      <c r="Y394" s="64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</row>
    <row r="395" spans="1:71" ht="12.7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4"/>
      <c r="Y395" s="64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</row>
    <row r="396" spans="1:71" ht="12.7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4"/>
      <c r="Y396" s="64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</row>
    <row r="397" spans="1:71" ht="12.7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4"/>
      <c r="Y397" s="64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</row>
    <row r="398" spans="1:71" ht="12.7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4"/>
      <c r="Y398" s="64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</row>
    <row r="399" spans="1:71" ht="12.7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4"/>
      <c r="Y399" s="64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</row>
    <row r="400" spans="1:71" ht="12.7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4"/>
      <c r="Y400" s="64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</row>
    <row r="401" spans="1:71" ht="12.7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4"/>
      <c r="Y401" s="64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</row>
    <row r="402" spans="1:71" ht="12.7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4"/>
      <c r="Y402" s="64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</row>
    <row r="403" spans="1:71" ht="12.7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4"/>
      <c r="Y403" s="64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</row>
    <row r="404" spans="1:71" ht="12.7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4"/>
      <c r="Y404" s="64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</row>
    <row r="405" spans="1:71" ht="12.7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4"/>
      <c r="Y405" s="64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</row>
    <row r="406" spans="1:71" ht="12.7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4"/>
      <c r="Y406" s="64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</row>
    <row r="407" spans="1:71" ht="12.7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4"/>
      <c r="Y407" s="64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8" spans="1:71" ht="12.7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4"/>
      <c r="Y408" s="64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</row>
    <row r="409" spans="1:71" ht="12.7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4"/>
      <c r="Y409" s="64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</row>
    <row r="410" spans="1:71" ht="12.7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4"/>
      <c r="Y410" s="64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</row>
    <row r="411" spans="1:71" ht="12.7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4"/>
      <c r="Y411" s="64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</row>
    <row r="412" spans="1:71" ht="12.7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4"/>
      <c r="Y412" s="64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</row>
    <row r="413" spans="1:71" ht="12.7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4"/>
      <c r="Y413" s="64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</row>
    <row r="414" spans="1:71" ht="12.7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4"/>
      <c r="Y414" s="64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</row>
    <row r="415" spans="1:71" ht="12.7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4"/>
      <c r="Y415" s="64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</row>
    <row r="416" spans="1:71" ht="12.7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4"/>
      <c r="Y416" s="64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</row>
    <row r="417" spans="1:71" ht="12.7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4"/>
      <c r="Y417" s="64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</row>
    <row r="418" spans="1:71" ht="12.7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4"/>
      <c r="Y418" s="64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</row>
    <row r="419" spans="1:71" ht="12.7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4"/>
      <c r="Y419" s="64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</row>
    <row r="420" spans="1:71" ht="12.7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4"/>
      <c r="Y420" s="64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</row>
    <row r="421" spans="1:71" ht="12.7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4"/>
      <c r="Y421" s="64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</row>
    <row r="422" spans="1:71" ht="12.7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4"/>
      <c r="Y422" s="64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</row>
    <row r="423" spans="1:71" ht="12.7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4"/>
      <c r="Y423" s="64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</row>
    <row r="424" spans="1:71" ht="12.7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4"/>
      <c r="Y424" s="64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</row>
    <row r="425" spans="1:71" ht="12.7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4"/>
      <c r="Y425" s="64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</row>
    <row r="426" spans="1:71" ht="12.7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4"/>
      <c r="Y426" s="64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</row>
    <row r="427" spans="1:71" ht="12.7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4"/>
      <c r="Y427" s="64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</row>
    <row r="428" spans="1:71" ht="12.7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4"/>
      <c r="Y428" s="64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</row>
    <row r="429" spans="1:71" ht="12.7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4"/>
      <c r="Y429" s="64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</row>
    <row r="430" spans="1:71" ht="12.7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4"/>
      <c r="Y430" s="64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</row>
    <row r="431" spans="1:71" ht="12.7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4"/>
      <c r="Y431" s="64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</row>
    <row r="432" spans="1:71" ht="12.7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4"/>
      <c r="Y432" s="64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</row>
    <row r="433" spans="1:71" ht="12.7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4"/>
      <c r="Y433" s="64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</row>
    <row r="434" spans="1:71" ht="12.7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4"/>
      <c r="Y434" s="64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</row>
    <row r="435" spans="1:71" ht="12.7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4"/>
      <c r="Y435" s="64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</row>
    <row r="436" spans="1:71" ht="12.7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4"/>
      <c r="Y436" s="64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</row>
    <row r="437" spans="1:71" ht="12.7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4"/>
      <c r="Y437" s="64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</row>
    <row r="438" spans="1:71" ht="12.7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4"/>
      <c r="Y438" s="64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</row>
    <row r="439" spans="1:71" ht="12.7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4"/>
      <c r="Y439" s="64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</row>
    <row r="440" spans="1:71" ht="12.7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4"/>
      <c r="Y440" s="64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</row>
    <row r="441" spans="1:71" ht="12.7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4"/>
      <c r="Y441" s="64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</row>
    <row r="442" spans="1:71" ht="12.7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4"/>
      <c r="Y442" s="64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</row>
    <row r="443" spans="1:71" ht="12.7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4"/>
      <c r="Y443" s="64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</row>
    <row r="444" spans="1:71" ht="12.7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4"/>
      <c r="Y444" s="64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</row>
    <row r="445" spans="1:71" ht="12.7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4"/>
      <c r="Y445" s="64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</row>
    <row r="446" spans="1:71" ht="12.7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4"/>
      <c r="Y446" s="64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</row>
    <row r="447" spans="1:71" ht="12.7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4"/>
      <c r="Y447" s="64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</row>
    <row r="448" spans="1:71" ht="12.7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4"/>
      <c r="Y448" s="64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</row>
    <row r="449" spans="1:71" ht="12.7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4"/>
      <c r="Y449" s="64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</row>
    <row r="450" spans="1:71" ht="12.7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4"/>
      <c r="Y450" s="64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</row>
    <row r="451" spans="1:71" ht="12.7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4"/>
      <c r="Y451" s="64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</row>
    <row r="452" spans="1:71" ht="12.7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4"/>
      <c r="Y452" s="64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</row>
    <row r="453" spans="1:71" ht="12.7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4"/>
      <c r="Y453" s="64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</row>
    <row r="454" spans="1:71" ht="12.7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4"/>
      <c r="Y454" s="64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</row>
    <row r="455" spans="1:71" ht="12.7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4"/>
      <c r="Y455" s="64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</row>
    <row r="456" spans="1:71" ht="12.7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4"/>
      <c r="Y456" s="64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</row>
    <row r="457" spans="1:71" ht="12.7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4"/>
      <c r="Y457" s="64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</row>
    <row r="458" spans="1:71" ht="12.7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4"/>
      <c r="Y458" s="64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</row>
    <row r="459" spans="1:71" ht="12.7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4"/>
      <c r="Y459" s="64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</row>
    <row r="460" spans="1:71" ht="12.7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4"/>
      <c r="Y460" s="64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</row>
    <row r="461" spans="1:71" ht="12.7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4"/>
      <c r="Y461" s="64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</row>
    <row r="462" spans="1:71" ht="12.7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4"/>
      <c r="Y462" s="64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</row>
    <row r="463" spans="1:71" ht="12.7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4"/>
      <c r="Y463" s="64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</row>
    <row r="464" spans="1:71" ht="12.7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4"/>
      <c r="Y464" s="64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</row>
    <row r="465" spans="1:71" ht="12.7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4"/>
      <c r="Y465" s="64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</row>
    <row r="466" spans="1:71" ht="12.7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4"/>
      <c r="Y466" s="64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</row>
    <row r="467" spans="1:71" ht="12.7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4"/>
      <c r="Y467" s="64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</row>
    <row r="468" spans="1:71" ht="12.7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4"/>
      <c r="Y468" s="64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</row>
    <row r="469" spans="1:71" ht="12.7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4"/>
      <c r="Y469" s="64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</row>
    <row r="470" spans="1:71" ht="12.7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4"/>
      <c r="Y470" s="64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</row>
    <row r="471" spans="1:71" ht="12.7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4"/>
      <c r="Y471" s="64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</row>
    <row r="472" spans="1:71" ht="12.7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4"/>
      <c r="Y472" s="64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</row>
    <row r="473" spans="1:71" ht="12.7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4"/>
      <c r="Y473" s="64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</row>
    <row r="474" spans="1:71" ht="12.7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4"/>
      <c r="Y474" s="64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</row>
    <row r="475" spans="1:71" ht="12.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4"/>
      <c r="Y475" s="64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</row>
    <row r="476" spans="1:71" ht="12.7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4"/>
      <c r="Y476" s="64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</row>
    <row r="477" spans="1:71" ht="12.7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4"/>
      <c r="Y477" s="64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8" spans="1:71" ht="12.7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4"/>
      <c r="Y478" s="64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</row>
    <row r="479" spans="1:71" ht="12.7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4"/>
      <c r="Y479" s="64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</row>
    <row r="480" spans="1:71" ht="12.7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4"/>
      <c r="Y480" s="64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</row>
    <row r="481" spans="1:71" ht="12.7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4"/>
      <c r="Y481" s="64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</row>
    <row r="482" spans="1:71" ht="12.7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4"/>
      <c r="Y482" s="64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</row>
    <row r="483" spans="1:71" ht="12.7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4"/>
      <c r="Y483" s="64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</row>
    <row r="484" spans="1:71" ht="12.7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4"/>
      <c r="Y484" s="64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</row>
    <row r="485" spans="1:71" ht="12.7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4"/>
      <c r="Y485" s="64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</row>
    <row r="486" spans="1:71" ht="12.7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4"/>
      <c r="Y486" s="64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</row>
    <row r="487" spans="1:71" ht="12.7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4"/>
      <c r="Y487" s="64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</row>
    <row r="488" spans="1:71" ht="12.7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4"/>
      <c r="Y488" s="64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</row>
    <row r="489" spans="1:71" ht="12.7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4"/>
      <c r="Y489" s="64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</row>
    <row r="490" spans="1:71" ht="12.7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4"/>
      <c r="Y490" s="64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</row>
    <row r="491" spans="1:71" ht="12.7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4"/>
      <c r="Y491" s="64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</row>
    <row r="492" spans="1:71" ht="12.7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4"/>
      <c r="Y492" s="64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</row>
    <row r="493" spans="1:71" ht="12.7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4"/>
      <c r="Y493" s="64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</row>
    <row r="494" spans="1:71" ht="12.7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4"/>
      <c r="Y494" s="64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</row>
    <row r="495" spans="1:71" ht="12.7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4"/>
      <c r="Y495" s="64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</row>
    <row r="496" spans="1:71" ht="12.7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4"/>
      <c r="Y496" s="64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</row>
    <row r="497" spans="1:71" ht="12.7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4"/>
      <c r="Y497" s="64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</row>
    <row r="498" spans="1:71" ht="12.7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4"/>
      <c r="Y498" s="64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</row>
    <row r="499" spans="1:71" ht="12.7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4"/>
      <c r="Y499" s="64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</row>
    <row r="500" spans="1:71" ht="12.7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4"/>
      <c r="Y500" s="64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</row>
    <row r="501" spans="1:71" ht="12.7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4"/>
      <c r="Y501" s="64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</row>
    <row r="502" spans="1:71" ht="12.7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4"/>
      <c r="Y502" s="64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</row>
    <row r="503" spans="1:71" ht="12.7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4"/>
      <c r="Y503" s="64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</row>
    <row r="504" spans="1:71" ht="12.7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4"/>
      <c r="Y504" s="64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</row>
    <row r="505" spans="1:71" ht="12.7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4"/>
      <c r="Y505" s="64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</row>
    <row r="506" spans="1:71" ht="12.7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4"/>
      <c r="Y506" s="64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</row>
    <row r="507" spans="1:71" ht="12.7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4"/>
      <c r="Y507" s="64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</row>
    <row r="508" spans="1:71" ht="12.7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4"/>
      <c r="Y508" s="64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</row>
    <row r="509" spans="1:71" ht="12.7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4"/>
      <c r="Y509" s="64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</row>
    <row r="510" spans="1:71" ht="12.7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4"/>
      <c r="Y510" s="64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</row>
    <row r="511" spans="1:71" ht="12.7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4"/>
      <c r="Y511" s="64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</row>
    <row r="512" spans="1:71" ht="12.7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4"/>
      <c r="Y512" s="64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</row>
    <row r="513" spans="1:71" ht="12.7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4"/>
      <c r="Y513" s="64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</row>
    <row r="514" spans="1:71" ht="12.7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4"/>
      <c r="Y514" s="64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</row>
    <row r="515" spans="1:71" ht="12.7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4"/>
      <c r="Y515" s="64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</row>
    <row r="516" spans="1:71" ht="12.7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4"/>
      <c r="Y516" s="64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</row>
    <row r="517" spans="1:71" ht="12.7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4"/>
      <c r="Y517" s="64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</row>
    <row r="518" spans="1:71" ht="12.7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4"/>
      <c r="Y518" s="64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</row>
    <row r="519" spans="1:71" ht="12.7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4"/>
      <c r="Y519" s="64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</row>
    <row r="520" spans="1:71" ht="12.7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4"/>
      <c r="Y520" s="64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</row>
    <row r="521" spans="1:71" ht="12.7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4"/>
      <c r="Y521" s="64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</row>
    <row r="522" spans="1:71" ht="12.7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4"/>
      <c r="Y522" s="64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</row>
    <row r="523" spans="1:71" ht="12.7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4"/>
      <c r="Y523" s="64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</row>
    <row r="524" spans="1:71" ht="12.7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4"/>
      <c r="Y524" s="64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</row>
    <row r="525" spans="1:71" ht="12.7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4"/>
      <c r="Y525" s="64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</row>
    <row r="526" spans="1:71" ht="12.7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4"/>
      <c r="Y526" s="64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</row>
    <row r="527" spans="1:71" ht="12.7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4"/>
      <c r="Y527" s="64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</row>
    <row r="528" spans="1:71" ht="12.7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4"/>
      <c r="Y528" s="64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</row>
    <row r="529" spans="1:71" ht="12.7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4"/>
      <c r="Y529" s="64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</row>
    <row r="530" spans="1:71" ht="12.7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4"/>
      <c r="Y530" s="64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</row>
    <row r="531" spans="1:71" ht="12.7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4"/>
      <c r="Y531" s="64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</row>
    <row r="532" spans="1:71" ht="12.7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4"/>
      <c r="Y532" s="64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</row>
    <row r="533" spans="1:71" ht="12.7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4"/>
      <c r="Y533" s="64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</row>
    <row r="534" spans="1:71" ht="12.7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4"/>
      <c r="Y534" s="64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</row>
    <row r="535" spans="1:71" ht="12.7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4"/>
      <c r="Y535" s="64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</row>
    <row r="536" spans="1:71" ht="12.7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4"/>
      <c r="Y536" s="64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</row>
    <row r="537" spans="1:71" ht="12.7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4"/>
      <c r="Y537" s="64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</row>
    <row r="538" spans="1:71" ht="12.7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4"/>
      <c r="Y538" s="64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</row>
    <row r="539" spans="1:71" ht="12.7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4"/>
      <c r="Y539" s="64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</row>
    <row r="540" spans="1:71" ht="12.7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4"/>
      <c r="Y540" s="64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</row>
    <row r="541" spans="1:71" ht="12.7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4"/>
      <c r="Y541" s="64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</row>
    <row r="542" spans="1:71" ht="12.7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4"/>
      <c r="Y542" s="64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</row>
    <row r="543" spans="1:71" ht="12.7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4"/>
      <c r="Y543" s="64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</row>
    <row r="544" spans="1:71" ht="12.7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4"/>
      <c r="Y544" s="64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</row>
    <row r="545" spans="1:71" ht="12.7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4"/>
      <c r="Y545" s="64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</row>
    <row r="546" spans="1:71" ht="12.7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4"/>
      <c r="Y546" s="64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</row>
    <row r="547" spans="1:71" ht="12.7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4"/>
      <c r="Y547" s="64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</row>
    <row r="548" spans="1:71" ht="12.7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4"/>
      <c r="Y548" s="64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49" spans="1:71" ht="12.7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4"/>
      <c r="Y549" s="64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</row>
    <row r="550" spans="1:71" ht="12.7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4"/>
      <c r="Y550" s="64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</row>
    <row r="551" spans="1:71" ht="12.7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4"/>
      <c r="Y551" s="64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</row>
    <row r="552" spans="1:71" ht="12.7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4"/>
      <c r="Y552" s="64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</row>
    <row r="553" spans="1:71" ht="12.7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4"/>
      <c r="Y553" s="64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</row>
    <row r="554" spans="1:71" ht="12.7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4"/>
      <c r="Y554" s="64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</row>
    <row r="555" spans="1:71" ht="12.7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4"/>
      <c r="Y555" s="64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</row>
    <row r="556" spans="1:71" ht="12.7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4"/>
      <c r="Y556" s="64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</row>
    <row r="557" spans="1:71" ht="12.7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4"/>
      <c r="Y557" s="64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  <row r="558" spans="1:71" ht="12.7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4"/>
      <c r="Y558" s="64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</row>
    <row r="559" spans="1:71" ht="12.7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4"/>
      <c r="Y559" s="64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</row>
    <row r="560" spans="1:71" ht="12.7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4"/>
      <c r="Y560" s="64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</row>
    <row r="561" spans="1:71" ht="12.7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4"/>
      <c r="Y561" s="64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</row>
    <row r="562" spans="1:71" ht="12.7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4"/>
      <c r="Y562" s="64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</row>
    <row r="563" spans="1:71" ht="12.7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4"/>
      <c r="Y563" s="64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</row>
    <row r="564" spans="1:71" ht="12.7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4"/>
      <c r="Y564" s="64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</row>
    <row r="565" spans="1:71" ht="12.7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4"/>
      <c r="Y565" s="64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</row>
    <row r="566" spans="1:71" ht="12.7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4"/>
      <c r="Y566" s="64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</row>
    <row r="567" spans="1:71" ht="12.7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4"/>
      <c r="Y567" s="64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</row>
    <row r="568" spans="1:71" ht="12.7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4"/>
      <c r="Y568" s="64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</row>
    <row r="569" spans="1:71" ht="12.7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4"/>
      <c r="Y569" s="64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</row>
    <row r="570" spans="1:71" ht="12.7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4"/>
      <c r="Y570" s="64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</row>
    <row r="571" spans="1:71" ht="12.7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4"/>
      <c r="Y571" s="64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</row>
    <row r="572" spans="1:71" ht="12.7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4"/>
      <c r="Y572" s="64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</row>
    <row r="573" spans="1:71" ht="12.7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4"/>
      <c r="Y573" s="64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</row>
    <row r="574" spans="1:71" ht="12.7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4"/>
      <c r="Y574" s="64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</row>
    <row r="575" spans="1:71" ht="12.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4"/>
      <c r="Y575" s="64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</row>
    <row r="576" spans="1:71" ht="12.7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4"/>
      <c r="Y576" s="64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</row>
    <row r="577" spans="1:71" ht="12.7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4"/>
      <c r="Y577" s="64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</row>
    <row r="578" spans="1:71" ht="12.7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4"/>
      <c r="Y578" s="64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</row>
    <row r="579" spans="1:71" ht="12.7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4"/>
      <c r="Y579" s="64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</row>
    <row r="580" spans="1:71" ht="12.7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4"/>
      <c r="Y580" s="64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</row>
    <row r="581" spans="1:71" ht="12.7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4"/>
      <c r="Y581" s="64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</row>
    <row r="582" spans="1:71" ht="12.7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4"/>
      <c r="Y582" s="64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</row>
    <row r="583" spans="1:71" ht="12.7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4"/>
      <c r="Y583" s="64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</row>
    <row r="584" spans="1:71" ht="12.7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4"/>
      <c r="Y584" s="64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</row>
    <row r="585" spans="1:71" ht="12.7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4"/>
      <c r="Y585" s="64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</row>
    <row r="586" spans="1:71" ht="12.7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4"/>
      <c r="Y586" s="64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</row>
    <row r="587" spans="1:71" ht="12.7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4"/>
      <c r="Y587" s="64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</row>
    <row r="588" spans="1:71" ht="12.7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4"/>
      <c r="Y588" s="64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</row>
    <row r="589" spans="1:71" ht="12.7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4"/>
      <c r="Y589" s="64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</row>
    <row r="590" spans="1:71" ht="12.7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4"/>
      <c r="Y590" s="64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</row>
    <row r="591" spans="1:71" ht="12.7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4"/>
      <c r="Y591" s="64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</row>
    <row r="592" spans="1:71" ht="12.7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4"/>
      <c r="Y592" s="64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</row>
    <row r="593" spans="1:71" ht="12.7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4"/>
      <c r="Y593" s="64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</row>
    <row r="594" spans="1:71" ht="12.7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4"/>
      <c r="Y594" s="64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</row>
    <row r="595" spans="1:71" ht="12.7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4"/>
      <c r="Y595" s="64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</row>
    <row r="596" spans="1:71" ht="12.7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4"/>
      <c r="Y596" s="64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</row>
    <row r="597" spans="1:71" ht="12.7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4"/>
      <c r="Y597" s="64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</row>
    <row r="598" spans="1:71" ht="12.7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4"/>
      <c r="Y598" s="64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</row>
    <row r="599" spans="1:71" ht="12.7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4"/>
      <c r="Y599" s="64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</row>
    <row r="600" spans="1:71" ht="12.7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4"/>
      <c r="Y600" s="64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</row>
    <row r="601" spans="1:71" ht="12.7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4"/>
      <c r="Y601" s="64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</row>
    <row r="602" spans="1:71" ht="12.7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4"/>
      <c r="Y602" s="64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</row>
    <row r="603" spans="1:71" ht="12.7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4"/>
      <c r="Y603" s="64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</row>
    <row r="604" spans="1:71" ht="12.7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4"/>
      <c r="Y604" s="64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</row>
    <row r="605" spans="1:71" ht="12.7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4"/>
      <c r="Y605" s="64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</row>
    <row r="606" spans="1:71" ht="12.7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4"/>
      <c r="Y606" s="64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</row>
    <row r="607" spans="1:71" ht="12.7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4"/>
      <c r="Y607" s="64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</row>
    <row r="608" spans="1:71" ht="12.7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4"/>
      <c r="Y608" s="64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</row>
    <row r="609" spans="1:71" ht="12.7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4"/>
      <c r="Y609" s="64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</row>
    <row r="610" spans="1:71" ht="12.7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4"/>
      <c r="Y610" s="64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</row>
    <row r="611" spans="1:71" ht="12.7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4"/>
      <c r="Y611" s="64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</row>
    <row r="612" spans="1:71" ht="12.7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4"/>
      <c r="Y612" s="64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</row>
    <row r="613" spans="1:71" ht="12.7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4"/>
      <c r="Y613" s="64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</row>
    <row r="614" spans="1:71" ht="12.7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4"/>
      <c r="Y614" s="64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</row>
    <row r="615" spans="1:71" ht="12.7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4"/>
      <c r="Y615" s="64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</row>
    <row r="616" spans="1:71" ht="12.7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4"/>
      <c r="Y616" s="64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</row>
    <row r="617" spans="1:71" ht="12.7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4"/>
      <c r="Y617" s="64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</row>
    <row r="618" spans="1:71" ht="12.7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4"/>
      <c r="Y618" s="64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</row>
    <row r="619" spans="1:71" ht="12.7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4"/>
      <c r="Y619" s="64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</row>
    <row r="620" spans="1:71" ht="12.7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4"/>
      <c r="Y620" s="64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</row>
    <row r="621" spans="1:71" ht="12.7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4"/>
      <c r="Y621" s="64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</row>
    <row r="622" spans="1:71" ht="12.7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4"/>
      <c r="Y622" s="64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</row>
    <row r="623" spans="1:71" ht="12.7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4"/>
      <c r="Y623" s="64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</row>
    <row r="624" spans="1:71" ht="12.7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4"/>
      <c r="Y624" s="64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</row>
    <row r="625" spans="1:71" ht="12.7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4"/>
      <c r="Y625" s="64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</row>
    <row r="626" spans="1:71" ht="12.7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4"/>
      <c r="Y626" s="64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</row>
    <row r="627" spans="1:71" ht="12.7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4"/>
      <c r="Y627" s="64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</row>
    <row r="628" spans="1:71" ht="12.7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4"/>
      <c r="Y628" s="64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</row>
    <row r="629" spans="1:71" ht="12.7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4"/>
      <c r="Y629" s="64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</row>
    <row r="630" spans="1:71" ht="12.7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4"/>
      <c r="Y630" s="64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</row>
    <row r="631" spans="1:71" ht="12.7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4"/>
      <c r="Y631" s="64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</row>
    <row r="632" spans="1:71" ht="12.7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4"/>
      <c r="Y632" s="64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</row>
    <row r="633" spans="1:71" ht="12.7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4"/>
      <c r="Y633" s="64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</row>
    <row r="634" spans="1:71" ht="12.7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4"/>
      <c r="Y634" s="64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</row>
    <row r="635" spans="1:71" ht="12.7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4"/>
      <c r="Y635" s="64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</row>
    <row r="636" spans="1:71" ht="12.7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4"/>
      <c r="Y636" s="64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</row>
    <row r="637" spans="1:71" ht="12.7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4"/>
      <c r="Y637" s="64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</row>
    <row r="638" spans="1:71" ht="12.7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4"/>
      <c r="Y638" s="64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</row>
    <row r="639" spans="1:71" ht="12.7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4"/>
      <c r="Y639" s="64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</row>
    <row r="640" spans="1:71" ht="12.7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4"/>
      <c r="Y640" s="64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</row>
    <row r="641" spans="1:71" ht="12.7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4"/>
      <c r="Y641" s="64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</row>
    <row r="642" spans="1:71" ht="12.7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4"/>
      <c r="Y642" s="64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</row>
    <row r="643" spans="1:71" ht="12.7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4"/>
      <c r="Y643" s="64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</row>
    <row r="644" spans="1:71" ht="12.7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4"/>
      <c r="Y644" s="64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</row>
    <row r="645" spans="1:71" ht="12.7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4"/>
      <c r="Y645" s="64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</row>
    <row r="646" spans="1:71" ht="12.7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4"/>
      <c r="Y646" s="64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</row>
    <row r="647" spans="1:71" ht="12.7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4"/>
      <c r="Y647" s="64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</row>
    <row r="648" spans="1:71" ht="12.7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4"/>
      <c r="Y648" s="64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</row>
    <row r="649" spans="1:71" ht="12.7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4"/>
      <c r="Y649" s="64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</row>
    <row r="650" spans="1:71" ht="12.7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4"/>
      <c r="Y650" s="64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</row>
    <row r="651" spans="1:71" ht="12.7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4"/>
      <c r="Y651" s="64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</row>
    <row r="652" spans="1:71" ht="12.7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4"/>
      <c r="Y652" s="64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</row>
    <row r="653" spans="1:71" ht="12.7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4"/>
      <c r="Y653" s="64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</row>
    <row r="654" spans="1:71" ht="12.7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4"/>
      <c r="Y654" s="64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</row>
    <row r="655" spans="1:71" ht="12.7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4"/>
      <c r="Y655" s="64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</row>
    <row r="656" spans="1:71" ht="12.7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4"/>
      <c r="Y656" s="64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</row>
    <row r="657" spans="1:71" ht="12.7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4"/>
      <c r="Y657" s="64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</row>
    <row r="658" spans="1:71" ht="12.7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4"/>
      <c r="Y658" s="64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</row>
    <row r="659" spans="1:71" ht="12.7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4"/>
      <c r="Y659" s="64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</row>
    <row r="660" spans="1:71" ht="12.7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4"/>
      <c r="Y660" s="64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</row>
    <row r="661" spans="1:71" ht="12.7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4"/>
      <c r="Y661" s="64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</row>
    <row r="662" spans="1:71" ht="12.7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4"/>
      <c r="Y662" s="64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</row>
    <row r="663" spans="1:71" ht="12.7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4"/>
      <c r="Y663" s="64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</row>
    <row r="664" spans="1:71" ht="12.7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4"/>
      <c r="Y664" s="64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</row>
    <row r="665" spans="1:71" ht="12.7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4"/>
      <c r="Y665" s="64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</row>
    <row r="666" spans="1:71" ht="12.7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4"/>
      <c r="Y666" s="64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</row>
    <row r="667" spans="1:71" ht="12.7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4"/>
      <c r="Y667" s="64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</row>
    <row r="668" spans="1:71" ht="12.7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4"/>
      <c r="Y668" s="64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</row>
    <row r="669" spans="1:71" ht="12.7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4"/>
      <c r="Y669" s="64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</row>
    <row r="670" spans="1:71" ht="12.7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4"/>
      <c r="Y670" s="64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</row>
    <row r="671" spans="1:71" ht="12.7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4"/>
      <c r="Y671" s="64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</row>
    <row r="672" spans="1:71" ht="12.7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4"/>
      <c r="Y672" s="64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</row>
    <row r="673" spans="1:71" ht="12.7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4"/>
      <c r="Y673" s="64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</row>
    <row r="674" spans="1:71" ht="12.7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4"/>
      <c r="Y674" s="64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</row>
    <row r="675" spans="1:71" ht="12.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4"/>
      <c r="Y675" s="64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</row>
    <row r="676" spans="1:71" ht="12.7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4"/>
      <c r="Y676" s="64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</row>
    <row r="677" spans="1:71" ht="12.7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4"/>
      <c r="Y677" s="64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</row>
    <row r="678" spans="1:71" ht="12.7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4"/>
      <c r="Y678" s="64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</row>
    <row r="679" spans="1:71" ht="12.7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4"/>
      <c r="Y679" s="64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</row>
    <row r="680" spans="1:71" ht="12.7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4"/>
      <c r="Y680" s="64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</row>
    <row r="681" spans="1:71" ht="12.7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4"/>
      <c r="Y681" s="64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</row>
    <row r="682" spans="1:71" ht="12.7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4"/>
      <c r="Y682" s="64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</row>
    <row r="683" spans="1:71" ht="12.7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4"/>
      <c r="Y683" s="64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</row>
    <row r="684" spans="1:71" ht="12.7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4"/>
      <c r="Y684" s="64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</row>
    <row r="685" spans="1:71" ht="12.7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4"/>
      <c r="Y685" s="64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</row>
    <row r="686" spans="1:71" ht="12.7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4"/>
      <c r="Y686" s="64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</row>
    <row r="687" spans="1:71" ht="12.7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4"/>
      <c r="Y687" s="64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</row>
    <row r="688" spans="1:71" ht="12.7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4"/>
      <c r="Y688" s="64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</row>
    <row r="689" spans="1:71" ht="12.7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4"/>
      <c r="Y689" s="64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</row>
    <row r="690" spans="1:71" ht="12.7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4"/>
      <c r="Y690" s="64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</row>
    <row r="691" spans="1:71" ht="12.7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4"/>
      <c r="Y691" s="64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</row>
    <row r="692" spans="1:71" ht="12.7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4"/>
      <c r="Y692" s="64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</row>
    <row r="693" spans="1:71" ht="12.7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4"/>
      <c r="Y693" s="64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</row>
    <row r="694" spans="1:71" ht="12.7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4"/>
      <c r="Y694" s="64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</row>
    <row r="695" spans="1:71" ht="12.7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4"/>
      <c r="Y695" s="64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</row>
    <row r="696" spans="1:71" ht="12.7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4"/>
      <c r="Y696" s="64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</row>
    <row r="697" spans="1:71" ht="12.7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4"/>
      <c r="Y697" s="64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</row>
    <row r="698" spans="1:71" ht="12.7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4"/>
      <c r="Y698" s="64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</row>
    <row r="699" spans="1:71" ht="12.7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4"/>
      <c r="Y699" s="64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</row>
    <row r="700" spans="1:71" ht="12.7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4"/>
      <c r="Y700" s="64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</row>
    <row r="701" spans="1:71" ht="12.7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4"/>
      <c r="Y701" s="64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</row>
    <row r="702" spans="1:71" ht="12.7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4"/>
      <c r="Y702" s="64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</row>
    <row r="703" spans="1:71" ht="12.7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4"/>
      <c r="Y703" s="64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</row>
    <row r="704" spans="1:71" ht="12.7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4"/>
      <c r="Y704" s="64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</row>
    <row r="705" spans="1:71" ht="12.7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4"/>
      <c r="Y705" s="64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</row>
    <row r="706" spans="1:71" ht="12.7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4"/>
      <c r="Y706" s="64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</row>
    <row r="707" spans="1:71" ht="12.7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4"/>
      <c r="Y707" s="64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</row>
    <row r="708" spans="1:71" ht="12.7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4"/>
      <c r="Y708" s="64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</row>
    <row r="709" spans="1:71" ht="12.7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4"/>
      <c r="Y709" s="64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</row>
    <row r="710" spans="1:71" ht="12.7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4"/>
      <c r="Y710" s="64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</row>
    <row r="711" spans="1:71" ht="12.7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4"/>
      <c r="Y711" s="64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</row>
    <row r="712" spans="1:71" ht="12.7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4"/>
      <c r="Y712" s="64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</row>
    <row r="713" spans="1:71" ht="12.7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4"/>
      <c r="Y713" s="64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</row>
    <row r="714" spans="1:71" ht="12.7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4"/>
      <c r="Y714" s="64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</row>
    <row r="715" spans="1:71" ht="12.7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4"/>
      <c r="Y715" s="64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</row>
    <row r="716" spans="1:71" ht="12.7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4"/>
      <c r="Y716" s="64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</row>
    <row r="717" spans="1:71" ht="12.7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4"/>
      <c r="Y717" s="64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</row>
    <row r="718" spans="1:71" ht="12.7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4"/>
      <c r="Y718" s="64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</row>
    <row r="719" spans="1:71" ht="12.7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4"/>
      <c r="Y719" s="64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</row>
    <row r="720" spans="1:71" ht="12.7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4"/>
      <c r="Y720" s="64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</row>
    <row r="721" spans="1:71" ht="12.7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4"/>
      <c r="Y721" s="64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</row>
    <row r="722" spans="1:71" ht="12.7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4"/>
      <c r="Y722" s="64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</row>
    <row r="723" spans="1:71" ht="12.7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4"/>
      <c r="Y723" s="64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</row>
    <row r="724" spans="1:71" ht="12.7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4"/>
      <c r="Y724" s="64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</row>
    <row r="725" spans="1:71" ht="12.7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4"/>
      <c r="Y725" s="64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</row>
    <row r="726" spans="1:71" ht="12.7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4"/>
      <c r="Y726" s="64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</row>
    <row r="727" spans="1:71" ht="12.7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4"/>
      <c r="Y727" s="64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</row>
    <row r="728" spans="1:71" ht="12.7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4"/>
      <c r="Y728" s="64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</row>
    <row r="729" spans="1:71" ht="12.7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4"/>
      <c r="Y729" s="64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</row>
    <row r="730" spans="1:71" ht="12.7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4"/>
      <c r="Y730" s="64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</row>
    <row r="731" spans="1:71" ht="12.7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4"/>
      <c r="Y731" s="64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</row>
    <row r="732" spans="1:71" ht="12.7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4"/>
      <c r="Y732" s="64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</row>
    <row r="733" spans="1:71" ht="12.7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4"/>
      <c r="Y733" s="64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</row>
    <row r="734" spans="1:71" ht="12.7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4"/>
      <c r="Y734" s="64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</row>
    <row r="735" spans="1:71" ht="12.7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4"/>
      <c r="Y735" s="64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</row>
    <row r="736" spans="1:71" ht="12.7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4"/>
      <c r="Y736" s="64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</row>
    <row r="737" spans="1:71" ht="12.7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4"/>
      <c r="Y737" s="64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</row>
    <row r="738" spans="1:71" ht="12.7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4"/>
      <c r="Y738" s="64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</row>
    <row r="739" spans="1:71" ht="12.7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4"/>
      <c r="Y739" s="64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</row>
    <row r="740" spans="1:71" ht="12.7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4"/>
      <c r="Y740" s="64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</row>
    <row r="741" spans="1:71" ht="12.7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4"/>
      <c r="Y741" s="64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</row>
    <row r="742" spans="1:71" ht="12.7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4"/>
      <c r="Y742" s="64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</row>
    <row r="743" spans="1:71" ht="12.7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4"/>
      <c r="Y743" s="64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</row>
    <row r="744" spans="1:71" ht="12.7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4"/>
      <c r="Y744" s="64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</row>
    <row r="745" spans="1:71" ht="12.7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4"/>
      <c r="Y745" s="64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</row>
    <row r="746" spans="1:71" ht="12.7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4"/>
      <c r="Y746" s="64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</row>
    <row r="747" spans="1:71" ht="12.7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4"/>
      <c r="Y747" s="64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</row>
    <row r="748" spans="1:71" ht="12.7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4"/>
      <c r="Y748" s="64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</row>
    <row r="749" spans="1:71" ht="12.7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4"/>
      <c r="Y749" s="64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</row>
    <row r="750" spans="1:71" ht="12.7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4"/>
      <c r="Y750" s="64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</row>
    <row r="751" spans="1:71" ht="12.7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4"/>
      <c r="Y751" s="64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</row>
    <row r="752" spans="1:71" ht="12.7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4"/>
      <c r="Y752" s="64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</row>
    <row r="753" spans="1:71" ht="12.7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4"/>
      <c r="Y753" s="64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</row>
    <row r="754" spans="1:71" ht="12.7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4"/>
      <c r="Y754" s="64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</row>
    <row r="755" spans="1:71" ht="12.7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4"/>
      <c r="Y755" s="64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</row>
    <row r="756" spans="1:71" ht="12.7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4"/>
      <c r="Y756" s="64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</row>
    <row r="757" spans="1:71" ht="12.7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4"/>
      <c r="Y757" s="64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</row>
    <row r="758" spans="1:71" ht="12.7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4"/>
      <c r="Y758" s="64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</row>
    <row r="759" spans="1:71" ht="12.7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4"/>
      <c r="Y759" s="64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</row>
    <row r="760" spans="1:71" ht="12.7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4"/>
      <c r="Y760" s="64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</row>
    <row r="761" spans="1:71" ht="12.7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4"/>
      <c r="Y761" s="64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</row>
    <row r="762" spans="1:71" ht="12.7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4"/>
      <c r="Y762" s="64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</row>
    <row r="763" spans="1:71" ht="12.7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4"/>
      <c r="Y763" s="64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</row>
    <row r="764" spans="1:71" ht="12.7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4"/>
      <c r="Y764" s="64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</row>
    <row r="765" spans="1:71" ht="12.7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4"/>
      <c r="Y765" s="64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</row>
    <row r="766" spans="1:71" ht="12.7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4"/>
      <c r="Y766" s="64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</row>
    <row r="767" spans="1:71" ht="12.7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4"/>
      <c r="Y767" s="64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</row>
    <row r="768" spans="1:71" ht="12.7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4"/>
      <c r="Y768" s="64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</row>
    <row r="769" spans="1:71" ht="12.7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4"/>
      <c r="Y769" s="64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</row>
    <row r="770" spans="1:71" ht="12.7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4"/>
      <c r="Y770" s="64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</row>
    <row r="771" spans="1:71" ht="12.7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4"/>
      <c r="Y771" s="64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</row>
    <row r="772" spans="1:71" ht="12.7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4"/>
      <c r="Y772" s="64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</row>
    <row r="773" spans="1:71" ht="12.7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4"/>
      <c r="Y773" s="64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</row>
    <row r="774" spans="1:71" ht="12.7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4"/>
      <c r="Y774" s="64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</row>
    <row r="775" spans="1:71" ht="12.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4"/>
      <c r="Y775" s="64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</row>
    <row r="776" spans="1:71" ht="12.7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4"/>
      <c r="Y776" s="64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</row>
    <row r="777" spans="1:71" ht="12.7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4"/>
      <c r="Y777" s="64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</row>
    <row r="778" spans="1:71" ht="12.7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4"/>
      <c r="Y778" s="64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</row>
    <row r="779" spans="1:71" ht="12.7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4"/>
      <c r="Y779" s="64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</row>
    <row r="780" spans="1:71" ht="12.7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4"/>
      <c r="Y780" s="64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</row>
    <row r="781" spans="1:71" ht="12.7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4"/>
      <c r="Y781" s="64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</row>
    <row r="782" spans="1:71" ht="12.7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4"/>
      <c r="Y782" s="64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</row>
    <row r="783" spans="1:71" ht="12.7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4"/>
      <c r="Y783" s="64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</row>
    <row r="784" spans="1:71" ht="12.7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4"/>
      <c r="Y784" s="64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</row>
    <row r="785" spans="1:71" ht="12.7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4"/>
      <c r="Y785" s="64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</row>
    <row r="786" spans="1:71" ht="12.7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4"/>
      <c r="Y786" s="64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</row>
    <row r="787" spans="1:71" ht="12.7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4"/>
      <c r="Y787" s="64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</row>
    <row r="788" spans="1:71" ht="12.7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4"/>
      <c r="Y788" s="64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</row>
    <row r="789" spans="1:71" ht="12.7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4"/>
      <c r="Y789" s="64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</row>
    <row r="790" spans="1:71" ht="12.7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4"/>
      <c r="Y790" s="64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</row>
    <row r="791" spans="1:71" ht="12.7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4"/>
      <c r="Y791" s="64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</row>
    <row r="792" spans="1:71" ht="12.7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4"/>
      <c r="Y792" s="64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</row>
    <row r="793" spans="1:71" ht="12.7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4"/>
      <c r="Y793" s="64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</row>
    <row r="794" spans="1:71" ht="12.7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4"/>
      <c r="Y794" s="64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</row>
    <row r="795" spans="1:71" ht="12.7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4"/>
      <c r="Y795" s="64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</row>
    <row r="796" spans="1:71" ht="12.7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4"/>
      <c r="Y796" s="64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</row>
    <row r="797" spans="1:71" ht="12.7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4"/>
      <c r="Y797" s="64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</row>
    <row r="798" spans="1:71" ht="12.7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4"/>
      <c r="Y798" s="64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</row>
    <row r="799" spans="1:71" ht="12.7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4"/>
      <c r="Y799" s="64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</row>
    <row r="800" spans="1:71" ht="12.7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4"/>
      <c r="Y800" s="64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</row>
    <row r="801" spans="1:71" ht="12.7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4"/>
      <c r="Y801" s="64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</row>
    <row r="802" spans="1:71" ht="12.7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4"/>
      <c r="Y802" s="64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</row>
    <row r="803" spans="1:71" ht="12.7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4"/>
      <c r="Y803" s="64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</row>
    <row r="804" spans="1:71" ht="12.7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4"/>
      <c r="Y804" s="64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</row>
    <row r="805" spans="1:71" ht="12.7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4"/>
      <c r="Y805" s="64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</row>
    <row r="806" spans="1:71" ht="12.7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4"/>
      <c r="Y806" s="64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</row>
    <row r="807" spans="1:71" ht="12.7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4"/>
      <c r="Y807" s="64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</row>
    <row r="808" spans="1:71" ht="12.7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4"/>
      <c r="Y808" s="64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</row>
    <row r="809" spans="1:71" ht="12.7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4"/>
      <c r="Y809" s="64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</row>
    <row r="810" spans="1:71" ht="12.7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4"/>
      <c r="Y810" s="64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</row>
    <row r="811" spans="1:71" ht="12.7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4"/>
      <c r="Y811" s="64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</row>
    <row r="812" spans="1:71" ht="12.7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4"/>
      <c r="Y812" s="64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</row>
    <row r="813" spans="1:71" ht="12.7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4"/>
      <c r="Y813" s="64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</row>
    <row r="814" spans="1:71" ht="12.7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4"/>
      <c r="Y814" s="64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</row>
    <row r="815" spans="1:71" ht="12.7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4"/>
      <c r="Y815" s="64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</row>
    <row r="816" spans="1:71" ht="12.7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4"/>
      <c r="Y816" s="64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</row>
    <row r="817" spans="1:71" ht="12.7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4"/>
      <c r="Y817" s="64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</row>
    <row r="818" spans="1:71" ht="12.7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4"/>
      <c r="Y818" s="64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</row>
    <row r="819" spans="1:71" ht="12.7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4"/>
      <c r="Y819" s="64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</row>
    <row r="820" spans="1:71" ht="12.7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4"/>
      <c r="Y820" s="64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</row>
    <row r="821" spans="1:71" ht="12.7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4"/>
      <c r="Y821" s="64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</row>
    <row r="822" spans="1:71" ht="12.7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4"/>
      <c r="Y822" s="64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</row>
    <row r="823" spans="1:71" ht="12.7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4"/>
      <c r="Y823" s="64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</row>
    <row r="824" spans="1:71" ht="12.7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4"/>
      <c r="Y824" s="64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</row>
    <row r="825" spans="1:71" ht="12.7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4"/>
      <c r="Y825" s="64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</row>
    <row r="826" spans="1:71" ht="12.7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4"/>
      <c r="Y826" s="64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</row>
    <row r="827" spans="1:71" ht="12.7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4"/>
      <c r="Y827" s="64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</row>
    <row r="828" spans="1:71" ht="12.7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4"/>
      <c r="Y828" s="64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</row>
    <row r="829" spans="1:71" ht="12.7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4"/>
      <c r="Y829" s="64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</row>
    <row r="830" spans="1:71" ht="12.7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4"/>
      <c r="Y830" s="64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</row>
    <row r="831" spans="1:71" ht="12.7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4"/>
      <c r="Y831" s="64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</row>
    <row r="832" spans="1:71" ht="12.7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4"/>
      <c r="Y832" s="64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</row>
    <row r="833" spans="1:71" ht="12.7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4"/>
      <c r="Y833" s="64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</row>
    <row r="834" spans="1:71" ht="12.7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4"/>
      <c r="Y834" s="64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</row>
    <row r="835" spans="1:71" ht="12.7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4"/>
      <c r="Y835" s="64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</row>
    <row r="836" spans="1:71" ht="12.7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4"/>
      <c r="Y836" s="64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</row>
    <row r="837" spans="1:71" ht="12.7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4"/>
      <c r="Y837" s="64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</row>
    <row r="838" spans="1:71" ht="12.7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4"/>
      <c r="Y838" s="64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</row>
    <row r="839" spans="1:71" ht="12.7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4"/>
      <c r="Y839" s="64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</row>
    <row r="840" spans="1:71" ht="12.7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4"/>
      <c r="Y840" s="64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</row>
    <row r="841" spans="1:71" ht="12.7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4"/>
      <c r="Y841" s="64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</row>
    <row r="842" spans="1:71" ht="12.7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4"/>
      <c r="Y842" s="64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</row>
    <row r="843" spans="1:71" ht="12.7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4"/>
      <c r="Y843" s="64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</row>
    <row r="844" spans="1:71" ht="12.7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4"/>
      <c r="Y844" s="64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</row>
    <row r="845" spans="1:71" ht="12.7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4"/>
      <c r="Y845" s="64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</row>
    <row r="846" spans="1:71" ht="12.7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4"/>
      <c r="Y846" s="64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</row>
    <row r="847" spans="1:71" ht="12.7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4"/>
      <c r="Y847" s="64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</row>
    <row r="848" spans="1:71" ht="12.7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4"/>
      <c r="Y848" s="64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</row>
    <row r="849" spans="1:71" ht="12.7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4"/>
      <c r="Y849" s="64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</row>
    <row r="850" spans="1:71" ht="12.7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4"/>
      <c r="Y850" s="64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</row>
    <row r="851" spans="1:71" ht="12.7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4"/>
      <c r="Y851" s="64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</row>
    <row r="852" spans="1:71" ht="12.7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4"/>
      <c r="Y852" s="64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</row>
    <row r="853" spans="1:71" ht="12.7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4"/>
      <c r="Y853" s="64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</row>
    <row r="854" spans="1:71" ht="12.7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4"/>
      <c r="Y854" s="64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</row>
    <row r="855" spans="1:71" ht="12.7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4"/>
      <c r="Y855" s="64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</row>
    <row r="856" spans="1:71" ht="12.7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4"/>
      <c r="Y856" s="64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</row>
    <row r="857" spans="1:71" ht="12.7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4"/>
      <c r="Y857" s="64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</row>
    <row r="858" spans="1:71" ht="12.7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4"/>
      <c r="Y858" s="64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</row>
    <row r="859" spans="1:71" ht="12.7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4"/>
      <c r="Y859" s="64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</row>
    <row r="860" spans="1:71" ht="12.7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4"/>
      <c r="Y860" s="64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</row>
    <row r="861" spans="1:71" ht="12.7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4"/>
      <c r="Y861" s="64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</row>
    <row r="862" spans="1:71" ht="12.7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4"/>
      <c r="Y862" s="64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</row>
    <row r="863" spans="1:71" ht="12.7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4"/>
      <c r="Y863" s="64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</row>
    <row r="864" spans="1:71" ht="12.7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4"/>
      <c r="Y864" s="64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</row>
    <row r="865" spans="1:71" ht="12.7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4"/>
      <c r="Y865" s="64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</row>
    <row r="866" spans="1:71" ht="12.7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4"/>
      <c r="Y866" s="64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</row>
    <row r="867" spans="1:71" ht="12.7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4"/>
      <c r="Y867" s="64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</row>
    <row r="868" spans="1:71" ht="12.7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4"/>
      <c r="Y868" s="64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</row>
    <row r="869" spans="1:71" ht="12.7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4"/>
      <c r="Y869" s="64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</row>
    <row r="870" spans="1:71" ht="12.7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4"/>
      <c r="Y870" s="64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</row>
    <row r="871" spans="1:71" ht="12.7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4"/>
      <c r="Y871" s="64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</row>
    <row r="872" spans="1:71" ht="12.7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4"/>
      <c r="Y872" s="64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</row>
    <row r="873" spans="1:71" ht="12.7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4"/>
      <c r="Y873" s="64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</row>
    <row r="874" spans="1:71" ht="12.7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4"/>
      <c r="Y874" s="64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</row>
    <row r="875" spans="1:71" ht="12.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4"/>
      <c r="Y875" s="64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</row>
    <row r="876" spans="1:71" ht="12.7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4"/>
      <c r="Y876" s="64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</row>
    <row r="877" spans="1:71" ht="12.7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4"/>
      <c r="Y877" s="64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</row>
    <row r="878" spans="1:71" ht="12.7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4"/>
      <c r="Y878" s="64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</row>
    <row r="879" spans="1:71" ht="12.7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4"/>
      <c r="Y879" s="64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</row>
    <row r="880" spans="1:71" ht="12.7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4"/>
      <c r="Y880" s="64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</row>
    <row r="881" spans="1:71" ht="12.7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4"/>
      <c r="Y881" s="64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</row>
    <row r="882" spans="1:71" ht="12.7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4"/>
      <c r="Y882" s="64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</row>
    <row r="883" spans="1:71" ht="12.7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4"/>
      <c r="Y883" s="64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</row>
    <row r="884" spans="1:71" ht="12.7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4"/>
      <c r="Y884" s="64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</row>
    <row r="885" spans="1:71" ht="12.7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4"/>
      <c r="Y885" s="64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</row>
    <row r="886" spans="1:71" ht="12.7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4"/>
      <c r="Y886" s="64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</row>
    <row r="887" spans="1:71" ht="12.7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4"/>
      <c r="Y887" s="64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</row>
    <row r="888" spans="1:71" ht="12.7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4"/>
      <c r="Y888" s="64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</row>
    <row r="889" spans="1:71" ht="12.7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4"/>
      <c r="Y889" s="64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</row>
    <row r="890" spans="1:71" ht="12.7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4"/>
      <c r="Y890" s="64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</row>
    <row r="891" spans="1:71" ht="12.7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4"/>
      <c r="Y891" s="64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</row>
    <row r="892" spans="1:71" ht="12.7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4"/>
      <c r="Y892" s="64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</row>
    <row r="893" spans="1:71" ht="12.7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4"/>
      <c r="Y893" s="64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</row>
    <row r="894" spans="1:71" ht="12.7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4"/>
      <c r="Y894" s="64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</row>
    <row r="895" spans="1:71" ht="12.7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4"/>
      <c r="Y895" s="64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</row>
    <row r="896" spans="1:71" ht="12.7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4"/>
      <c r="Y896" s="64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</row>
    <row r="897" spans="1:71" ht="12.7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4"/>
      <c r="Y897" s="64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</row>
    <row r="898" spans="1:71" ht="12.7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4"/>
      <c r="Y898" s="64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</row>
    <row r="899" spans="1:71" ht="12.7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4"/>
      <c r="Y899" s="64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</row>
    <row r="900" spans="1:71" ht="12.7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4"/>
      <c r="Y900" s="64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</row>
    <row r="901" spans="1:71" ht="12.7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4"/>
      <c r="Y901" s="64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</row>
    <row r="902" spans="1:71" ht="12.7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4"/>
      <c r="Y902" s="64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</row>
    <row r="903" spans="1:71" ht="12.7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4"/>
      <c r="Y903" s="64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</row>
    <row r="904" spans="1:71" ht="12.7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4"/>
      <c r="Y904" s="64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</row>
    <row r="905" spans="1:71" ht="12.7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4"/>
      <c r="Y905" s="64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</row>
    <row r="906" spans="1:71" ht="12.7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4"/>
      <c r="Y906" s="64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</row>
    <row r="907" spans="1:71" ht="12.7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4"/>
      <c r="Y907" s="64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</row>
    <row r="908" spans="1:71" ht="12.7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4"/>
      <c r="Y908" s="64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</row>
    <row r="909" spans="1:71" ht="12.7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4"/>
      <c r="Y909" s="64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</row>
    <row r="910" spans="1:71" ht="12.7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4"/>
      <c r="Y910" s="64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</row>
    <row r="911" spans="1:71" ht="12.7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4"/>
      <c r="Y911" s="64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</row>
    <row r="912" spans="1:71" ht="12.7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4"/>
      <c r="Y912" s="64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</row>
    <row r="913" spans="1:71" ht="12.7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4"/>
      <c r="Y913" s="64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</row>
    <row r="914" spans="1:71" ht="12.7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4"/>
      <c r="Y914" s="64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</row>
    <row r="915" spans="1:71" ht="12.7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4"/>
      <c r="Y915" s="64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</row>
    <row r="916" spans="1:71" ht="12.7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4"/>
      <c r="Y916" s="64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</row>
    <row r="917" spans="1:71" ht="12.7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4"/>
      <c r="Y917" s="64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</row>
    <row r="918" spans="1:71" ht="12.7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4"/>
      <c r="Y918" s="64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</row>
    <row r="919" spans="1:71" ht="12.7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4"/>
      <c r="Y919" s="64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</row>
    <row r="920" spans="1:71" ht="12.7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4"/>
      <c r="Y920" s="64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</row>
    <row r="921" spans="1:71" ht="12.7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4"/>
      <c r="Y921" s="64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</row>
    <row r="922" spans="1:71" ht="12.7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4"/>
      <c r="Y922" s="64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</row>
    <row r="923" spans="1:71" ht="12.7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4"/>
      <c r="Y923" s="64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</row>
    <row r="924" spans="1:71" ht="12.7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4"/>
      <c r="Y924" s="64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</row>
    <row r="925" spans="1:71" ht="12.7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4"/>
      <c r="Y925" s="64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</row>
    <row r="926" spans="1:71" ht="12.7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4"/>
      <c r="Y926" s="64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</row>
    <row r="927" spans="1:71" ht="12.7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4"/>
      <c r="Y927" s="64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</row>
    <row r="928" spans="1:71" ht="12.7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4"/>
      <c r="Y928" s="64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</row>
    <row r="929" spans="1:71" ht="12.7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4"/>
      <c r="Y929" s="64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</row>
    <row r="930" spans="1:71" ht="12.7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4"/>
      <c r="Y930" s="64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</row>
    <row r="931" spans="1:71" ht="12.7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4"/>
      <c r="Y931" s="64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</row>
    <row r="932" spans="1:71" ht="12.7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4"/>
      <c r="Y932" s="64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</row>
    <row r="933" spans="1:71" ht="12.7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4"/>
      <c r="Y933" s="64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</row>
    <row r="934" spans="1:71" ht="12.7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4"/>
      <c r="Y934" s="64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</row>
    <row r="935" spans="1:71" ht="12.7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4"/>
      <c r="Y935" s="64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</row>
    <row r="936" spans="1:71" ht="12.7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4"/>
      <c r="Y936" s="64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</row>
    <row r="937" spans="1:71" ht="12.7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4"/>
      <c r="Y937" s="64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</row>
    <row r="938" spans="1:71" ht="12.7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4"/>
      <c r="Y938" s="64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</row>
    <row r="939" spans="1:71" ht="12.7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4"/>
      <c r="Y939" s="64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</row>
    <row r="940" spans="1:71" ht="12.7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4"/>
      <c r="Y940" s="64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</row>
    <row r="941" spans="1:71" ht="12.7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4"/>
      <c r="Y941" s="64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</row>
    <row r="942" spans="1:71" ht="12.75">
      <c r="X942" s="99"/>
      <c r="Y942" s="99"/>
    </row>
    <row r="943" spans="1:71" ht="12.75">
      <c r="X943" s="99"/>
      <c r="Y943" s="99"/>
    </row>
    <row r="944" spans="1:71" ht="12.75">
      <c r="X944" s="99"/>
      <c r="Y944" s="99"/>
    </row>
    <row r="945" spans="24:25" ht="12.75">
      <c r="X945" s="99"/>
      <c r="Y945" s="99"/>
    </row>
    <row r="946" spans="24:25" ht="12.75">
      <c r="X946" s="99"/>
      <c r="Y946" s="99"/>
    </row>
    <row r="947" spans="24:25" ht="12.75">
      <c r="X947" s="99"/>
      <c r="Y947" s="99"/>
    </row>
    <row r="948" spans="24:25" ht="12.75">
      <c r="X948" s="99"/>
      <c r="Y948" s="99"/>
    </row>
    <row r="949" spans="24:25" ht="12.75">
      <c r="X949" s="99"/>
      <c r="Y949" s="99"/>
    </row>
    <row r="950" spans="24:25" ht="12.75">
      <c r="X950" s="99"/>
      <c r="Y950" s="99"/>
    </row>
    <row r="951" spans="24:25" ht="12.75">
      <c r="X951" s="99"/>
      <c r="Y951" s="99"/>
    </row>
    <row r="952" spans="24:25" ht="12.75">
      <c r="X952" s="99"/>
      <c r="Y952" s="99"/>
    </row>
    <row r="953" spans="24:25" ht="12.75">
      <c r="X953" s="99"/>
      <c r="Y953" s="99"/>
    </row>
    <row r="954" spans="24:25" ht="12.75">
      <c r="X954" s="99"/>
      <c r="Y954" s="99"/>
    </row>
    <row r="955" spans="24:25" ht="12.75">
      <c r="X955" s="99"/>
      <c r="Y955" s="99"/>
    </row>
    <row r="956" spans="24:25" ht="12.75">
      <c r="X956" s="99"/>
      <c r="Y956" s="99"/>
    </row>
    <row r="957" spans="24:25" ht="12.75">
      <c r="X957" s="99"/>
      <c r="Y957" s="99"/>
    </row>
    <row r="958" spans="24:25" ht="12.75">
      <c r="X958" s="99"/>
      <c r="Y958" s="99"/>
    </row>
    <row r="959" spans="24:25" ht="12.75">
      <c r="X959" s="99"/>
      <c r="Y959" s="99"/>
    </row>
    <row r="960" spans="24:25" ht="12.75">
      <c r="X960" s="99"/>
      <c r="Y960" s="99"/>
    </row>
    <row r="961" spans="24:25" ht="12.75">
      <c r="X961" s="99"/>
      <c r="Y961" s="99"/>
    </row>
    <row r="962" spans="24:25" ht="12.75">
      <c r="X962" s="99"/>
      <c r="Y962" s="99"/>
    </row>
    <row r="963" spans="24:25" ht="12.75">
      <c r="X963" s="99"/>
      <c r="Y963" s="99"/>
    </row>
    <row r="964" spans="24:25" ht="12.75">
      <c r="X964" s="99"/>
      <c r="Y964" s="99"/>
    </row>
    <row r="965" spans="24:25" ht="12.75">
      <c r="X965" s="99"/>
      <c r="Y965" s="99"/>
    </row>
    <row r="966" spans="24:25" ht="12.75">
      <c r="X966" s="99"/>
      <c r="Y966" s="99"/>
    </row>
    <row r="967" spans="24:25" ht="12.75">
      <c r="X967" s="99"/>
      <c r="Y967" s="99"/>
    </row>
    <row r="968" spans="24:25" ht="12.75">
      <c r="X968" s="99"/>
      <c r="Y968" s="99"/>
    </row>
    <row r="969" spans="24:25" ht="12.75">
      <c r="X969" s="99"/>
      <c r="Y969" s="99"/>
    </row>
    <row r="970" spans="24:25" ht="12.75">
      <c r="X970" s="99"/>
      <c r="Y970" s="99"/>
    </row>
    <row r="971" spans="24:25" ht="12.75">
      <c r="X971" s="99"/>
      <c r="Y971" s="99"/>
    </row>
    <row r="972" spans="24:25" ht="12.75">
      <c r="X972" s="99"/>
      <c r="Y972" s="99"/>
    </row>
    <row r="973" spans="24:25" ht="12.75">
      <c r="X973" s="99"/>
      <c r="Y973" s="99"/>
    </row>
    <row r="974" spans="24:25" ht="12.75">
      <c r="X974" s="99"/>
      <c r="Y974" s="99"/>
    </row>
    <row r="975" spans="24:25" ht="12.75">
      <c r="X975" s="99"/>
      <c r="Y975" s="99"/>
    </row>
    <row r="976" spans="24:25" ht="12.75">
      <c r="X976" s="99"/>
      <c r="Y976" s="99"/>
    </row>
    <row r="977" spans="24:25" ht="12.75">
      <c r="X977" s="99"/>
      <c r="Y977" s="99"/>
    </row>
    <row r="978" spans="24:25" ht="12.75">
      <c r="X978" s="99"/>
      <c r="Y978" s="99"/>
    </row>
    <row r="979" spans="24:25" ht="12.75">
      <c r="X979" s="99"/>
      <c r="Y979" s="99"/>
    </row>
    <row r="980" spans="24:25" ht="12.75">
      <c r="X980" s="99"/>
      <c r="Y980" s="99"/>
    </row>
    <row r="981" spans="24:25" ht="12.75">
      <c r="X981" s="99"/>
      <c r="Y981" s="99"/>
    </row>
    <row r="982" spans="24:25" ht="12.75">
      <c r="X982" s="99"/>
      <c r="Y982" s="99"/>
    </row>
    <row r="983" spans="24:25" ht="12.75">
      <c r="X983" s="99"/>
      <c r="Y983" s="99"/>
    </row>
    <row r="984" spans="24:25" ht="12.75">
      <c r="X984" s="99"/>
      <c r="Y984" s="99"/>
    </row>
    <row r="985" spans="24:25" ht="12.75">
      <c r="X985" s="99"/>
      <c r="Y985" s="99"/>
    </row>
    <row r="986" spans="24:25" ht="12.75">
      <c r="X986" s="99"/>
      <c r="Y986" s="99"/>
    </row>
    <row r="987" spans="24:25" ht="12.75">
      <c r="X987" s="99"/>
      <c r="Y987" s="99"/>
    </row>
    <row r="988" spans="24:25" ht="12.75">
      <c r="X988" s="99"/>
      <c r="Y988" s="99"/>
    </row>
    <row r="989" spans="24:25" ht="12.75">
      <c r="X989" s="99"/>
      <c r="Y989" s="99"/>
    </row>
    <row r="990" spans="24:25" ht="12.75">
      <c r="X990" s="99"/>
      <c r="Y990" s="99"/>
    </row>
    <row r="991" spans="24:25" ht="12.75">
      <c r="X991" s="99"/>
      <c r="Y991" s="99"/>
    </row>
    <row r="992" spans="24:25" ht="12.75">
      <c r="X992" s="99"/>
      <c r="Y992" s="99"/>
    </row>
    <row r="993" spans="24:25" ht="12.75">
      <c r="X993" s="99"/>
      <c r="Y993" s="99"/>
    </row>
    <row r="994" spans="24:25" ht="12.75">
      <c r="X994" s="99"/>
      <c r="Y994" s="99"/>
    </row>
    <row r="995" spans="24:25" ht="12.75">
      <c r="X995" s="99"/>
      <c r="Y995" s="99"/>
    </row>
    <row r="996" spans="24:25" ht="12.75">
      <c r="X996" s="99"/>
      <c r="Y996" s="99"/>
    </row>
    <row r="997" spans="24:25" ht="12.75">
      <c r="X997" s="99"/>
      <c r="Y997" s="99"/>
    </row>
    <row r="998" spans="24:25" ht="12.75">
      <c r="X998" s="99"/>
      <c r="Y998" s="99"/>
    </row>
    <row r="999" spans="24:25" ht="12.75">
      <c r="X999" s="99"/>
      <c r="Y999" s="99"/>
    </row>
    <row r="1000" spans="24:25" ht="12.75">
      <c r="X1000" s="99"/>
      <c r="Y1000" s="99"/>
    </row>
    <row r="1001" spans="24:25" ht="12.75">
      <c r="X1001" s="99"/>
      <c r="Y1001" s="99"/>
    </row>
    <row r="1002" spans="24:25" ht="12.75">
      <c r="X1002" s="99"/>
      <c r="Y1002" s="99"/>
    </row>
    <row r="1003" spans="24:25" ht="12.75">
      <c r="X1003" s="99"/>
      <c r="Y1003" s="99"/>
    </row>
    <row r="1004" spans="24:25" ht="12.75">
      <c r="X1004" s="99"/>
      <c r="Y1004" s="99"/>
    </row>
  </sheetData>
  <mergeCells count="23">
    <mergeCell ref="Z3:Z4"/>
    <mergeCell ref="AA3:AA4"/>
    <mergeCell ref="N1:W2"/>
    <mergeCell ref="X1:Y2"/>
    <mergeCell ref="Z1:AA2"/>
    <mergeCell ref="A3:A4"/>
    <mergeCell ref="B3:B4"/>
    <mergeCell ref="C3:D3"/>
    <mergeCell ref="J3:J4"/>
    <mergeCell ref="K3:K4"/>
    <mergeCell ref="L3:L4"/>
    <mergeCell ref="M3:M4"/>
    <mergeCell ref="N3:Q3"/>
    <mergeCell ref="R3:U3"/>
    <mergeCell ref="V3:V4"/>
    <mergeCell ref="W3:W4"/>
    <mergeCell ref="X3:X4"/>
    <mergeCell ref="Y3:Y4"/>
    <mergeCell ref="E3:H3"/>
    <mergeCell ref="I3:I4"/>
    <mergeCell ref="A1:B2"/>
    <mergeCell ref="C1:J2"/>
    <mergeCell ref="K1:M2"/>
  </mergeCells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S1005"/>
  <sheetViews>
    <sheetView workbookViewId="0">
      <selection sqref="A1:B2"/>
    </sheetView>
  </sheetViews>
  <sheetFormatPr defaultColWidth="12.5703125" defaultRowHeight="15.75" customHeight="1"/>
  <cols>
    <col min="1" max="1" width="7.5703125" customWidth="1"/>
    <col min="2" max="2" width="10.42578125" customWidth="1"/>
    <col min="3" max="9" width="7.5703125" customWidth="1"/>
    <col min="10" max="10" width="24.140625" customWidth="1"/>
    <col min="11" max="22" width="7.5703125" customWidth="1"/>
    <col min="23" max="23" width="8.7109375" customWidth="1"/>
    <col min="24" max="24" width="9.5703125" customWidth="1"/>
    <col min="25" max="25" width="9.42578125" customWidth="1"/>
    <col min="26" max="26" width="10.42578125" customWidth="1"/>
    <col min="27" max="27" width="9.42578125" customWidth="1"/>
    <col min="28" max="71" width="7.5703125" customWidth="1"/>
  </cols>
  <sheetData>
    <row r="1" spans="1:71" ht="15.75" customHeight="1">
      <c r="A1" s="133" t="s">
        <v>13</v>
      </c>
      <c r="B1" s="124"/>
      <c r="C1" s="147" t="s">
        <v>78</v>
      </c>
      <c r="D1" s="123"/>
      <c r="E1" s="123"/>
      <c r="F1" s="123"/>
      <c r="G1" s="123"/>
      <c r="H1" s="123"/>
      <c r="I1" s="123"/>
      <c r="J1" s="124"/>
      <c r="K1" s="133" t="s">
        <v>79</v>
      </c>
      <c r="L1" s="123"/>
      <c r="M1" s="124"/>
      <c r="N1" s="142" t="s">
        <v>18</v>
      </c>
      <c r="O1" s="123"/>
      <c r="P1" s="123"/>
      <c r="Q1" s="123"/>
      <c r="R1" s="123"/>
      <c r="S1" s="123"/>
      <c r="T1" s="123"/>
      <c r="U1" s="123"/>
      <c r="V1" s="123"/>
      <c r="W1" s="124"/>
      <c r="X1" s="148" t="s">
        <v>80</v>
      </c>
      <c r="Y1" s="124"/>
      <c r="Z1" s="149" t="s">
        <v>81</v>
      </c>
      <c r="AA1" s="124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</row>
    <row r="2" spans="1:71" ht="15.75" customHeight="1">
      <c r="A2" s="125"/>
      <c r="B2" s="127"/>
      <c r="C2" s="125"/>
      <c r="D2" s="126"/>
      <c r="E2" s="126"/>
      <c r="F2" s="126"/>
      <c r="G2" s="126"/>
      <c r="H2" s="126"/>
      <c r="I2" s="126"/>
      <c r="J2" s="127"/>
      <c r="K2" s="125"/>
      <c r="L2" s="126"/>
      <c r="M2" s="127"/>
      <c r="N2" s="125"/>
      <c r="O2" s="126"/>
      <c r="P2" s="126"/>
      <c r="Q2" s="126"/>
      <c r="R2" s="126"/>
      <c r="S2" s="126"/>
      <c r="T2" s="126"/>
      <c r="U2" s="126"/>
      <c r="V2" s="126"/>
      <c r="W2" s="127"/>
      <c r="X2" s="125"/>
      <c r="Y2" s="127"/>
      <c r="Z2" s="125"/>
      <c r="AA2" s="12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</row>
    <row r="3" spans="1:71" ht="15.75" customHeight="1">
      <c r="A3" s="135" t="s">
        <v>0</v>
      </c>
      <c r="B3" s="135" t="s">
        <v>1</v>
      </c>
      <c r="C3" s="153" t="s">
        <v>19</v>
      </c>
      <c r="D3" s="132"/>
      <c r="E3" s="137" t="s">
        <v>20</v>
      </c>
      <c r="F3" s="131"/>
      <c r="G3" s="131"/>
      <c r="H3" s="132"/>
      <c r="I3" s="154" t="s">
        <v>83</v>
      </c>
      <c r="J3" s="135" t="s">
        <v>135</v>
      </c>
      <c r="K3" s="135" t="s">
        <v>4</v>
      </c>
      <c r="L3" s="135" t="s">
        <v>26</v>
      </c>
      <c r="M3" s="135" t="s">
        <v>21</v>
      </c>
      <c r="N3" s="134" t="s">
        <v>4</v>
      </c>
      <c r="O3" s="131"/>
      <c r="P3" s="131"/>
      <c r="Q3" s="132"/>
      <c r="R3" s="134" t="s">
        <v>85</v>
      </c>
      <c r="S3" s="131"/>
      <c r="T3" s="131"/>
      <c r="U3" s="132"/>
      <c r="V3" s="135" t="s">
        <v>2</v>
      </c>
      <c r="W3" s="144" t="s">
        <v>116</v>
      </c>
      <c r="X3" s="152" t="s">
        <v>4</v>
      </c>
      <c r="Y3" s="152" t="s">
        <v>26</v>
      </c>
      <c r="Z3" s="151" t="s">
        <v>140</v>
      </c>
      <c r="AA3" s="151" t="s">
        <v>141</v>
      </c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</row>
    <row r="4" spans="1:71" ht="15.75" customHeight="1">
      <c r="A4" s="129"/>
      <c r="B4" s="129"/>
      <c r="C4" s="56" t="s">
        <v>102</v>
      </c>
      <c r="D4" s="57" t="s">
        <v>103</v>
      </c>
      <c r="E4" s="16" t="s">
        <v>89</v>
      </c>
      <c r="F4" s="17" t="s">
        <v>144</v>
      </c>
      <c r="G4" s="3" t="s">
        <v>145</v>
      </c>
      <c r="H4" s="5" t="s">
        <v>30</v>
      </c>
      <c r="I4" s="129"/>
      <c r="J4" s="129"/>
      <c r="K4" s="129"/>
      <c r="L4" s="129"/>
      <c r="M4" s="129"/>
      <c r="N4" s="3" t="s">
        <v>31</v>
      </c>
      <c r="O4" s="3" t="s">
        <v>33</v>
      </c>
      <c r="P4" s="3" t="s">
        <v>92</v>
      </c>
      <c r="Q4" s="3" t="s">
        <v>93</v>
      </c>
      <c r="R4" s="3" t="s">
        <v>94</v>
      </c>
      <c r="S4" s="3" t="s">
        <v>33</v>
      </c>
      <c r="T4" s="3" t="s">
        <v>92</v>
      </c>
      <c r="U4" s="3" t="s">
        <v>30</v>
      </c>
      <c r="V4" s="129"/>
      <c r="W4" s="129"/>
      <c r="X4" s="129"/>
      <c r="Y4" s="129"/>
      <c r="Z4" s="129"/>
      <c r="AA4" s="129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</row>
    <row r="5" spans="1:71" ht="15.75" customHeight="1">
      <c r="A5" s="105">
        <v>46235</v>
      </c>
      <c r="B5" s="106" t="s">
        <v>8</v>
      </c>
      <c r="C5" s="58">
        <v>3</v>
      </c>
      <c r="D5" s="58">
        <v>0</v>
      </c>
      <c r="E5" s="33">
        <v>0</v>
      </c>
      <c r="F5" s="34">
        <v>0</v>
      </c>
      <c r="G5" s="21">
        <v>0</v>
      </c>
      <c r="H5" s="35">
        <f t="shared" ref="H5:H35" si="0">E5+F5+G5</f>
        <v>0</v>
      </c>
      <c r="I5" s="60">
        <f t="shared" ref="I5:I35" si="1">C5+D5+H5</f>
        <v>3</v>
      </c>
      <c r="J5" s="10" t="s">
        <v>146</v>
      </c>
      <c r="K5" s="21">
        <v>1.5</v>
      </c>
      <c r="L5" s="21">
        <v>35.267000000000003</v>
      </c>
      <c r="M5" s="21">
        <f t="shared" ref="M5:M35" si="2">K5+L5</f>
        <v>36.767000000000003</v>
      </c>
      <c r="N5" s="11">
        <v>0</v>
      </c>
      <c r="O5" s="11">
        <v>1861</v>
      </c>
      <c r="P5" s="11">
        <v>0</v>
      </c>
      <c r="Q5" s="12">
        <f t="shared" ref="Q5:Q35" si="3">N5+O5+P5</f>
        <v>1861</v>
      </c>
      <c r="R5" s="11">
        <v>0</v>
      </c>
      <c r="S5" s="11">
        <v>1862</v>
      </c>
      <c r="T5" s="11">
        <v>0</v>
      </c>
      <c r="U5" s="45">
        <f t="shared" ref="U5:U35" si="4">R5+S5+T5</f>
        <v>1862</v>
      </c>
      <c r="V5" s="11">
        <v>0</v>
      </c>
      <c r="W5" s="36">
        <f t="shared" ref="W5:W35" si="5">Q5+R5</f>
        <v>1861</v>
      </c>
      <c r="X5" s="100">
        <f t="shared" ref="X5:X35" si="6">Q5/K5</f>
        <v>1240.6666666666667</v>
      </c>
      <c r="Y5" s="100">
        <f t="shared" ref="Y5:Y35" si="7">U5/L5</f>
        <v>52.797232540335152</v>
      </c>
      <c r="Z5" s="53">
        <f t="shared" ref="Z5:AA5" si="8">X5*8</f>
        <v>9925.3333333333339</v>
      </c>
      <c r="AA5" s="53">
        <f t="shared" si="8"/>
        <v>422.37786032268122</v>
      </c>
      <c r="AB5" s="54"/>
      <c r="AC5" s="48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</row>
    <row r="6" spans="1:71" ht="15.75" customHeight="1">
      <c r="A6" s="105">
        <v>46236</v>
      </c>
      <c r="B6" s="106" t="s">
        <v>7</v>
      </c>
      <c r="C6" s="58">
        <v>5</v>
      </c>
      <c r="D6" s="58">
        <v>0</v>
      </c>
      <c r="E6" s="33">
        <v>0</v>
      </c>
      <c r="F6" s="34">
        <v>0</v>
      </c>
      <c r="G6" s="21">
        <v>0</v>
      </c>
      <c r="H6" s="35">
        <f t="shared" si="0"/>
        <v>0</v>
      </c>
      <c r="I6" s="60">
        <f t="shared" si="1"/>
        <v>5</v>
      </c>
      <c r="J6" s="10" t="s">
        <v>121</v>
      </c>
      <c r="K6" s="21">
        <v>2.5</v>
      </c>
      <c r="L6" s="21">
        <v>54.85</v>
      </c>
      <c r="M6" s="21">
        <f t="shared" si="2"/>
        <v>57.35</v>
      </c>
      <c r="N6" s="11">
        <v>0</v>
      </c>
      <c r="O6" s="11">
        <v>2452</v>
      </c>
      <c r="P6" s="11">
        <v>0</v>
      </c>
      <c r="Q6" s="12">
        <f t="shared" si="3"/>
        <v>2452</v>
      </c>
      <c r="R6" s="11">
        <v>0</v>
      </c>
      <c r="S6" s="11">
        <v>2453</v>
      </c>
      <c r="T6" s="11">
        <v>0</v>
      </c>
      <c r="U6" s="12">
        <f t="shared" si="4"/>
        <v>2453</v>
      </c>
      <c r="V6" s="11">
        <v>0</v>
      </c>
      <c r="W6" s="36">
        <f t="shared" si="5"/>
        <v>2452</v>
      </c>
      <c r="X6" s="100">
        <f t="shared" si="6"/>
        <v>980.8</v>
      </c>
      <c r="Y6" s="100">
        <f t="shared" si="7"/>
        <v>44.721969006381038</v>
      </c>
      <c r="Z6" s="53">
        <f t="shared" ref="Z6:AA6" si="9">X6*8</f>
        <v>7846.4</v>
      </c>
      <c r="AA6" s="53">
        <f t="shared" si="9"/>
        <v>357.7757520510483</v>
      </c>
      <c r="AB6" s="54"/>
      <c r="AC6" s="48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</row>
    <row r="7" spans="1:71" ht="15.75" customHeight="1">
      <c r="A7" s="103">
        <v>46237</v>
      </c>
      <c r="B7" s="104" t="s">
        <v>10</v>
      </c>
      <c r="C7" s="58">
        <v>15.5</v>
      </c>
      <c r="D7" s="58">
        <v>0</v>
      </c>
      <c r="E7" s="33">
        <v>4</v>
      </c>
      <c r="F7" s="34">
        <v>40</v>
      </c>
      <c r="G7" s="21">
        <v>0</v>
      </c>
      <c r="H7" s="35">
        <f t="shared" si="0"/>
        <v>44</v>
      </c>
      <c r="I7" s="60">
        <f t="shared" si="1"/>
        <v>59.5</v>
      </c>
      <c r="J7" s="10" t="s">
        <v>121</v>
      </c>
      <c r="K7" s="21">
        <v>73.56</v>
      </c>
      <c r="L7" s="21">
        <v>312.75</v>
      </c>
      <c r="M7" s="21">
        <f t="shared" si="2"/>
        <v>386.31</v>
      </c>
      <c r="N7" s="11">
        <v>0</v>
      </c>
      <c r="O7" s="11">
        <v>10063</v>
      </c>
      <c r="P7" s="11">
        <v>121</v>
      </c>
      <c r="Q7" s="12">
        <f t="shared" si="3"/>
        <v>10184</v>
      </c>
      <c r="R7" s="11">
        <v>1993</v>
      </c>
      <c r="S7" s="11">
        <v>7498</v>
      </c>
      <c r="T7" s="11">
        <f>46+3+62</f>
        <v>111</v>
      </c>
      <c r="U7" s="12">
        <f t="shared" si="4"/>
        <v>9602</v>
      </c>
      <c r="V7" s="11">
        <v>4</v>
      </c>
      <c r="W7" s="36">
        <f t="shared" si="5"/>
        <v>12177</v>
      </c>
      <c r="X7" s="100">
        <f t="shared" si="6"/>
        <v>138.4448069603045</v>
      </c>
      <c r="Y7" s="100">
        <f t="shared" si="7"/>
        <v>30.701838529176658</v>
      </c>
      <c r="Z7" s="53">
        <f t="shared" ref="Z7:AA7" si="10">X7*8</f>
        <v>1107.558455682436</v>
      </c>
      <c r="AA7" s="53">
        <f t="shared" si="10"/>
        <v>245.61470823341327</v>
      </c>
      <c r="AB7" s="54"/>
      <c r="AC7" s="48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</row>
    <row r="8" spans="1:71" ht="15.75" customHeight="1">
      <c r="A8" s="103">
        <v>46238</v>
      </c>
      <c r="B8" s="104" t="s">
        <v>9</v>
      </c>
      <c r="C8" s="58">
        <v>14.5</v>
      </c>
      <c r="D8" s="58">
        <v>0</v>
      </c>
      <c r="E8" s="33">
        <v>4</v>
      </c>
      <c r="F8" s="34">
        <v>46</v>
      </c>
      <c r="G8" s="21">
        <v>0</v>
      </c>
      <c r="H8" s="35">
        <f t="shared" si="0"/>
        <v>50</v>
      </c>
      <c r="I8" s="60">
        <f t="shared" si="1"/>
        <v>64.5</v>
      </c>
      <c r="J8" s="10" t="s">
        <v>121</v>
      </c>
      <c r="K8" s="21">
        <v>71.83</v>
      </c>
      <c r="L8" s="21">
        <v>251.88</v>
      </c>
      <c r="M8" s="21">
        <f t="shared" si="2"/>
        <v>323.70999999999998</v>
      </c>
      <c r="N8" s="11">
        <v>0</v>
      </c>
      <c r="O8" s="25">
        <v>11744</v>
      </c>
      <c r="P8" s="25">
        <v>25</v>
      </c>
      <c r="Q8" s="12">
        <f t="shared" si="3"/>
        <v>11769</v>
      </c>
      <c r="R8" s="11">
        <v>741</v>
      </c>
      <c r="S8" s="11">
        <v>6759</v>
      </c>
      <c r="T8" s="11">
        <f>11+9+19</f>
        <v>39</v>
      </c>
      <c r="U8" s="45">
        <f t="shared" si="4"/>
        <v>7539</v>
      </c>
      <c r="V8" s="11">
        <v>5</v>
      </c>
      <c r="W8" s="36">
        <f t="shared" si="5"/>
        <v>12510</v>
      </c>
      <c r="X8" s="100">
        <f t="shared" si="6"/>
        <v>163.84519003202004</v>
      </c>
      <c r="Y8" s="100">
        <f t="shared" si="7"/>
        <v>29.930919485469271</v>
      </c>
      <c r="Z8" s="53">
        <f t="shared" ref="Z8:AA8" si="11">X8*8</f>
        <v>1310.7615202561603</v>
      </c>
      <c r="AA8" s="53">
        <f t="shared" si="11"/>
        <v>239.44735588375417</v>
      </c>
      <c r="AB8" s="54"/>
      <c r="AC8" s="48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</row>
    <row r="9" spans="1:71" ht="15.75" customHeight="1">
      <c r="A9" s="103">
        <v>46239</v>
      </c>
      <c r="B9" s="104" t="s">
        <v>12</v>
      </c>
      <c r="C9" s="58">
        <v>16.5</v>
      </c>
      <c r="D9" s="58">
        <v>0</v>
      </c>
      <c r="E9" s="33">
        <v>4</v>
      </c>
      <c r="F9" s="34">
        <v>43</v>
      </c>
      <c r="G9" s="21">
        <v>0</v>
      </c>
      <c r="H9" s="35">
        <f t="shared" si="0"/>
        <v>47</v>
      </c>
      <c r="I9" s="60">
        <f t="shared" si="1"/>
        <v>63.5</v>
      </c>
      <c r="J9" s="10" t="s">
        <v>121</v>
      </c>
      <c r="K9" s="21">
        <v>88.05</v>
      </c>
      <c r="L9" s="21">
        <v>237.68</v>
      </c>
      <c r="M9" s="21">
        <f t="shared" si="2"/>
        <v>325.73</v>
      </c>
      <c r="N9" s="11">
        <v>0</v>
      </c>
      <c r="O9" s="25">
        <v>10027</v>
      </c>
      <c r="P9" s="25">
        <v>7</v>
      </c>
      <c r="Q9" s="12">
        <f t="shared" si="3"/>
        <v>10034</v>
      </c>
      <c r="R9" s="11">
        <v>577</v>
      </c>
      <c r="S9" s="11">
        <v>4378</v>
      </c>
      <c r="T9" s="11">
        <f>20+33+6</f>
        <v>59</v>
      </c>
      <c r="U9" s="45">
        <f t="shared" si="4"/>
        <v>5014</v>
      </c>
      <c r="V9" s="11">
        <v>5</v>
      </c>
      <c r="W9" s="36">
        <f t="shared" si="5"/>
        <v>10611</v>
      </c>
      <c r="X9" s="100">
        <f t="shared" si="6"/>
        <v>113.95797842135151</v>
      </c>
      <c r="Y9" s="100">
        <f t="shared" si="7"/>
        <v>21.095590710198586</v>
      </c>
      <c r="Z9" s="53">
        <f t="shared" ref="Z9:AA9" si="12">X9*8</f>
        <v>911.6638273708121</v>
      </c>
      <c r="AA9" s="53">
        <f t="shared" si="12"/>
        <v>168.76472568158869</v>
      </c>
      <c r="AB9" s="54"/>
      <c r="AC9" s="48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</row>
    <row r="10" spans="1:71" ht="15.75" customHeight="1">
      <c r="A10" s="103">
        <v>46240</v>
      </c>
      <c r="B10" s="104" t="s">
        <v>6</v>
      </c>
      <c r="C10" s="58">
        <v>16</v>
      </c>
      <c r="D10" s="58">
        <v>0</v>
      </c>
      <c r="E10" s="33">
        <v>4</v>
      </c>
      <c r="F10" s="34">
        <v>49</v>
      </c>
      <c r="G10" s="21">
        <v>0</v>
      </c>
      <c r="H10" s="35">
        <f t="shared" si="0"/>
        <v>53</v>
      </c>
      <c r="I10" s="60">
        <f t="shared" si="1"/>
        <v>69</v>
      </c>
      <c r="J10" s="10" t="s">
        <v>121</v>
      </c>
      <c r="K10" s="21">
        <v>138.71</v>
      </c>
      <c r="L10" s="21">
        <v>218.75</v>
      </c>
      <c r="M10" s="21">
        <f t="shared" si="2"/>
        <v>357.46000000000004</v>
      </c>
      <c r="N10" s="11">
        <v>0</v>
      </c>
      <c r="O10" s="25">
        <v>9012</v>
      </c>
      <c r="P10" s="25">
        <v>250</v>
      </c>
      <c r="Q10" s="12">
        <f t="shared" si="3"/>
        <v>9262</v>
      </c>
      <c r="R10" s="11">
        <v>469</v>
      </c>
      <c r="S10" s="11">
        <v>3510</v>
      </c>
      <c r="T10" s="11">
        <f>19+265</f>
        <v>284</v>
      </c>
      <c r="U10" s="45">
        <f t="shared" si="4"/>
        <v>4263</v>
      </c>
      <c r="V10" s="11">
        <v>5</v>
      </c>
      <c r="W10" s="36">
        <f t="shared" si="5"/>
        <v>9731</v>
      </c>
      <c r="X10" s="100">
        <f t="shared" si="6"/>
        <v>66.772402854877072</v>
      </c>
      <c r="Y10" s="100">
        <f t="shared" si="7"/>
        <v>19.488</v>
      </c>
      <c r="Z10" s="53">
        <f t="shared" ref="Z10:AA10" si="13">X10*8</f>
        <v>534.17922283901657</v>
      </c>
      <c r="AA10" s="53">
        <f t="shared" si="13"/>
        <v>155.904</v>
      </c>
      <c r="AB10" s="54"/>
      <c r="AC10" s="48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</row>
    <row r="11" spans="1:71" ht="15.75" customHeight="1">
      <c r="A11" s="103">
        <v>46241</v>
      </c>
      <c r="B11" s="104" t="s">
        <v>11</v>
      </c>
      <c r="C11" s="58">
        <v>14</v>
      </c>
      <c r="D11" s="58">
        <v>0</v>
      </c>
      <c r="E11" s="33">
        <v>3.5</v>
      </c>
      <c r="F11" s="34">
        <v>36</v>
      </c>
      <c r="G11" s="21">
        <v>0</v>
      </c>
      <c r="H11" s="35">
        <f t="shared" si="0"/>
        <v>39.5</v>
      </c>
      <c r="I11" s="60">
        <f t="shared" si="1"/>
        <v>53.5</v>
      </c>
      <c r="J11" s="10" t="s">
        <v>121</v>
      </c>
      <c r="K11" s="21">
        <v>116.78</v>
      </c>
      <c r="L11" s="21">
        <v>203.8</v>
      </c>
      <c r="M11" s="21">
        <f t="shared" si="2"/>
        <v>320.58000000000004</v>
      </c>
      <c r="N11" s="11">
        <v>0</v>
      </c>
      <c r="O11" s="25">
        <v>8163</v>
      </c>
      <c r="P11" s="25">
        <v>312</v>
      </c>
      <c r="Q11" s="12">
        <f t="shared" si="3"/>
        <v>8475</v>
      </c>
      <c r="R11" s="11">
        <v>479</v>
      </c>
      <c r="S11" s="11">
        <v>3791</v>
      </c>
      <c r="T11" s="11">
        <f>15+6+15</f>
        <v>36</v>
      </c>
      <c r="U11" s="45">
        <f t="shared" si="4"/>
        <v>4306</v>
      </c>
      <c r="V11" s="11">
        <v>1</v>
      </c>
      <c r="W11" s="36">
        <f t="shared" si="5"/>
        <v>8954</v>
      </c>
      <c r="X11" s="100">
        <f t="shared" si="6"/>
        <v>72.572358280527482</v>
      </c>
      <c r="Y11" s="100">
        <f t="shared" si="7"/>
        <v>21.128557409224729</v>
      </c>
      <c r="Z11" s="53">
        <f t="shared" ref="Z11:AA11" si="14">X11*8</f>
        <v>580.57886624421985</v>
      </c>
      <c r="AA11" s="53">
        <f t="shared" si="14"/>
        <v>169.02845927379784</v>
      </c>
      <c r="AB11" s="54"/>
      <c r="AC11" s="48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</row>
    <row r="12" spans="1:71" ht="15.75" customHeight="1">
      <c r="A12" s="105">
        <v>46242</v>
      </c>
      <c r="B12" s="106" t="s">
        <v>8</v>
      </c>
      <c r="C12" s="58">
        <v>4</v>
      </c>
      <c r="D12" s="58">
        <v>0</v>
      </c>
      <c r="E12" s="33">
        <v>0</v>
      </c>
      <c r="F12" s="34">
        <v>0</v>
      </c>
      <c r="G12" s="21">
        <v>0</v>
      </c>
      <c r="H12" s="35">
        <f t="shared" si="0"/>
        <v>0</v>
      </c>
      <c r="I12" s="60">
        <f t="shared" si="1"/>
        <v>4</v>
      </c>
      <c r="J12" s="10" t="s">
        <v>121</v>
      </c>
      <c r="K12" s="21">
        <f>0.5*4</f>
        <v>2</v>
      </c>
      <c r="L12" s="21">
        <v>29.745000000000001</v>
      </c>
      <c r="M12" s="21">
        <f t="shared" si="2"/>
        <v>31.745000000000001</v>
      </c>
      <c r="N12" s="11">
        <v>0</v>
      </c>
      <c r="O12" s="11">
        <v>1217</v>
      </c>
      <c r="P12" s="11">
        <v>0</v>
      </c>
      <c r="Q12" s="12">
        <f t="shared" si="3"/>
        <v>1217</v>
      </c>
      <c r="R12" s="11">
        <v>0</v>
      </c>
      <c r="S12" s="11">
        <v>1217</v>
      </c>
      <c r="T12" s="11">
        <v>0</v>
      </c>
      <c r="U12" s="12">
        <f t="shared" si="4"/>
        <v>1217</v>
      </c>
      <c r="V12" s="11">
        <v>0</v>
      </c>
      <c r="W12" s="36">
        <f t="shared" si="5"/>
        <v>1217</v>
      </c>
      <c r="X12" s="100">
        <f t="shared" si="6"/>
        <v>608.5</v>
      </c>
      <c r="Y12" s="100">
        <f t="shared" si="7"/>
        <v>40.914439401580097</v>
      </c>
      <c r="Z12" s="53">
        <f t="shared" ref="Z12:AA12" si="15">X12*8</f>
        <v>4868</v>
      </c>
      <c r="AA12" s="53">
        <f t="shared" si="15"/>
        <v>327.31551521264078</v>
      </c>
      <c r="AB12" s="54"/>
      <c r="AC12" s="48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</row>
    <row r="13" spans="1:71" ht="15.75" customHeight="1">
      <c r="A13" s="105">
        <v>46243</v>
      </c>
      <c r="B13" s="106" t="s">
        <v>7</v>
      </c>
      <c r="C13" s="58">
        <v>3</v>
      </c>
      <c r="D13" s="58">
        <v>0</v>
      </c>
      <c r="E13" s="33">
        <v>0</v>
      </c>
      <c r="F13" s="34">
        <v>0</v>
      </c>
      <c r="G13" s="21">
        <v>0</v>
      </c>
      <c r="H13" s="35">
        <f t="shared" si="0"/>
        <v>0</v>
      </c>
      <c r="I13" s="60">
        <f t="shared" si="1"/>
        <v>3</v>
      </c>
      <c r="J13" s="10" t="s">
        <v>154</v>
      </c>
      <c r="K13" s="21">
        <f>0.5*3</f>
        <v>1.5</v>
      </c>
      <c r="L13" s="21">
        <v>26.85</v>
      </c>
      <c r="M13" s="21">
        <f t="shared" si="2"/>
        <v>28.35</v>
      </c>
      <c r="N13" s="11">
        <v>0</v>
      </c>
      <c r="O13" s="11">
        <v>1044</v>
      </c>
      <c r="P13" s="11">
        <v>0</v>
      </c>
      <c r="Q13" s="12">
        <f t="shared" si="3"/>
        <v>1044</v>
      </c>
      <c r="R13" s="11">
        <v>0</v>
      </c>
      <c r="S13" s="11">
        <v>1044</v>
      </c>
      <c r="T13" s="11">
        <v>0</v>
      </c>
      <c r="U13" s="12">
        <f t="shared" si="4"/>
        <v>1044</v>
      </c>
      <c r="V13" s="11">
        <v>0</v>
      </c>
      <c r="W13" s="36">
        <f t="shared" si="5"/>
        <v>1044</v>
      </c>
      <c r="X13" s="100">
        <f t="shared" si="6"/>
        <v>696</v>
      </c>
      <c r="Y13" s="100">
        <f t="shared" si="7"/>
        <v>38.882681564245807</v>
      </c>
      <c r="Z13" s="53">
        <f t="shared" ref="Z13:AA13" si="16">X13*8</f>
        <v>5568</v>
      </c>
      <c r="AA13" s="53">
        <f t="shared" si="16"/>
        <v>311.06145251396646</v>
      </c>
      <c r="AB13" s="54"/>
      <c r="AC13" s="48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</row>
    <row r="14" spans="1:71" ht="15.75" customHeight="1">
      <c r="A14" s="103">
        <v>46244</v>
      </c>
      <c r="B14" s="104" t="s">
        <v>10</v>
      </c>
      <c r="C14" s="58">
        <v>15</v>
      </c>
      <c r="D14" s="58">
        <v>0</v>
      </c>
      <c r="E14" s="33">
        <v>4</v>
      </c>
      <c r="F14" s="34">
        <v>51</v>
      </c>
      <c r="G14" s="21">
        <v>0</v>
      </c>
      <c r="H14" s="35">
        <f t="shared" si="0"/>
        <v>55</v>
      </c>
      <c r="I14" s="60">
        <f t="shared" si="1"/>
        <v>70</v>
      </c>
      <c r="J14" s="10"/>
      <c r="K14" s="21">
        <v>123.1</v>
      </c>
      <c r="L14" s="21">
        <v>278.39999999999998</v>
      </c>
      <c r="M14" s="21">
        <f t="shared" si="2"/>
        <v>401.5</v>
      </c>
      <c r="N14" s="11">
        <v>0</v>
      </c>
      <c r="O14" s="11">
        <v>11449</v>
      </c>
      <c r="P14" s="11">
        <v>196</v>
      </c>
      <c r="Q14" s="12">
        <f t="shared" si="3"/>
        <v>11645</v>
      </c>
      <c r="R14" s="11">
        <v>1394</v>
      </c>
      <c r="S14" s="11">
        <v>8528</v>
      </c>
      <c r="T14" s="11">
        <f>97+11+127</f>
        <v>235</v>
      </c>
      <c r="U14" s="12">
        <f t="shared" si="4"/>
        <v>10157</v>
      </c>
      <c r="V14" s="11">
        <v>7</v>
      </c>
      <c r="W14" s="36">
        <f t="shared" si="5"/>
        <v>13039</v>
      </c>
      <c r="X14" s="100">
        <f t="shared" si="6"/>
        <v>94.5978878960195</v>
      </c>
      <c r="Y14" s="100">
        <f t="shared" si="7"/>
        <v>36.483477011494259</v>
      </c>
      <c r="Z14" s="53">
        <f t="shared" ref="Z14:AA14" si="17">X14*8</f>
        <v>756.783103168156</v>
      </c>
      <c r="AA14" s="53">
        <f t="shared" si="17"/>
        <v>291.86781609195407</v>
      </c>
      <c r="AB14" s="54"/>
      <c r="AC14" s="48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</row>
    <row r="15" spans="1:71" ht="15.75" customHeight="1">
      <c r="A15" s="103">
        <v>46245</v>
      </c>
      <c r="B15" s="104" t="s">
        <v>9</v>
      </c>
      <c r="C15" s="58">
        <v>16.5</v>
      </c>
      <c r="D15" s="58">
        <v>0</v>
      </c>
      <c r="E15" s="33">
        <v>4</v>
      </c>
      <c r="F15" s="34">
        <v>38</v>
      </c>
      <c r="G15" s="21">
        <v>0</v>
      </c>
      <c r="H15" s="35">
        <f t="shared" si="0"/>
        <v>42</v>
      </c>
      <c r="I15" s="60">
        <f t="shared" si="1"/>
        <v>58.5</v>
      </c>
      <c r="J15" s="10"/>
      <c r="K15" s="21">
        <v>119.46</v>
      </c>
      <c r="L15" s="21">
        <v>156.6</v>
      </c>
      <c r="M15" s="21">
        <f t="shared" si="2"/>
        <v>276.06</v>
      </c>
      <c r="N15" s="11">
        <v>0</v>
      </c>
      <c r="O15" s="11">
        <v>9966</v>
      </c>
      <c r="P15" s="11">
        <v>12</v>
      </c>
      <c r="Q15" s="12">
        <f t="shared" si="3"/>
        <v>9978</v>
      </c>
      <c r="R15" s="11">
        <v>527</v>
      </c>
      <c r="S15" s="11">
        <v>2815</v>
      </c>
      <c r="T15" s="11">
        <f>26+25+16</f>
        <v>67</v>
      </c>
      <c r="U15" s="12">
        <f t="shared" si="4"/>
        <v>3409</v>
      </c>
      <c r="V15" s="11">
        <v>1</v>
      </c>
      <c r="W15" s="36">
        <f t="shared" si="5"/>
        <v>10505</v>
      </c>
      <c r="X15" s="100">
        <f t="shared" si="6"/>
        <v>83.525866398794577</v>
      </c>
      <c r="Y15" s="100">
        <f t="shared" si="7"/>
        <v>21.768837803320562</v>
      </c>
      <c r="Z15" s="53">
        <f t="shared" ref="Z15:AA15" si="18">X15*8</f>
        <v>668.20693119035661</v>
      </c>
      <c r="AA15" s="53">
        <f t="shared" si="18"/>
        <v>174.15070242656449</v>
      </c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</row>
    <row r="16" spans="1:71" ht="15.75" customHeight="1">
      <c r="A16" s="103">
        <v>46246</v>
      </c>
      <c r="B16" s="104" t="s">
        <v>12</v>
      </c>
      <c r="C16" s="58">
        <v>15</v>
      </c>
      <c r="D16" s="58">
        <v>0</v>
      </c>
      <c r="E16" s="33">
        <v>4</v>
      </c>
      <c r="F16" s="34">
        <v>28</v>
      </c>
      <c r="G16" s="21">
        <v>0</v>
      </c>
      <c r="H16" s="35">
        <f t="shared" si="0"/>
        <v>32</v>
      </c>
      <c r="I16" s="60">
        <f t="shared" si="1"/>
        <v>47</v>
      </c>
      <c r="J16" s="10"/>
      <c r="K16" s="21">
        <v>107.5</v>
      </c>
      <c r="L16" s="21">
        <v>117.46</v>
      </c>
      <c r="M16" s="21">
        <f t="shared" si="2"/>
        <v>224.95999999999998</v>
      </c>
      <c r="N16" s="11">
        <v>0</v>
      </c>
      <c r="O16" s="11">
        <v>6403</v>
      </c>
      <c r="P16" s="11">
        <v>126</v>
      </c>
      <c r="Q16" s="12">
        <f t="shared" si="3"/>
        <v>6529</v>
      </c>
      <c r="R16" s="11">
        <v>557</v>
      </c>
      <c r="S16" s="11">
        <v>1750</v>
      </c>
      <c r="T16" s="11">
        <f>18+10+57</f>
        <v>85</v>
      </c>
      <c r="U16" s="12">
        <f t="shared" si="4"/>
        <v>2392</v>
      </c>
      <c r="V16" s="11">
        <v>6</v>
      </c>
      <c r="W16" s="36">
        <f t="shared" si="5"/>
        <v>7086</v>
      </c>
      <c r="X16" s="100">
        <f t="shared" si="6"/>
        <v>60.734883720930235</v>
      </c>
      <c r="Y16" s="100">
        <f t="shared" si="7"/>
        <v>20.364379363187471</v>
      </c>
      <c r="Z16" s="53">
        <f t="shared" ref="Z16:AA16" si="19">X16*8</f>
        <v>485.87906976744188</v>
      </c>
      <c r="AA16" s="53">
        <f t="shared" si="19"/>
        <v>162.91503490549977</v>
      </c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</row>
    <row r="17" spans="1:71" ht="15.75" customHeight="1">
      <c r="A17" s="103">
        <v>46247</v>
      </c>
      <c r="B17" s="104" t="s">
        <v>6</v>
      </c>
      <c r="C17" s="58">
        <v>15</v>
      </c>
      <c r="D17" s="58">
        <v>0</v>
      </c>
      <c r="E17" s="33">
        <v>4</v>
      </c>
      <c r="F17" s="34">
        <v>23</v>
      </c>
      <c r="G17" s="21">
        <v>0</v>
      </c>
      <c r="H17" s="35">
        <f t="shared" si="0"/>
        <v>27</v>
      </c>
      <c r="I17" s="60">
        <f t="shared" si="1"/>
        <v>42</v>
      </c>
      <c r="J17" s="10"/>
      <c r="K17" s="21">
        <v>62.18</v>
      </c>
      <c r="L17" s="21">
        <v>129.69999999999999</v>
      </c>
      <c r="M17" s="21">
        <f t="shared" si="2"/>
        <v>191.88</v>
      </c>
      <c r="N17" s="11">
        <v>0</v>
      </c>
      <c r="O17" s="11">
        <v>5104</v>
      </c>
      <c r="P17" s="11">
        <v>69</v>
      </c>
      <c r="Q17" s="12">
        <f t="shared" si="3"/>
        <v>5173</v>
      </c>
      <c r="R17" s="11">
        <v>471</v>
      </c>
      <c r="S17" s="11">
        <v>1380</v>
      </c>
      <c r="T17" s="11">
        <f>16+3+37</f>
        <v>56</v>
      </c>
      <c r="U17" s="12">
        <f t="shared" si="4"/>
        <v>1907</v>
      </c>
      <c r="V17" s="11">
        <v>6</v>
      </c>
      <c r="W17" s="36">
        <f t="shared" si="5"/>
        <v>5644</v>
      </c>
      <c r="X17" s="100">
        <f t="shared" si="6"/>
        <v>83.193953039562558</v>
      </c>
      <c r="Y17" s="100">
        <f t="shared" si="7"/>
        <v>14.703161141094835</v>
      </c>
      <c r="Z17" s="53">
        <f t="shared" ref="Z17:AA17" si="20">X17*8</f>
        <v>665.55162431650047</v>
      </c>
      <c r="AA17" s="53">
        <f t="shared" si="20"/>
        <v>117.62528912875868</v>
      </c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</row>
    <row r="18" spans="1:71" ht="15.75" customHeight="1">
      <c r="A18" s="103">
        <v>46248</v>
      </c>
      <c r="B18" s="104" t="s">
        <v>11</v>
      </c>
      <c r="C18" s="58">
        <v>14.5</v>
      </c>
      <c r="D18" s="58">
        <v>0</v>
      </c>
      <c r="E18" s="33">
        <v>4</v>
      </c>
      <c r="F18" s="34">
        <v>12</v>
      </c>
      <c r="G18" s="21">
        <v>0</v>
      </c>
      <c r="H18" s="35">
        <f t="shared" si="0"/>
        <v>16</v>
      </c>
      <c r="I18" s="60">
        <f t="shared" si="1"/>
        <v>30.5</v>
      </c>
      <c r="J18" s="10"/>
      <c r="K18" s="21">
        <v>35.799999999999997</v>
      </c>
      <c r="L18" s="21">
        <v>117.2</v>
      </c>
      <c r="M18" s="21">
        <f t="shared" si="2"/>
        <v>153</v>
      </c>
      <c r="N18" s="11">
        <v>0</v>
      </c>
      <c r="O18" s="11">
        <v>3411</v>
      </c>
      <c r="P18" s="11">
        <v>668</v>
      </c>
      <c r="Q18" s="12">
        <f t="shared" si="3"/>
        <v>4079</v>
      </c>
      <c r="R18" s="11">
        <v>424</v>
      </c>
      <c r="S18" s="11">
        <v>1598</v>
      </c>
      <c r="T18" s="11">
        <f>2+7+30</f>
        <v>39</v>
      </c>
      <c r="U18" s="12">
        <f t="shared" si="4"/>
        <v>2061</v>
      </c>
      <c r="V18" s="11">
        <v>3</v>
      </c>
      <c r="W18" s="36">
        <f t="shared" si="5"/>
        <v>4503</v>
      </c>
      <c r="X18" s="100">
        <f t="shared" si="6"/>
        <v>113.93854748603353</v>
      </c>
      <c r="Y18" s="100">
        <f t="shared" si="7"/>
        <v>17.585324232081909</v>
      </c>
      <c r="Z18" s="53">
        <f t="shared" ref="Z18:AA18" si="21">X18*8</f>
        <v>911.50837988826822</v>
      </c>
      <c r="AA18" s="53">
        <f t="shared" si="21"/>
        <v>140.68259385665527</v>
      </c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</row>
    <row r="19" spans="1:71" ht="15.75" customHeight="1">
      <c r="A19" s="105">
        <v>46249</v>
      </c>
      <c r="B19" s="106" t="s">
        <v>8</v>
      </c>
      <c r="C19" s="58">
        <v>1</v>
      </c>
      <c r="D19" s="58">
        <v>0</v>
      </c>
      <c r="E19" s="33">
        <v>0</v>
      </c>
      <c r="F19" s="34">
        <v>0</v>
      </c>
      <c r="G19" s="21">
        <v>0</v>
      </c>
      <c r="H19" s="35">
        <f t="shared" si="0"/>
        <v>0</v>
      </c>
      <c r="I19" s="60">
        <f t="shared" si="1"/>
        <v>1</v>
      </c>
      <c r="J19" s="10"/>
      <c r="K19" s="21">
        <v>0.5</v>
      </c>
      <c r="L19" s="21">
        <v>6.117</v>
      </c>
      <c r="M19" s="21">
        <f t="shared" si="2"/>
        <v>6.617</v>
      </c>
      <c r="N19" s="11">
        <v>0</v>
      </c>
      <c r="O19" s="11">
        <v>354</v>
      </c>
      <c r="P19" s="11">
        <v>0</v>
      </c>
      <c r="Q19" s="12">
        <f t="shared" si="3"/>
        <v>354</v>
      </c>
      <c r="R19" s="11">
        <v>0</v>
      </c>
      <c r="S19" s="11">
        <v>354</v>
      </c>
      <c r="T19" s="11">
        <v>0</v>
      </c>
      <c r="U19" s="12">
        <f t="shared" si="4"/>
        <v>354</v>
      </c>
      <c r="V19" s="11">
        <v>0</v>
      </c>
      <c r="W19" s="36">
        <f t="shared" si="5"/>
        <v>354</v>
      </c>
      <c r="X19" s="100">
        <f t="shared" si="6"/>
        <v>708</v>
      </c>
      <c r="Y19" s="100">
        <f t="shared" si="7"/>
        <v>57.87150564001962</v>
      </c>
      <c r="Z19" s="53">
        <f t="shared" ref="Z19:AA19" si="22">X19*8</f>
        <v>5664</v>
      </c>
      <c r="AA19" s="53">
        <f t="shared" si="22"/>
        <v>462.97204512015696</v>
      </c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</row>
    <row r="20" spans="1:71" ht="15.75" customHeight="1">
      <c r="A20" s="105">
        <v>46250</v>
      </c>
      <c r="B20" s="106" t="s">
        <v>7</v>
      </c>
      <c r="C20" s="58">
        <v>1</v>
      </c>
      <c r="D20" s="58">
        <v>0</v>
      </c>
      <c r="E20" s="33">
        <v>0</v>
      </c>
      <c r="F20" s="34">
        <v>0</v>
      </c>
      <c r="G20" s="21">
        <v>0</v>
      </c>
      <c r="H20" s="35">
        <f t="shared" si="0"/>
        <v>0</v>
      </c>
      <c r="I20" s="60">
        <f t="shared" si="1"/>
        <v>1</v>
      </c>
      <c r="J20" s="10"/>
      <c r="K20" s="21">
        <v>0.5</v>
      </c>
      <c r="L20" s="21">
        <v>10.766999999999999</v>
      </c>
      <c r="M20" s="21">
        <f t="shared" si="2"/>
        <v>11.266999999999999</v>
      </c>
      <c r="N20" s="11">
        <v>0</v>
      </c>
      <c r="O20" s="11">
        <v>356</v>
      </c>
      <c r="P20" s="11">
        <v>0</v>
      </c>
      <c r="Q20" s="12">
        <f t="shared" si="3"/>
        <v>356</v>
      </c>
      <c r="R20" s="11">
        <v>0</v>
      </c>
      <c r="S20" s="11">
        <v>356</v>
      </c>
      <c r="T20" s="11">
        <v>0</v>
      </c>
      <c r="U20" s="12">
        <f t="shared" si="4"/>
        <v>356</v>
      </c>
      <c r="V20" s="11">
        <v>0</v>
      </c>
      <c r="W20" s="36">
        <f t="shared" si="5"/>
        <v>356</v>
      </c>
      <c r="X20" s="100">
        <f t="shared" si="6"/>
        <v>712</v>
      </c>
      <c r="Y20" s="100">
        <f t="shared" si="7"/>
        <v>33.063991826878429</v>
      </c>
      <c r="Z20" s="53">
        <f t="shared" ref="Z20:AA20" si="23">X20*8</f>
        <v>5696</v>
      </c>
      <c r="AA20" s="53">
        <f t="shared" si="23"/>
        <v>264.51193461502743</v>
      </c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</row>
    <row r="21" spans="1:71" ht="15.75" customHeight="1">
      <c r="A21" s="105">
        <v>46251</v>
      </c>
      <c r="B21" s="106" t="s">
        <v>10</v>
      </c>
      <c r="C21" s="58">
        <v>2</v>
      </c>
      <c r="D21" s="58">
        <v>0</v>
      </c>
      <c r="E21" s="33">
        <v>0</v>
      </c>
      <c r="F21" s="34">
        <v>0</v>
      </c>
      <c r="G21" s="21">
        <v>0</v>
      </c>
      <c r="H21" s="35">
        <f t="shared" si="0"/>
        <v>0</v>
      </c>
      <c r="I21" s="60">
        <f t="shared" si="1"/>
        <v>2</v>
      </c>
      <c r="J21" s="10"/>
      <c r="K21" s="21">
        <v>1</v>
      </c>
      <c r="L21" s="21">
        <v>10.733000000000001</v>
      </c>
      <c r="M21" s="21">
        <f t="shared" si="2"/>
        <v>11.733000000000001</v>
      </c>
      <c r="N21" s="11">
        <v>0</v>
      </c>
      <c r="O21" s="11">
        <v>350</v>
      </c>
      <c r="P21" s="11">
        <v>0</v>
      </c>
      <c r="Q21" s="12">
        <f t="shared" si="3"/>
        <v>350</v>
      </c>
      <c r="R21" s="11">
        <v>0</v>
      </c>
      <c r="S21" s="11">
        <v>350</v>
      </c>
      <c r="T21" s="11">
        <v>0</v>
      </c>
      <c r="U21" s="12">
        <f t="shared" si="4"/>
        <v>350</v>
      </c>
      <c r="V21" s="11">
        <v>0</v>
      </c>
      <c r="W21" s="36">
        <f t="shared" si="5"/>
        <v>350</v>
      </c>
      <c r="X21" s="100">
        <f t="shared" si="6"/>
        <v>350</v>
      </c>
      <c r="Y21" s="100">
        <f t="shared" si="7"/>
        <v>32.609708376036522</v>
      </c>
      <c r="Z21" s="53">
        <f t="shared" ref="Z21:AA21" si="24">X21*8</f>
        <v>2800</v>
      </c>
      <c r="AA21" s="53">
        <f t="shared" si="24"/>
        <v>260.87766700829218</v>
      </c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</row>
    <row r="22" spans="1:71" ht="15.75" customHeight="1">
      <c r="A22" s="103">
        <v>46252</v>
      </c>
      <c r="B22" s="104" t="s">
        <v>9</v>
      </c>
      <c r="C22" s="58">
        <v>18</v>
      </c>
      <c r="D22" s="58">
        <v>0</v>
      </c>
      <c r="E22" s="33">
        <v>4</v>
      </c>
      <c r="F22" s="34">
        <v>61</v>
      </c>
      <c r="G22" s="21">
        <v>0</v>
      </c>
      <c r="H22" s="35">
        <f t="shared" si="0"/>
        <v>65</v>
      </c>
      <c r="I22" s="60">
        <f t="shared" si="1"/>
        <v>83</v>
      </c>
      <c r="J22" s="10"/>
      <c r="K22" s="21">
        <v>91.5</v>
      </c>
      <c r="L22" s="21">
        <v>249.13300000000001</v>
      </c>
      <c r="M22" s="21">
        <f t="shared" si="2"/>
        <v>340.63300000000004</v>
      </c>
      <c r="N22" s="11">
        <v>0</v>
      </c>
      <c r="O22" s="11">
        <v>9366</v>
      </c>
      <c r="P22" s="11">
        <v>82</v>
      </c>
      <c r="Q22" s="12">
        <f t="shared" si="3"/>
        <v>9448</v>
      </c>
      <c r="R22" s="11">
        <v>3089</v>
      </c>
      <c r="S22" s="11">
        <v>5336</v>
      </c>
      <c r="T22" s="11">
        <f>84+25+85</f>
        <v>194</v>
      </c>
      <c r="U22" s="12">
        <f t="shared" si="4"/>
        <v>8619</v>
      </c>
      <c r="V22" s="11">
        <v>5</v>
      </c>
      <c r="W22" s="36">
        <f t="shared" si="5"/>
        <v>12537</v>
      </c>
      <c r="X22" s="100">
        <f t="shared" si="6"/>
        <v>103.2568306010929</v>
      </c>
      <c r="Y22" s="100">
        <f t="shared" si="7"/>
        <v>34.59597885466799</v>
      </c>
      <c r="Z22" s="53">
        <f t="shared" ref="Z22:AA22" si="25">X22*8</f>
        <v>826.05464480874321</v>
      </c>
      <c r="AA22" s="53">
        <f t="shared" si="25"/>
        <v>276.76783083734392</v>
      </c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</row>
    <row r="23" spans="1:71" ht="15.75" customHeight="1">
      <c r="A23" s="103">
        <v>46253</v>
      </c>
      <c r="B23" s="104" t="s">
        <v>12</v>
      </c>
      <c r="C23" s="58">
        <v>15.5</v>
      </c>
      <c r="D23" s="58">
        <v>0</v>
      </c>
      <c r="E23" s="33">
        <v>4</v>
      </c>
      <c r="F23" s="34">
        <v>49</v>
      </c>
      <c r="G23" s="21">
        <v>0</v>
      </c>
      <c r="H23" s="35">
        <f t="shared" si="0"/>
        <v>53</v>
      </c>
      <c r="I23" s="60">
        <f t="shared" si="1"/>
        <v>68.5</v>
      </c>
      <c r="J23" s="10"/>
      <c r="K23" s="21">
        <v>106.6</v>
      </c>
      <c r="L23" s="21">
        <v>211.73</v>
      </c>
      <c r="M23" s="21">
        <f t="shared" si="2"/>
        <v>318.33</v>
      </c>
      <c r="N23" s="11">
        <v>0</v>
      </c>
      <c r="O23" s="11">
        <v>7611</v>
      </c>
      <c r="P23" s="11">
        <v>23</v>
      </c>
      <c r="Q23" s="12">
        <f t="shared" si="3"/>
        <v>7634</v>
      </c>
      <c r="R23" s="11">
        <v>776</v>
      </c>
      <c r="S23" s="11">
        <v>2163</v>
      </c>
      <c r="T23" s="11">
        <f>5+11+13</f>
        <v>29</v>
      </c>
      <c r="U23" s="12">
        <f t="shared" si="4"/>
        <v>2968</v>
      </c>
      <c r="V23" s="11">
        <v>7</v>
      </c>
      <c r="W23" s="36">
        <f t="shared" si="5"/>
        <v>8410</v>
      </c>
      <c r="X23" s="100">
        <f t="shared" si="6"/>
        <v>71.613508442776734</v>
      </c>
      <c r="Y23" s="100">
        <f t="shared" si="7"/>
        <v>14.017852925896189</v>
      </c>
      <c r="Z23" s="53">
        <f t="shared" ref="Z23:AA23" si="26">X23*8</f>
        <v>572.90806754221387</v>
      </c>
      <c r="AA23" s="53">
        <f t="shared" si="26"/>
        <v>112.14282340716952</v>
      </c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</row>
    <row r="24" spans="1:71" ht="15.75" customHeight="1">
      <c r="A24" s="103">
        <v>46254</v>
      </c>
      <c r="B24" s="104" t="s">
        <v>6</v>
      </c>
      <c r="C24" s="58">
        <v>15</v>
      </c>
      <c r="D24" s="58">
        <v>0</v>
      </c>
      <c r="E24" s="33">
        <v>4</v>
      </c>
      <c r="F24" s="34">
        <v>49</v>
      </c>
      <c r="G24" s="21">
        <v>0</v>
      </c>
      <c r="H24" s="35">
        <f t="shared" si="0"/>
        <v>53</v>
      </c>
      <c r="I24" s="60">
        <f t="shared" si="1"/>
        <v>68</v>
      </c>
      <c r="J24" s="10"/>
      <c r="K24" s="21">
        <v>107.06</v>
      </c>
      <c r="L24" s="21">
        <v>206.25</v>
      </c>
      <c r="M24" s="21">
        <f t="shared" si="2"/>
        <v>313.31</v>
      </c>
      <c r="N24" s="11">
        <v>0</v>
      </c>
      <c r="O24" s="11">
        <v>5746</v>
      </c>
      <c r="P24" s="11">
        <v>68</v>
      </c>
      <c r="Q24" s="12">
        <f t="shared" si="3"/>
        <v>5814</v>
      </c>
      <c r="R24" s="11">
        <v>759</v>
      </c>
      <c r="S24" s="11">
        <v>1876</v>
      </c>
      <c r="T24" s="11">
        <f>14+1+13</f>
        <v>28</v>
      </c>
      <c r="U24" s="12">
        <f t="shared" si="4"/>
        <v>2663</v>
      </c>
      <c r="V24" s="11">
        <v>4</v>
      </c>
      <c r="W24" s="36">
        <f t="shared" si="5"/>
        <v>6573</v>
      </c>
      <c r="X24" s="100">
        <f t="shared" si="6"/>
        <v>54.305996637399588</v>
      </c>
      <c r="Y24" s="100">
        <f t="shared" si="7"/>
        <v>12.911515151515152</v>
      </c>
      <c r="Z24" s="53">
        <f t="shared" ref="Z24:AA24" si="27">X24*8</f>
        <v>434.4479730991967</v>
      </c>
      <c r="AA24" s="53">
        <f t="shared" si="27"/>
        <v>103.29212121212122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</row>
    <row r="25" spans="1:71" ht="15.75" customHeight="1">
      <c r="A25" s="103">
        <v>46255</v>
      </c>
      <c r="B25" s="104" t="s">
        <v>11</v>
      </c>
      <c r="C25" s="58">
        <v>15</v>
      </c>
      <c r="D25" s="58">
        <v>0</v>
      </c>
      <c r="E25" s="33">
        <v>3</v>
      </c>
      <c r="F25" s="34">
        <v>44</v>
      </c>
      <c r="G25" s="21">
        <v>0</v>
      </c>
      <c r="H25" s="35">
        <f t="shared" si="0"/>
        <v>47</v>
      </c>
      <c r="I25" s="60">
        <f t="shared" si="1"/>
        <v>62</v>
      </c>
      <c r="J25" s="10"/>
      <c r="K25" s="21">
        <v>89.71</v>
      </c>
      <c r="L25" s="21">
        <v>147.41</v>
      </c>
      <c r="M25" s="21">
        <f t="shared" si="2"/>
        <v>237.12</v>
      </c>
      <c r="N25" s="11">
        <v>0</v>
      </c>
      <c r="O25" s="11">
        <v>3799</v>
      </c>
      <c r="P25" s="11">
        <v>279</v>
      </c>
      <c r="Q25" s="12">
        <f t="shared" si="3"/>
        <v>4078</v>
      </c>
      <c r="R25" s="11">
        <v>746</v>
      </c>
      <c r="S25" s="11">
        <v>1444</v>
      </c>
      <c r="T25" s="11">
        <f>9+3+20</f>
        <v>32</v>
      </c>
      <c r="U25" s="12">
        <f t="shared" si="4"/>
        <v>2222</v>
      </c>
      <c r="V25" s="11">
        <v>2</v>
      </c>
      <c r="W25" s="36">
        <f t="shared" si="5"/>
        <v>4824</v>
      </c>
      <c r="X25" s="52">
        <f t="shared" si="6"/>
        <v>45.457585553450009</v>
      </c>
      <c r="Y25" s="52">
        <f t="shared" si="7"/>
        <v>15.073604233091379</v>
      </c>
      <c r="Z25" s="53">
        <f t="shared" ref="Z25:AA25" si="28">X25*8</f>
        <v>363.66068442760007</v>
      </c>
      <c r="AA25" s="53">
        <f t="shared" si="28"/>
        <v>120.58883386473103</v>
      </c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</row>
    <row r="26" spans="1:71" ht="15.75" customHeight="1">
      <c r="A26" s="105">
        <v>46256</v>
      </c>
      <c r="B26" s="106" t="s">
        <v>8</v>
      </c>
      <c r="C26" s="58">
        <v>2</v>
      </c>
      <c r="D26" s="58">
        <v>0</v>
      </c>
      <c r="E26" s="33">
        <v>0</v>
      </c>
      <c r="F26" s="34">
        <v>0</v>
      </c>
      <c r="G26" s="21">
        <v>0</v>
      </c>
      <c r="H26" s="35">
        <f t="shared" si="0"/>
        <v>0</v>
      </c>
      <c r="I26" s="60">
        <f t="shared" si="1"/>
        <v>2</v>
      </c>
      <c r="J26" s="10"/>
      <c r="K26" s="21">
        <v>1</v>
      </c>
      <c r="L26" s="21">
        <v>10.433</v>
      </c>
      <c r="M26" s="21">
        <f t="shared" si="2"/>
        <v>11.433</v>
      </c>
      <c r="N26" s="11">
        <v>0</v>
      </c>
      <c r="O26" s="11">
        <v>270</v>
      </c>
      <c r="P26" s="11">
        <v>0</v>
      </c>
      <c r="Q26" s="12">
        <f t="shared" si="3"/>
        <v>270</v>
      </c>
      <c r="R26" s="11">
        <v>0</v>
      </c>
      <c r="S26" s="11">
        <v>270</v>
      </c>
      <c r="T26" s="11">
        <v>0</v>
      </c>
      <c r="U26" s="12">
        <f t="shared" si="4"/>
        <v>270</v>
      </c>
      <c r="V26" s="11">
        <v>0</v>
      </c>
      <c r="W26" s="36">
        <f t="shared" si="5"/>
        <v>270</v>
      </c>
      <c r="X26" s="52">
        <f t="shared" si="6"/>
        <v>270</v>
      </c>
      <c r="Y26" s="52">
        <f t="shared" si="7"/>
        <v>25.879421067765744</v>
      </c>
      <c r="Z26" s="53">
        <f t="shared" ref="Z26:AA26" si="29">X26*8</f>
        <v>2160</v>
      </c>
      <c r="AA26" s="53">
        <f t="shared" si="29"/>
        <v>207.03536854212595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</row>
    <row r="27" spans="1:71" ht="15.75" customHeight="1">
      <c r="A27" s="105">
        <v>46257</v>
      </c>
      <c r="B27" s="106" t="s">
        <v>7</v>
      </c>
      <c r="C27" s="58">
        <v>1</v>
      </c>
      <c r="D27" s="58">
        <v>0</v>
      </c>
      <c r="E27" s="33">
        <v>0</v>
      </c>
      <c r="F27" s="34">
        <v>0</v>
      </c>
      <c r="G27" s="21">
        <v>0</v>
      </c>
      <c r="H27" s="35">
        <f t="shared" si="0"/>
        <v>0</v>
      </c>
      <c r="I27" s="60">
        <f t="shared" si="1"/>
        <v>1</v>
      </c>
      <c r="J27" s="10"/>
      <c r="K27" s="21">
        <v>0.5</v>
      </c>
      <c r="L27" s="21">
        <v>0.88300000000000001</v>
      </c>
      <c r="M27" s="21">
        <f t="shared" si="2"/>
        <v>1.383</v>
      </c>
      <c r="N27" s="11">
        <v>0</v>
      </c>
      <c r="O27" s="11">
        <v>275</v>
      </c>
      <c r="P27" s="11">
        <v>0</v>
      </c>
      <c r="Q27" s="12">
        <f t="shared" si="3"/>
        <v>275</v>
      </c>
      <c r="R27" s="11">
        <v>0</v>
      </c>
      <c r="S27" s="11">
        <v>275</v>
      </c>
      <c r="T27" s="11">
        <v>0</v>
      </c>
      <c r="U27" s="12">
        <f t="shared" si="4"/>
        <v>275</v>
      </c>
      <c r="V27" s="11">
        <v>0</v>
      </c>
      <c r="W27" s="36">
        <f t="shared" si="5"/>
        <v>275</v>
      </c>
      <c r="X27" s="52">
        <f t="shared" si="6"/>
        <v>550</v>
      </c>
      <c r="Y27" s="52">
        <f t="shared" si="7"/>
        <v>311.43827859569649</v>
      </c>
      <c r="Z27" s="53">
        <f t="shared" ref="Z27:AA27" si="30">X27*8</f>
        <v>4400</v>
      </c>
      <c r="AA27" s="53">
        <f t="shared" si="30"/>
        <v>2491.5062287655719</v>
      </c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</row>
    <row r="28" spans="1:71" ht="15.75" customHeight="1">
      <c r="A28" s="103">
        <v>46258</v>
      </c>
      <c r="B28" s="104" t="s">
        <v>10</v>
      </c>
      <c r="C28" s="58">
        <v>15</v>
      </c>
      <c r="D28" s="58">
        <v>0</v>
      </c>
      <c r="E28" s="33">
        <v>4</v>
      </c>
      <c r="F28" s="34">
        <v>59</v>
      </c>
      <c r="G28" s="21">
        <v>0</v>
      </c>
      <c r="H28" s="35">
        <f t="shared" si="0"/>
        <v>63</v>
      </c>
      <c r="I28" s="60">
        <f t="shared" si="1"/>
        <v>78</v>
      </c>
      <c r="J28" s="10"/>
      <c r="K28" s="21">
        <v>71.41</v>
      </c>
      <c r="L28" s="21">
        <v>368.86</v>
      </c>
      <c r="M28" s="21">
        <f t="shared" si="2"/>
        <v>440.27</v>
      </c>
      <c r="N28" s="11">
        <v>0</v>
      </c>
      <c r="O28" s="11">
        <v>7131</v>
      </c>
      <c r="P28" s="11">
        <v>24</v>
      </c>
      <c r="Q28" s="12">
        <f t="shared" si="3"/>
        <v>7155</v>
      </c>
      <c r="R28" s="11">
        <v>2739</v>
      </c>
      <c r="S28" s="11">
        <v>3535</v>
      </c>
      <c r="T28" s="11">
        <f>26+1+40</f>
        <v>67</v>
      </c>
      <c r="U28" s="12">
        <f t="shared" si="4"/>
        <v>6341</v>
      </c>
      <c r="V28" s="11">
        <v>7</v>
      </c>
      <c r="W28" s="36">
        <f t="shared" si="5"/>
        <v>9894</v>
      </c>
      <c r="X28" s="52">
        <f t="shared" si="6"/>
        <v>100.19605097325305</v>
      </c>
      <c r="Y28" s="52">
        <f t="shared" si="7"/>
        <v>17.190804099116196</v>
      </c>
      <c r="Z28" s="53">
        <f t="shared" ref="Z28:AA28" si="31">X28*8</f>
        <v>801.56840778602441</v>
      </c>
      <c r="AA28" s="53">
        <f t="shared" si="31"/>
        <v>137.52643279292957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</row>
    <row r="29" spans="1:71" ht="15.75" customHeight="1">
      <c r="A29" s="103">
        <v>46259</v>
      </c>
      <c r="B29" s="104" t="s">
        <v>9</v>
      </c>
      <c r="C29" s="58">
        <v>16</v>
      </c>
      <c r="D29" s="58">
        <v>0</v>
      </c>
      <c r="E29" s="33">
        <v>4</v>
      </c>
      <c r="F29" s="34">
        <v>40</v>
      </c>
      <c r="G29" s="21">
        <v>0</v>
      </c>
      <c r="H29" s="35">
        <f t="shared" si="0"/>
        <v>44</v>
      </c>
      <c r="I29" s="60">
        <f t="shared" si="1"/>
        <v>60</v>
      </c>
      <c r="J29" s="10"/>
      <c r="K29" s="21">
        <v>107.21</v>
      </c>
      <c r="L29" s="21">
        <v>215.65</v>
      </c>
      <c r="M29" s="21">
        <f t="shared" si="2"/>
        <v>322.86</v>
      </c>
      <c r="N29" s="11">
        <v>0</v>
      </c>
      <c r="O29" s="11">
        <v>4923</v>
      </c>
      <c r="P29" s="11">
        <v>54</v>
      </c>
      <c r="Q29" s="12">
        <f t="shared" si="3"/>
        <v>4977</v>
      </c>
      <c r="R29" s="11">
        <v>816</v>
      </c>
      <c r="S29" s="11">
        <v>1864</v>
      </c>
      <c r="T29" s="11">
        <f>18+12+15</f>
        <v>45</v>
      </c>
      <c r="U29" s="12">
        <f t="shared" si="4"/>
        <v>2725</v>
      </c>
      <c r="V29" s="11">
        <v>2</v>
      </c>
      <c r="W29" s="36">
        <f t="shared" si="5"/>
        <v>5793</v>
      </c>
      <c r="X29" s="52">
        <f t="shared" si="6"/>
        <v>46.422908310791904</v>
      </c>
      <c r="Y29" s="52">
        <f t="shared" si="7"/>
        <v>12.636216090888013</v>
      </c>
      <c r="Z29" s="53">
        <f t="shared" ref="Z29:AA29" si="32">X29*8</f>
        <v>371.38326648633523</v>
      </c>
      <c r="AA29" s="53">
        <f t="shared" si="32"/>
        <v>101.0897287271041</v>
      </c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</row>
    <row r="30" spans="1:71" ht="15.75" customHeight="1">
      <c r="A30" s="103">
        <v>46260</v>
      </c>
      <c r="B30" s="104" t="s">
        <v>12</v>
      </c>
      <c r="C30" s="58">
        <v>14</v>
      </c>
      <c r="D30" s="58">
        <v>0</v>
      </c>
      <c r="E30" s="33">
        <v>4</v>
      </c>
      <c r="F30" s="34">
        <v>27</v>
      </c>
      <c r="G30" s="21">
        <v>0</v>
      </c>
      <c r="H30" s="35">
        <f t="shared" si="0"/>
        <v>31</v>
      </c>
      <c r="I30" s="60">
        <f t="shared" si="1"/>
        <v>45</v>
      </c>
      <c r="J30" s="10"/>
      <c r="K30" s="21">
        <v>75.010000000000005</v>
      </c>
      <c r="L30" s="21">
        <v>161.56</v>
      </c>
      <c r="M30" s="21">
        <f t="shared" si="2"/>
        <v>236.57</v>
      </c>
      <c r="N30" s="11">
        <v>0</v>
      </c>
      <c r="O30" s="11">
        <v>4488</v>
      </c>
      <c r="P30" s="11">
        <v>7</v>
      </c>
      <c r="Q30" s="12">
        <f t="shared" si="3"/>
        <v>4495</v>
      </c>
      <c r="R30" s="11">
        <v>792</v>
      </c>
      <c r="S30" s="11">
        <v>1713</v>
      </c>
      <c r="T30" s="11">
        <f>11+10+18</f>
        <v>39</v>
      </c>
      <c r="U30" s="12">
        <f t="shared" si="4"/>
        <v>2544</v>
      </c>
      <c r="V30" s="11">
        <v>7</v>
      </c>
      <c r="W30" s="36">
        <f t="shared" si="5"/>
        <v>5287</v>
      </c>
      <c r="X30" s="52">
        <f t="shared" si="6"/>
        <v>59.925343287561653</v>
      </c>
      <c r="Y30" s="52">
        <f t="shared" si="7"/>
        <v>15.746471898984897</v>
      </c>
      <c r="Z30" s="53">
        <f t="shared" ref="Z30:AA30" si="33">X30*8</f>
        <v>479.40274630049322</v>
      </c>
      <c r="AA30" s="53">
        <f t="shared" si="33"/>
        <v>125.97177519187917</v>
      </c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</row>
    <row r="31" spans="1:71" ht="15.75" customHeight="1">
      <c r="A31" s="103">
        <v>46261</v>
      </c>
      <c r="B31" s="104" t="s">
        <v>6</v>
      </c>
      <c r="C31" s="58">
        <v>15</v>
      </c>
      <c r="D31" s="58">
        <v>0</v>
      </c>
      <c r="E31" s="33">
        <v>4</v>
      </c>
      <c r="F31" s="34">
        <v>26</v>
      </c>
      <c r="G31" s="21">
        <v>0</v>
      </c>
      <c r="H31" s="35">
        <f t="shared" si="0"/>
        <v>30</v>
      </c>
      <c r="I31" s="60">
        <f t="shared" si="1"/>
        <v>45</v>
      </c>
      <c r="J31" s="10"/>
      <c r="K31" s="21">
        <v>53.8</v>
      </c>
      <c r="L31" s="21">
        <v>142.36000000000001</v>
      </c>
      <c r="M31" s="21">
        <f t="shared" si="2"/>
        <v>196.16000000000003</v>
      </c>
      <c r="N31" s="11">
        <v>0</v>
      </c>
      <c r="O31" s="11">
        <v>2928</v>
      </c>
      <c r="P31" s="11">
        <v>232</v>
      </c>
      <c r="Q31" s="12">
        <f t="shared" si="3"/>
        <v>3160</v>
      </c>
      <c r="R31" s="11">
        <v>547</v>
      </c>
      <c r="S31" s="11">
        <v>1170</v>
      </c>
      <c r="T31" s="11">
        <f>6+6+12</f>
        <v>24</v>
      </c>
      <c r="U31" s="12">
        <f t="shared" si="4"/>
        <v>1741</v>
      </c>
      <c r="V31" s="11">
        <v>7</v>
      </c>
      <c r="W31" s="36">
        <f t="shared" si="5"/>
        <v>3707</v>
      </c>
      <c r="X31" s="52">
        <f t="shared" si="6"/>
        <v>58.736059479553909</v>
      </c>
      <c r="Y31" s="52">
        <f t="shared" si="7"/>
        <v>12.229558864849675</v>
      </c>
      <c r="Z31" s="53">
        <f t="shared" ref="Z31:AA31" si="34">X31*8</f>
        <v>469.88847583643127</v>
      </c>
      <c r="AA31" s="53">
        <f t="shared" si="34"/>
        <v>97.836470918797403</v>
      </c>
      <c r="AB31" s="54"/>
      <c r="AC31" s="54"/>
      <c r="AD31" s="95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</row>
    <row r="32" spans="1:71" ht="15.75" customHeight="1">
      <c r="A32" s="103">
        <v>46262</v>
      </c>
      <c r="B32" s="104" t="s">
        <v>11</v>
      </c>
      <c r="C32" s="58">
        <v>15</v>
      </c>
      <c r="D32" s="58">
        <v>0</v>
      </c>
      <c r="E32" s="33">
        <v>2</v>
      </c>
      <c r="F32" s="34">
        <v>31</v>
      </c>
      <c r="G32" s="21">
        <v>0</v>
      </c>
      <c r="H32" s="35">
        <f t="shared" si="0"/>
        <v>33</v>
      </c>
      <c r="I32" s="60">
        <f t="shared" si="1"/>
        <v>48</v>
      </c>
      <c r="J32" s="10" t="s">
        <v>165</v>
      </c>
      <c r="K32" s="21">
        <v>44.85</v>
      </c>
      <c r="L32" s="21">
        <v>147.81</v>
      </c>
      <c r="M32" s="21">
        <f t="shared" si="2"/>
        <v>192.66</v>
      </c>
      <c r="N32" s="11">
        <v>0</v>
      </c>
      <c r="O32" s="11">
        <v>3332</v>
      </c>
      <c r="P32" s="11">
        <v>386</v>
      </c>
      <c r="Q32" s="12">
        <f t="shared" si="3"/>
        <v>3718</v>
      </c>
      <c r="R32" s="11">
        <v>588</v>
      </c>
      <c r="S32" s="11">
        <v>1534</v>
      </c>
      <c r="T32" s="11">
        <f>9+19+16</f>
        <v>44</v>
      </c>
      <c r="U32" s="12">
        <f t="shared" si="4"/>
        <v>2166</v>
      </c>
      <c r="V32" s="11">
        <v>4</v>
      </c>
      <c r="W32" s="36">
        <f t="shared" si="5"/>
        <v>4306</v>
      </c>
      <c r="X32" s="52">
        <f t="shared" si="6"/>
        <v>82.898550724637673</v>
      </c>
      <c r="Y32" s="52">
        <f t="shared" si="7"/>
        <v>14.653947635477978</v>
      </c>
      <c r="Z32" s="53">
        <f t="shared" ref="Z32:AA32" si="35">X32*8</f>
        <v>663.18840579710138</v>
      </c>
      <c r="AA32" s="53">
        <f t="shared" si="35"/>
        <v>117.23158108382383</v>
      </c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</row>
    <row r="33" spans="1:71" ht="15.75" customHeight="1">
      <c r="A33" s="105">
        <v>46263</v>
      </c>
      <c r="B33" s="106" t="s">
        <v>8</v>
      </c>
      <c r="C33" s="58">
        <v>16</v>
      </c>
      <c r="D33" s="58">
        <v>7</v>
      </c>
      <c r="E33" s="33">
        <v>3</v>
      </c>
      <c r="F33" s="118">
        <v>81</v>
      </c>
      <c r="G33" s="21">
        <v>0</v>
      </c>
      <c r="H33" s="35">
        <f t="shared" si="0"/>
        <v>84</v>
      </c>
      <c r="I33" s="60">
        <f t="shared" si="1"/>
        <v>107</v>
      </c>
      <c r="J33" s="10" t="s">
        <v>166</v>
      </c>
      <c r="K33" s="21">
        <v>115.38</v>
      </c>
      <c r="L33" s="117">
        <v>713.5</v>
      </c>
      <c r="M33" s="21">
        <f t="shared" si="2"/>
        <v>828.88</v>
      </c>
      <c r="N33" s="11">
        <v>0</v>
      </c>
      <c r="O33" s="11">
        <v>22108</v>
      </c>
      <c r="P33" s="11">
        <v>0</v>
      </c>
      <c r="Q33" s="12">
        <f t="shared" si="3"/>
        <v>22108</v>
      </c>
      <c r="R33" s="11">
        <v>0</v>
      </c>
      <c r="S33" s="11">
        <v>31567</v>
      </c>
      <c r="T33" s="11">
        <v>1</v>
      </c>
      <c r="U33" s="12">
        <f t="shared" si="4"/>
        <v>31568</v>
      </c>
      <c r="V33" s="11">
        <v>0</v>
      </c>
      <c r="W33" s="36">
        <f t="shared" si="5"/>
        <v>22108</v>
      </c>
      <c r="X33" s="52">
        <f t="shared" si="6"/>
        <v>191.61033107990988</v>
      </c>
      <c r="Y33" s="52">
        <f t="shared" si="7"/>
        <v>44.243868255080592</v>
      </c>
      <c r="Z33" s="53">
        <f t="shared" ref="Z33:AA33" si="36">X33*8</f>
        <v>1532.8826486392791</v>
      </c>
      <c r="AA33" s="53">
        <f t="shared" si="36"/>
        <v>353.95094604064474</v>
      </c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</row>
    <row r="34" spans="1:71" ht="15.75" customHeight="1">
      <c r="A34" s="105">
        <v>46264</v>
      </c>
      <c r="B34" s="106" t="s">
        <v>7</v>
      </c>
      <c r="C34" s="58">
        <v>15</v>
      </c>
      <c r="D34" s="58">
        <v>5</v>
      </c>
      <c r="E34" s="33">
        <v>3</v>
      </c>
      <c r="F34" s="34">
        <v>96</v>
      </c>
      <c r="G34" s="21">
        <v>0</v>
      </c>
      <c r="H34" s="35">
        <f t="shared" si="0"/>
        <v>99</v>
      </c>
      <c r="I34" s="60">
        <f t="shared" si="1"/>
        <v>119</v>
      </c>
      <c r="J34" s="10" t="s">
        <v>167</v>
      </c>
      <c r="K34" s="21">
        <v>268.89999999999998</v>
      </c>
      <c r="L34" s="117">
        <v>699</v>
      </c>
      <c r="M34" s="21">
        <f t="shared" si="2"/>
        <v>967.9</v>
      </c>
      <c r="N34" s="11">
        <v>0</v>
      </c>
      <c r="O34" s="11">
        <v>32051</v>
      </c>
      <c r="P34" s="11">
        <v>0</v>
      </c>
      <c r="Q34" s="12">
        <f t="shared" si="3"/>
        <v>32051</v>
      </c>
      <c r="R34" s="11">
        <v>0</v>
      </c>
      <c r="S34" s="11">
        <v>23995</v>
      </c>
      <c r="T34" s="11">
        <v>0</v>
      </c>
      <c r="U34" s="12">
        <f t="shared" si="4"/>
        <v>23995</v>
      </c>
      <c r="V34" s="11">
        <v>0</v>
      </c>
      <c r="W34" s="36">
        <f t="shared" si="5"/>
        <v>32051</v>
      </c>
      <c r="X34" s="52">
        <f t="shared" si="6"/>
        <v>119.19300855336557</v>
      </c>
      <c r="Y34" s="52">
        <f t="shared" si="7"/>
        <v>34.327610872675251</v>
      </c>
      <c r="Z34" s="53">
        <f t="shared" ref="Z34:AA34" si="37">X34*8</f>
        <v>953.54406842692458</v>
      </c>
      <c r="AA34" s="53">
        <f t="shared" si="37"/>
        <v>274.62088698140201</v>
      </c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</row>
    <row r="35" spans="1:71" ht="15.75" customHeight="1">
      <c r="A35" s="103">
        <v>46265</v>
      </c>
      <c r="B35" s="104" t="s">
        <v>10</v>
      </c>
      <c r="C35" s="58">
        <v>16</v>
      </c>
      <c r="D35" s="58">
        <v>10</v>
      </c>
      <c r="E35" s="33">
        <v>4</v>
      </c>
      <c r="F35" s="34">
        <v>85</v>
      </c>
      <c r="G35" s="21">
        <v>12</v>
      </c>
      <c r="H35" s="35">
        <f t="shared" si="0"/>
        <v>101</v>
      </c>
      <c r="I35" s="60">
        <f t="shared" si="1"/>
        <v>127</v>
      </c>
      <c r="J35" s="10" t="s">
        <v>168</v>
      </c>
      <c r="K35" s="21">
        <v>350.9</v>
      </c>
      <c r="L35" s="21">
        <v>628.23</v>
      </c>
      <c r="M35" s="21">
        <f t="shared" si="2"/>
        <v>979.13</v>
      </c>
      <c r="N35" s="11">
        <v>0</v>
      </c>
      <c r="O35" s="11">
        <v>38540</v>
      </c>
      <c r="P35" s="11">
        <v>10</v>
      </c>
      <c r="Q35" s="12">
        <f t="shared" si="3"/>
        <v>38550</v>
      </c>
      <c r="R35" s="11">
        <v>1594</v>
      </c>
      <c r="S35" s="11">
        <v>20832</v>
      </c>
      <c r="T35" s="11">
        <f>42+8+49</f>
        <v>99</v>
      </c>
      <c r="U35" s="12">
        <f t="shared" si="4"/>
        <v>22525</v>
      </c>
      <c r="V35" s="11">
        <v>6</v>
      </c>
      <c r="W35" s="36">
        <f t="shared" si="5"/>
        <v>40144</v>
      </c>
      <c r="X35" s="52">
        <f t="shared" si="6"/>
        <v>109.86035907666002</v>
      </c>
      <c r="Y35" s="52">
        <f t="shared" si="7"/>
        <v>35.854702895436382</v>
      </c>
      <c r="Z35" s="53">
        <f t="shared" ref="Z35:AA35" si="38">X35*8</f>
        <v>878.88287261328014</v>
      </c>
      <c r="AA35" s="53">
        <f t="shared" si="38"/>
        <v>286.83762316349106</v>
      </c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</row>
    <row r="36" spans="1:71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119">
        <f t="shared" ref="N36:U36" si="39">SUM(N5:N35)</f>
        <v>0</v>
      </c>
      <c r="O36" s="119">
        <f t="shared" si="39"/>
        <v>235544</v>
      </c>
      <c r="P36" s="119">
        <f t="shared" si="39"/>
        <v>2951</v>
      </c>
      <c r="Q36" s="119">
        <f t="shared" si="39"/>
        <v>238495</v>
      </c>
      <c r="R36" s="119">
        <f t="shared" si="39"/>
        <v>20078</v>
      </c>
      <c r="S36" s="119">
        <f t="shared" si="39"/>
        <v>147217</v>
      </c>
      <c r="T36" s="119">
        <f t="shared" si="39"/>
        <v>1613</v>
      </c>
      <c r="U36" s="119">
        <f t="shared" si="39"/>
        <v>168908</v>
      </c>
      <c r="V36" s="63"/>
      <c r="W36" s="119">
        <f>SUM(W5:W35)</f>
        <v>258573</v>
      </c>
      <c r="X36" s="64"/>
      <c r="Y36" s="64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</row>
    <row r="37" spans="1:71" ht="15">
      <c r="A37" s="28" t="s">
        <v>62</v>
      </c>
      <c r="B37" s="28" t="s">
        <v>139</v>
      </c>
      <c r="BR37" s="62"/>
    </row>
    <row r="38" spans="1:71" ht="12.75">
      <c r="A38" s="2" t="s">
        <v>50</v>
      </c>
      <c r="B38" s="29" t="s">
        <v>51</v>
      </c>
      <c r="BR38" s="62"/>
    </row>
    <row r="39" spans="1:71" ht="12.75">
      <c r="A39" s="30" t="s">
        <v>52</v>
      </c>
      <c r="B39" s="1" t="s">
        <v>57</v>
      </c>
      <c r="BR39" s="62"/>
    </row>
    <row r="40" spans="1:71" ht="12.75">
      <c r="A40" s="30" t="s">
        <v>54</v>
      </c>
      <c r="BR40" s="62"/>
    </row>
    <row r="41" spans="1:71" ht="12.75">
      <c r="A41" s="30" t="s">
        <v>56</v>
      </c>
      <c r="BR41" s="62"/>
    </row>
    <row r="42" spans="1:71" ht="12.75">
      <c r="A42" s="30" t="s">
        <v>59</v>
      </c>
      <c r="BR42" s="62"/>
    </row>
    <row r="43" spans="1:71" ht="12.75">
      <c r="A43" s="30" t="s">
        <v>60</v>
      </c>
      <c r="BR43" s="62"/>
    </row>
    <row r="44" spans="1:71" ht="12.75">
      <c r="A44" s="30" t="s">
        <v>61</v>
      </c>
      <c r="BR44" s="62"/>
    </row>
    <row r="45" spans="1:71" ht="12.75">
      <c r="A45" s="1" t="s">
        <v>55</v>
      </c>
      <c r="BR45" s="62"/>
    </row>
    <row r="46" spans="1:71" ht="12.75">
      <c r="A46" s="120" t="s">
        <v>169</v>
      </c>
      <c r="BR46" s="62"/>
    </row>
    <row r="47" spans="1:71" ht="15">
      <c r="B47" s="28"/>
      <c r="BR47" s="62"/>
    </row>
    <row r="48" spans="1:71" ht="15">
      <c r="B48" s="28"/>
      <c r="BR48" s="62"/>
    </row>
    <row r="49" spans="1:71" ht="15">
      <c r="A49" s="28" t="s">
        <v>62</v>
      </c>
      <c r="B49" s="28" t="s">
        <v>49</v>
      </c>
      <c r="BR49" s="62"/>
    </row>
    <row r="50" spans="1:71" ht="12.75">
      <c r="A50" s="2" t="s">
        <v>3</v>
      </c>
      <c r="B50" s="29" t="s">
        <v>51</v>
      </c>
      <c r="BR50" s="62"/>
    </row>
    <row r="51" spans="1:71" ht="12.75">
      <c r="A51" s="30" t="s">
        <v>64</v>
      </c>
      <c r="B51" s="1" t="s">
        <v>65</v>
      </c>
      <c r="BR51" s="62"/>
    </row>
    <row r="52" spans="1:71" ht="12.75">
      <c r="A52" s="30" t="s">
        <v>66</v>
      </c>
      <c r="B52" s="1" t="s">
        <v>67</v>
      </c>
      <c r="BR52" s="62"/>
    </row>
    <row r="53" spans="1:71" ht="12.75">
      <c r="A53" s="30" t="s">
        <v>69</v>
      </c>
      <c r="B53" s="1" t="s">
        <v>70</v>
      </c>
      <c r="BR53" s="62"/>
    </row>
    <row r="54" spans="1:71" ht="12.75">
      <c r="A54" s="30" t="s">
        <v>71</v>
      </c>
      <c r="BR54" s="62"/>
    </row>
    <row r="55" spans="1:71" ht="12.75">
      <c r="A55" s="1" t="s">
        <v>105</v>
      </c>
      <c r="BR55" s="62"/>
    </row>
    <row r="56" spans="1:71" ht="12.75">
      <c r="A56" s="1" t="s">
        <v>106</v>
      </c>
      <c r="BR56" s="62"/>
    </row>
    <row r="57" spans="1:71" ht="12.75">
      <c r="A57" s="96" t="s">
        <v>134</v>
      </c>
      <c r="BR57" s="62"/>
    </row>
    <row r="58" spans="1:71" ht="12.75">
      <c r="A58" s="30" t="s">
        <v>77</v>
      </c>
      <c r="BR58" s="62"/>
    </row>
    <row r="59" spans="1:71" ht="12.75">
      <c r="BR59" s="62"/>
    </row>
    <row r="60" spans="1:71" ht="12.7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4"/>
      <c r="Y60" s="64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</row>
    <row r="61" spans="1:71" ht="12.7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4"/>
      <c r="Y61" s="64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</row>
    <row r="62" spans="1:71" ht="12.7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4"/>
      <c r="Y62" s="64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</row>
    <row r="63" spans="1:71" ht="12.7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4"/>
      <c r="Y63" s="64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</row>
    <row r="64" spans="1:71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4"/>
      <c r="Y64" s="64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</row>
    <row r="65" spans="1:71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4"/>
      <c r="Y65" s="64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</row>
    <row r="66" spans="1:71" ht="12.7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4"/>
      <c r="Y66" s="64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</row>
    <row r="67" spans="1:71" ht="12.7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4"/>
      <c r="Y67" s="64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</row>
    <row r="68" spans="1:71" ht="12.7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4"/>
      <c r="Y68" s="64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</row>
    <row r="69" spans="1:71" ht="12.7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4"/>
      <c r="Y69" s="64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</row>
    <row r="70" spans="1:71" ht="12.7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4"/>
      <c r="Y70" s="64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</row>
    <row r="71" spans="1:71" ht="12.7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4"/>
      <c r="Y71" s="64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</row>
    <row r="72" spans="1:71" ht="12.7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4"/>
      <c r="Y72" s="64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</row>
    <row r="73" spans="1:71" ht="12.7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4"/>
      <c r="Y73" s="64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</row>
    <row r="74" spans="1:71" ht="12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4"/>
      <c r="Y74" s="64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</row>
    <row r="75" spans="1:71" ht="12.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4"/>
      <c r="Y75" s="64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</row>
    <row r="76" spans="1:71" ht="12.7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4"/>
      <c r="Y76" s="64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</row>
    <row r="77" spans="1:71" ht="12.7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4"/>
      <c r="Y77" s="64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</row>
    <row r="78" spans="1:71" ht="12.7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4"/>
      <c r="Y78" s="64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</row>
    <row r="79" spans="1:71" ht="12.7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4"/>
      <c r="Y79" s="64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</row>
    <row r="80" spans="1:71" ht="12.7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4"/>
      <c r="Y80" s="64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</row>
    <row r="81" spans="1:71" ht="12.7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4"/>
      <c r="Y81" s="64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</row>
    <row r="82" spans="1:71" ht="12.7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4"/>
      <c r="Y82" s="64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</row>
    <row r="83" spans="1:71" ht="12.7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4"/>
      <c r="Y83" s="64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</row>
    <row r="84" spans="1:71" ht="12.7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4"/>
      <c r="Y84" s="64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</row>
    <row r="85" spans="1:71" ht="12.7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4"/>
      <c r="Y85" s="64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</row>
    <row r="86" spans="1:71" ht="12.7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4"/>
      <c r="Y86" s="64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</row>
    <row r="87" spans="1:71" ht="12.7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4"/>
      <c r="Y87" s="64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</row>
    <row r="88" spans="1:71" ht="12.7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4"/>
      <c r="Y88" s="64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</row>
    <row r="89" spans="1:71" ht="12.7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4"/>
      <c r="Y89" s="64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</row>
    <row r="90" spans="1:71" ht="12.7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4"/>
      <c r="Y90" s="64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</row>
    <row r="91" spans="1:71" ht="12.7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4"/>
      <c r="Y91" s="64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</row>
    <row r="92" spans="1:71" ht="12.7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4"/>
      <c r="Y92" s="64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</row>
    <row r="93" spans="1:71" ht="12.7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4"/>
      <c r="Y93" s="64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</row>
    <row r="94" spans="1:71" ht="12.7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4"/>
      <c r="Y94" s="64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</row>
    <row r="95" spans="1:71" ht="12.7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4"/>
      <c r="Y95" s="64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</row>
    <row r="96" spans="1:71" ht="12.7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4"/>
      <c r="Y96" s="64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</row>
    <row r="97" spans="1:71" ht="12.7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4"/>
      <c r="Y97" s="64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</row>
    <row r="98" spans="1:71" ht="12.7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4"/>
      <c r="Y98" s="64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</row>
    <row r="99" spans="1:71" ht="12.7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4"/>
      <c r="Y99" s="64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</row>
    <row r="100" spans="1:71" ht="12.7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4"/>
      <c r="Y100" s="64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</row>
    <row r="101" spans="1:71" ht="12.7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4"/>
      <c r="Y101" s="64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</row>
    <row r="102" spans="1:71" ht="12.7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4"/>
      <c r="Y102" s="64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</row>
    <row r="103" spans="1:71" ht="12.7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4"/>
      <c r="Y103" s="64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</row>
    <row r="104" spans="1:71" ht="12.7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4"/>
      <c r="Y104" s="64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</row>
    <row r="105" spans="1:71" ht="12.7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4"/>
      <c r="Y105" s="64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</row>
    <row r="106" spans="1:71" ht="12.7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4"/>
      <c r="Y106" s="64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</row>
    <row r="107" spans="1:71" ht="12.7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4"/>
      <c r="Y107" s="64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</row>
    <row r="108" spans="1:71" ht="12.7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4"/>
      <c r="Y108" s="64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</row>
    <row r="109" spans="1:71" ht="12.7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4"/>
      <c r="Y109" s="64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</row>
    <row r="110" spans="1:71" ht="12.7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4"/>
      <c r="Y110" s="64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</row>
    <row r="111" spans="1:71" ht="12.7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4"/>
      <c r="Y111" s="64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</row>
    <row r="112" spans="1:71" ht="12.7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4"/>
      <c r="Y112" s="64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</row>
    <row r="113" spans="1:71" ht="12.7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4"/>
      <c r="Y113" s="64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</row>
    <row r="114" spans="1:71" ht="12.7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4"/>
      <c r="Y114" s="64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</row>
    <row r="115" spans="1:71" ht="12.7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4"/>
      <c r="Y115" s="64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</row>
    <row r="116" spans="1:71" ht="12.7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4"/>
      <c r="Y116" s="64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</row>
    <row r="117" spans="1:71" ht="12.7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4"/>
      <c r="Y117" s="64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</row>
    <row r="118" spans="1:71" ht="12.7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4"/>
      <c r="Y118" s="64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</row>
    <row r="119" spans="1:71" ht="12.7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4"/>
      <c r="Y119" s="64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</row>
    <row r="120" spans="1:71" ht="12.7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4"/>
      <c r="Y120" s="64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</row>
    <row r="121" spans="1:71" ht="12.7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4"/>
      <c r="Y121" s="64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</row>
    <row r="122" spans="1:71" ht="12.7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4"/>
      <c r="Y122" s="64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</row>
    <row r="123" spans="1:71" ht="12.7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4"/>
      <c r="Y123" s="64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</row>
    <row r="124" spans="1:71" ht="12.7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4"/>
      <c r="Y124" s="64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</row>
    <row r="125" spans="1:71" ht="12.7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4"/>
      <c r="Y125" s="64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</row>
    <row r="126" spans="1:71" ht="12.7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4"/>
      <c r="Y126" s="64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</row>
    <row r="127" spans="1:71" ht="12.7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4"/>
      <c r="Y127" s="64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</row>
    <row r="128" spans="1:71" ht="12.7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4"/>
      <c r="Y128" s="64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</row>
    <row r="129" spans="1:71" ht="12.7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4"/>
      <c r="Y129" s="64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</row>
    <row r="130" spans="1:71" ht="12.7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4"/>
      <c r="Y130" s="64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</row>
    <row r="131" spans="1:71" ht="12.7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4"/>
      <c r="Y131" s="64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</row>
    <row r="132" spans="1:71" ht="12.7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4"/>
      <c r="Y132" s="64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</row>
    <row r="133" spans="1:71" ht="12.7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4"/>
      <c r="Y133" s="64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</row>
    <row r="134" spans="1:71" ht="12.7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4"/>
      <c r="Y134" s="64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</row>
    <row r="135" spans="1:71" ht="12.7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4"/>
      <c r="Y135" s="64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</row>
    <row r="136" spans="1:71" ht="12.7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4"/>
      <c r="Y136" s="64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</row>
    <row r="137" spans="1:71" ht="12.7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4"/>
      <c r="Y137" s="64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</row>
    <row r="138" spans="1:71" ht="12.7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4"/>
      <c r="Y138" s="64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</row>
    <row r="139" spans="1:71" ht="12.7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4"/>
      <c r="Y139" s="64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</row>
    <row r="140" spans="1:71" ht="12.7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4"/>
      <c r="Y140" s="64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</row>
    <row r="141" spans="1:71" ht="12.7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4"/>
      <c r="Y141" s="64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</row>
    <row r="142" spans="1:71" ht="12.7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4"/>
      <c r="Y142" s="64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</row>
    <row r="143" spans="1:71" ht="12.7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4"/>
      <c r="Y143" s="64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</row>
    <row r="144" spans="1:71" ht="12.7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4"/>
      <c r="Y144" s="64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</row>
    <row r="145" spans="1:71" ht="12.7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4"/>
      <c r="Y145" s="64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</row>
    <row r="146" spans="1:71" ht="12.7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4"/>
      <c r="Y146" s="64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</row>
    <row r="147" spans="1:71" ht="12.7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4"/>
      <c r="Y147" s="64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</row>
    <row r="148" spans="1:71" ht="12.7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4"/>
      <c r="Y148" s="64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</row>
    <row r="149" spans="1:71" ht="12.7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4"/>
      <c r="Y149" s="64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</row>
    <row r="150" spans="1:71" ht="12.7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4"/>
      <c r="Y150" s="64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</row>
    <row r="151" spans="1:71" ht="12.7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4"/>
      <c r="Y151" s="64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</row>
    <row r="152" spans="1:71" ht="12.7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4"/>
      <c r="Y152" s="64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</row>
    <row r="153" spans="1:71" ht="12.7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4"/>
      <c r="Y153" s="64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</row>
    <row r="154" spans="1:71" ht="12.7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4"/>
      <c r="Y154" s="64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</row>
    <row r="155" spans="1:71" ht="12.7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4"/>
      <c r="Y155" s="64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</row>
    <row r="156" spans="1:71" ht="12.7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4"/>
      <c r="Y156" s="64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</row>
    <row r="157" spans="1:71" ht="12.7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4"/>
      <c r="Y157" s="64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</row>
    <row r="158" spans="1:71" ht="12.7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4"/>
      <c r="Y158" s="64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</row>
    <row r="159" spans="1:71" ht="12.7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4"/>
      <c r="Y159" s="64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0" spans="1:71" ht="12.7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4"/>
      <c r="Y160" s="64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</row>
    <row r="161" spans="1:71" ht="12.7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4"/>
      <c r="Y161" s="64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</row>
    <row r="162" spans="1:71" ht="12.7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4"/>
      <c r="Y162" s="64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</row>
    <row r="163" spans="1:71" ht="12.7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4"/>
      <c r="Y163" s="64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</row>
    <row r="164" spans="1:71" ht="12.7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4"/>
      <c r="Y164" s="64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</row>
    <row r="165" spans="1:71" ht="12.7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4"/>
      <c r="Y165" s="64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</row>
    <row r="166" spans="1:71" ht="12.7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4"/>
      <c r="Y166" s="64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</row>
    <row r="167" spans="1:71" ht="12.7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4"/>
      <c r="Y167" s="64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</row>
    <row r="168" spans="1:71" ht="12.7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4"/>
      <c r="Y168" s="64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</row>
    <row r="169" spans="1:71" ht="12.7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4"/>
      <c r="Y169" s="64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</row>
    <row r="170" spans="1:71" ht="12.7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4"/>
      <c r="Y170" s="64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</row>
    <row r="171" spans="1:71" ht="12.7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4"/>
      <c r="Y171" s="64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</row>
    <row r="172" spans="1:71" ht="12.7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4"/>
      <c r="Y172" s="64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</row>
    <row r="173" spans="1:71" ht="12.7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4"/>
      <c r="Y173" s="64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</row>
    <row r="174" spans="1:71" ht="12.7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4"/>
      <c r="Y174" s="64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</row>
    <row r="175" spans="1:71" ht="12.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4"/>
      <c r="Y175" s="64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</row>
    <row r="176" spans="1:71" ht="12.7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4"/>
      <c r="Y176" s="64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</row>
    <row r="177" spans="1:71" ht="12.7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4"/>
      <c r="Y177" s="64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</row>
    <row r="178" spans="1:71" ht="12.7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4"/>
      <c r="Y178" s="64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</row>
    <row r="179" spans="1:71" ht="12.7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4"/>
      <c r="Y179" s="64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</row>
    <row r="180" spans="1:71" ht="12.7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4"/>
      <c r="Y180" s="64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</row>
    <row r="181" spans="1:71" ht="12.7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4"/>
      <c r="Y181" s="64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</row>
    <row r="182" spans="1:71" ht="12.7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4"/>
      <c r="Y182" s="64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</row>
    <row r="183" spans="1:71" ht="12.7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4"/>
      <c r="Y183" s="64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</row>
    <row r="184" spans="1:71" ht="12.7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4"/>
      <c r="Y184" s="64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</row>
    <row r="185" spans="1:71" ht="12.7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4"/>
      <c r="Y185" s="64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</row>
    <row r="186" spans="1:71" ht="12.7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4"/>
      <c r="Y186" s="64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</row>
    <row r="187" spans="1:71" ht="12.7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4"/>
      <c r="Y187" s="64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</row>
    <row r="188" spans="1:71" ht="12.7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4"/>
      <c r="Y188" s="64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</row>
    <row r="189" spans="1:71" ht="12.7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4"/>
      <c r="Y189" s="64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</row>
    <row r="190" spans="1:71" ht="12.7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4"/>
      <c r="Y190" s="64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</row>
    <row r="191" spans="1:71" ht="12.7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4"/>
      <c r="Y191" s="64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</row>
    <row r="192" spans="1:71" ht="12.7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4"/>
      <c r="Y192" s="64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</row>
    <row r="193" spans="1:71" ht="12.7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4"/>
      <c r="Y193" s="64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</row>
    <row r="194" spans="1:71" ht="12.7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4"/>
      <c r="Y194" s="64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</row>
    <row r="195" spans="1:71" ht="12.7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4"/>
      <c r="Y195" s="64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</row>
    <row r="196" spans="1:71" ht="12.7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4"/>
      <c r="Y196" s="64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</row>
    <row r="197" spans="1:71" ht="12.7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4"/>
      <c r="Y197" s="64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</row>
    <row r="198" spans="1:71" ht="12.7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4"/>
      <c r="Y198" s="64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</row>
    <row r="199" spans="1:71" ht="12.7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4"/>
      <c r="Y199" s="64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</row>
    <row r="200" spans="1:71" ht="12.7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4"/>
      <c r="Y200" s="64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</row>
    <row r="201" spans="1:71" ht="12.7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4"/>
      <c r="Y201" s="64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</row>
    <row r="202" spans="1:71" ht="12.7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4"/>
      <c r="Y202" s="64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</row>
    <row r="203" spans="1:71" ht="12.7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4"/>
      <c r="Y203" s="64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</row>
    <row r="204" spans="1:71" ht="12.7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4"/>
      <c r="Y204" s="64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</row>
    <row r="205" spans="1:71" ht="12.7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4"/>
      <c r="Y205" s="64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</row>
    <row r="206" spans="1:71" ht="12.7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4"/>
      <c r="Y206" s="64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</row>
    <row r="207" spans="1:71" ht="12.7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4"/>
      <c r="Y207" s="64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</row>
    <row r="208" spans="1:71" ht="12.7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4"/>
      <c r="Y208" s="64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</row>
    <row r="209" spans="1:71" ht="12.7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4"/>
      <c r="Y209" s="64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</row>
    <row r="210" spans="1:71" ht="12.7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4"/>
      <c r="Y210" s="64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</row>
    <row r="211" spans="1:71" ht="12.7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4"/>
      <c r="Y211" s="64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</row>
    <row r="212" spans="1:71" ht="12.7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4"/>
      <c r="Y212" s="64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</row>
    <row r="213" spans="1:71" ht="12.7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4"/>
      <c r="Y213" s="64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</row>
    <row r="214" spans="1:71" ht="12.7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4"/>
      <c r="Y214" s="64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</row>
    <row r="215" spans="1:71" ht="12.7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4"/>
      <c r="Y215" s="64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</row>
    <row r="216" spans="1:71" ht="12.7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4"/>
      <c r="Y216" s="64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</row>
    <row r="217" spans="1:71" ht="12.7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4"/>
      <c r="Y217" s="64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</row>
    <row r="218" spans="1:71" ht="12.7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4"/>
      <c r="Y218" s="64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</row>
    <row r="219" spans="1:71" ht="12.7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4"/>
      <c r="Y219" s="64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</row>
    <row r="220" spans="1:71" ht="12.7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4"/>
      <c r="Y220" s="64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</row>
    <row r="221" spans="1:71" ht="12.7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4"/>
      <c r="Y221" s="64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</row>
    <row r="222" spans="1:71" ht="12.7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4"/>
      <c r="Y222" s="64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</row>
    <row r="223" spans="1:71" ht="12.7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4"/>
      <c r="Y223" s="64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</row>
    <row r="224" spans="1:71" ht="12.7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4"/>
      <c r="Y224" s="64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</row>
    <row r="225" spans="1:71" ht="12.7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4"/>
      <c r="Y225" s="64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</row>
    <row r="226" spans="1:71" ht="12.7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4"/>
      <c r="Y226" s="64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</row>
    <row r="227" spans="1:71" ht="12.7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4"/>
      <c r="Y227" s="64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</row>
    <row r="228" spans="1:71" ht="12.7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4"/>
      <c r="Y228" s="64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</row>
    <row r="229" spans="1:71" ht="12.7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4"/>
      <c r="Y229" s="64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</row>
    <row r="230" spans="1:71" ht="12.7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4"/>
      <c r="Y230" s="64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</row>
    <row r="231" spans="1:71" ht="12.7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4"/>
      <c r="Y231" s="64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</row>
    <row r="232" spans="1:71" ht="12.7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4"/>
      <c r="Y232" s="64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</row>
    <row r="233" spans="1:71" ht="12.7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4"/>
      <c r="Y233" s="64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</row>
    <row r="234" spans="1:71" ht="12.7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4"/>
      <c r="Y234" s="64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</row>
    <row r="235" spans="1:71" ht="12.7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4"/>
      <c r="Y235" s="64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</row>
    <row r="236" spans="1:71" ht="12.7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4"/>
      <c r="Y236" s="64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</row>
    <row r="237" spans="1:71" ht="12.7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4"/>
      <c r="Y237" s="64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</row>
    <row r="238" spans="1:71" ht="12.7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4"/>
      <c r="Y238" s="64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</row>
    <row r="239" spans="1:71" ht="12.7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4"/>
      <c r="Y239" s="64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</row>
    <row r="240" spans="1:71" ht="12.7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4"/>
      <c r="Y240" s="64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</row>
    <row r="241" spans="1:71" ht="12.7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4"/>
      <c r="Y241" s="64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</row>
    <row r="242" spans="1:71" ht="12.7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4"/>
      <c r="Y242" s="64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</row>
    <row r="243" spans="1:71" ht="12.7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4"/>
      <c r="Y243" s="64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</row>
    <row r="244" spans="1:71" ht="12.7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4"/>
      <c r="Y244" s="64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</row>
    <row r="245" spans="1:71" ht="12.7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4"/>
      <c r="Y245" s="64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</row>
    <row r="246" spans="1:71" ht="12.7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4"/>
      <c r="Y246" s="64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</row>
    <row r="247" spans="1:71" ht="12.7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4"/>
      <c r="Y247" s="64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</row>
    <row r="248" spans="1:71" ht="12.7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4"/>
      <c r="Y248" s="64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</row>
    <row r="249" spans="1:71" ht="12.7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4"/>
      <c r="Y249" s="64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</row>
    <row r="250" spans="1:71" ht="12.7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4"/>
      <c r="Y250" s="64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</row>
    <row r="251" spans="1:71" ht="12.7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4"/>
      <c r="Y251" s="64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</row>
    <row r="252" spans="1:71" ht="12.7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4"/>
      <c r="Y252" s="64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</row>
    <row r="253" spans="1:71" ht="12.7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4"/>
      <c r="Y253" s="64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</row>
    <row r="254" spans="1:71" ht="12.7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4"/>
      <c r="Y254" s="64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</row>
    <row r="255" spans="1:71" ht="12.7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4"/>
      <c r="Y255" s="64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</row>
    <row r="256" spans="1:71" ht="12.7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4"/>
      <c r="Y256" s="64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</row>
    <row r="257" spans="1:71" ht="12.7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4"/>
      <c r="Y257" s="64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</row>
    <row r="258" spans="1:71" ht="12.7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4"/>
      <c r="Y258" s="64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</row>
    <row r="259" spans="1:71" ht="12.7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4"/>
      <c r="Y259" s="64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</row>
    <row r="260" spans="1:71" ht="12.7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4"/>
      <c r="Y260" s="64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</row>
    <row r="261" spans="1:71" ht="12.7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4"/>
      <c r="Y261" s="64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</row>
    <row r="262" spans="1:71" ht="12.7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4"/>
      <c r="Y262" s="64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</row>
    <row r="263" spans="1:71" ht="12.7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4"/>
      <c r="Y263" s="64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</row>
    <row r="264" spans="1:71" ht="12.7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4"/>
      <c r="Y264" s="64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</row>
    <row r="265" spans="1:71" ht="12.7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4"/>
      <c r="Y265" s="64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</row>
    <row r="266" spans="1:71" ht="12.7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4"/>
      <c r="Y266" s="64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</row>
    <row r="267" spans="1:71" ht="12.7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4"/>
      <c r="Y267" s="64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</row>
    <row r="268" spans="1:71" ht="12.7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4"/>
      <c r="Y268" s="64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</row>
    <row r="269" spans="1:71" ht="12.7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4"/>
      <c r="Y269" s="64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</row>
    <row r="270" spans="1:71" ht="12.7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4"/>
      <c r="Y270" s="64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</row>
    <row r="271" spans="1:71" ht="12.7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4"/>
      <c r="Y271" s="64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</row>
    <row r="272" spans="1:71" ht="12.7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4"/>
      <c r="Y272" s="64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</row>
    <row r="273" spans="1:71" ht="12.7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4"/>
      <c r="Y273" s="64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</row>
    <row r="274" spans="1:71" ht="12.7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4"/>
      <c r="Y274" s="64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</row>
    <row r="275" spans="1:71" ht="12.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4"/>
      <c r="Y275" s="64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</row>
    <row r="276" spans="1:71" ht="12.7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4"/>
      <c r="Y276" s="64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</row>
    <row r="277" spans="1:71" ht="12.7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4"/>
      <c r="Y277" s="64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</row>
    <row r="278" spans="1:71" ht="12.7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4"/>
      <c r="Y278" s="64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</row>
    <row r="279" spans="1:71" ht="12.7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4"/>
      <c r="Y279" s="64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</row>
    <row r="280" spans="1:71" ht="12.7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4"/>
      <c r="Y280" s="64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</row>
    <row r="281" spans="1:71" ht="12.7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4"/>
      <c r="Y281" s="64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</row>
    <row r="282" spans="1:71" ht="12.7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4"/>
      <c r="Y282" s="64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</row>
    <row r="283" spans="1:71" ht="12.7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4"/>
      <c r="Y283" s="64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</row>
    <row r="284" spans="1:71" ht="12.7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4"/>
      <c r="Y284" s="64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</row>
    <row r="285" spans="1:71" ht="12.7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4"/>
      <c r="Y285" s="64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</row>
    <row r="286" spans="1:71" ht="12.7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4"/>
      <c r="Y286" s="64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</row>
    <row r="287" spans="1:71" ht="12.7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4"/>
      <c r="Y287" s="64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</row>
    <row r="288" spans="1:71" ht="12.7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4"/>
      <c r="Y288" s="64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</row>
    <row r="289" spans="1:71" ht="12.7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4"/>
      <c r="Y289" s="64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</row>
    <row r="290" spans="1:71" ht="12.7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4"/>
      <c r="Y290" s="64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</row>
    <row r="291" spans="1:71" ht="12.7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4"/>
      <c r="Y291" s="64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</row>
    <row r="292" spans="1:71" ht="12.7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4"/>
      <c r="Y292" s="64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</row>
    <row r="293" spans="1:71" ht="12.7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4"/>
      <c r="Y293" s="64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</row>
    <row r="294" spans="1:71" ht="12.7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4"/>
      <c r="Y294" s="64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</row>
    <row r="295" spans="1:71" ht="12.7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4"/>
      <c r="Y295" s="64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</row>
    <row r="296" spans="1:71" ht="12.7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4"/>
      <c r="Y296" s="64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</row>
    <row r="297" spans="1:71" ht="12.7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4"/>
      <c r="Y297" s="64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</row>
    <row r="298" spans="1:71" ht="12.7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4"/>
      <c r="Y298" s="64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</row>
    <row r="299" spans="1:71" ht="12.7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4"/>
      <c r="Y299" s="64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</row>
    <row r="300" spans="1:71" ht="12.7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4"/>
      <c r="Y300" s="64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</row>
    <row r="301" spans="1:71" ht="12.7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4"/>
      <c r="Y301" s="64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</row>
    <row r="302" spans="1:71" ht="12.7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4"/>
      <c r="Y302" s="64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</row>
    <row r="303" spans="1:71" ht="12.7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4"/>
      <c r="Y303" s="64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</row>
    <row r="304" spans="1:71" ht="12.7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4"/>
      <c r="Y304" s="64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</row>
    <row r="305" spans="1:71" ht="12.7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4"/>
      <c r="Y305" s="64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</row>
    <row r="306" spans="1:71" ht="12.7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4"/>
      <c r="Y306" s="64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</row>
    <row r="307" spans="1:71" ht="12.7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4"/>
      <c r="Y307" s="64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</row>
    <row r="308" spans="1:71" ht="12.7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4"/>
      <c r="Y308" s="64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</row>
    <row r="309" spans="1:71" ht="12.7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4"/>
      <c r="Y309" s="64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</row>
    <row r="310" spans="1:71" ht="12.7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4"/>
      <c r="Y310" s="64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</row>
    <row r="311" spans="1:71" ht="12.7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4"/>
      <c r="Y311" s="64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</row>
    <row r="312" spans="1:71" ht="12.7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4"/>
      <c r="Y312" s="64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</row>
    <row r="313" spans="1:71" ht="12.7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4"/>
      <c r="Y313" s="64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</row>
    <row r="314" spans="1:71" ht="12.7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4"/>
      <c r="Y314" s="64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</row>
    <row r="315" spans="1:71" ht="12.7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4"/>
      <c r="Y315" s="64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</row>
    <row r="316" spans="1:71" ht="12.7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4"/>
      <c r="Y316" s="64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</row>
    <row r="317" spans="1:71" ht="12.7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4"/>
      <c r="Y317" s="64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</row>
    <row r="318" spans="1:71" ht="12.7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4"/>
      <c r="Y318" s="64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</row>
    <row r="319" spans="1:71" ht="12.7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4"/>
      <c r="Y319" s="64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</row>
    <row r="320" spans="1:71" ht="12.7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4"/>
      <c r="Y320" s="64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</row>
    <row r="321" spans="1:71" ht="12.7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4"/>
      <c r="Y321" s="64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</row>
    <row r="322" spans="1:71" ht="12.7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4"/>
      <c r="Y322" s="64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</row>
    <row r="323" spans="1:71" ht="12.7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4"/>
      <c r="Y323" s="64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</row>
    <row r="324" spans="1:71" ht="12.7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4"/>
      <c r="Y324" s="64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</row>
    <row r="325" spans="1:71" ht="12.7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4"/>
      <c r="Y325" s="64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</row>
    <row r="326" spans="1:71" ht="12.7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4"/>
      <c r="Y326" s="64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</row>
    <row r="327" spans="1:71" ht="12.7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4"/>
      <c r="Y327" s="64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</row>
    <row r="328" spans="1:71" ht="12.7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4"/>
      <c r="Y328" s="64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</row>
    <row r="329" spans="1:71" ht="12.7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4"/>
      <c r="Y329" s="64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</row>
    <row r="330" spans="1:71" ht="12.7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4"/>
      <c r="Y330" s="64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</row>
    <row r="331" spans="1:71" ht="12.7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4"/>
      <c r="Y331" s="64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</row>
    <row r="332" spans="1:71" ht="12.7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4"/>
      <c r="Y332" s="64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</row>
    <row r="333" spans="1:71" ht="12.7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4"/>
      <c r="Y333" s="64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</row>
    <row r="334" spans="1:71" ht="12.7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4"/>
      <c r="Y334" s="64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</row>
    <row r="335" spans="1:71" ht="12.7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4"/>
      <c r="Y335" s="64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</row>
    <row r="336" spans="1:71" ht="12.7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4"/>
      <c r="Y336" s="64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</row>
    <row r="337" spans="1:71" ht="12.7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4"/>
      <c r="Y337" s="64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</row>
    <row r="338" spans="1:71" ht="12.7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4"/>
      <c r="Y338" s="64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</row>
    <row r="339" spans="1:71" ht="12.7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4"/>
      <c r="Y339" s="64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</row>
    <row r="340" spans="1:71" ht="12.7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4"/>
      <c r="Y340" s="64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</row>
    <row r="341" spans="1:71" ht="12.7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4"/>
      <c r="Y341" s="64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</row>
    <row r="342" spans="1:71" ht="12.7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4"/>
      <c r="Y342" s="64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</row>
    <row r="343" spans="1:71" ht="12.7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4"/>
      <c r="Y343" s="64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</row>
    <row r="344" spans="1:71" ht="12.7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4"/>
      <c r="Y344" s="64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</row>
    <row r="345" spans="1:71" ht="12.7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4"/>
      <c r="Y345" s="64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</row>
    <row r="346" spans="1:71" ht="12.7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4"/>
      <c r="Y346" s="64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</row>
    <row r="347" spans="1:71" ht="12.7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4"/>
      <c r="Y347" s="64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</row>
    <row r="348" spans="1:71" ht="12.7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4"/>
      <c r="Y348" s="64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</row>
    <row r="349" spans="1:71" ht="12.7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4"/>
      <c r="Y349" s="64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</row>
    <row r="350" spans="1:71" ht="12.7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4"/>
      <c r="Y350" s="64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</row>
    <row r="351" spans="1:71" ht="12.7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4"/>
      <c r="Y351" s="64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</row>
    <row r="352" spans="1:71" ht="12.7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4"/>
      <c r="Y352" s="64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</row>
    <row r="353" spans="1:71" ht="12.7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4"/>
      <c r="Y353" s="64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</row>
    <row r="354" spans="1:71" ht="12.7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4"/>
      <c r="Y354" s="64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</row>
    <row r="355" spans="1:71" ht="12.7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4"/>
      <c r="Y355" s="64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</row>
    <row r="356" spans="1:71" ht="12.7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4"/>
      <c r="Y356" s="64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</row>
    <row r="357" spans="1:71" ht="12.7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4"/>
      <c r="Y357" s="64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</row>
    <row r="358" spans="1:71" ht="12.7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4"/>
      <c r="Y358" s="64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</row>
    <row r="359" spans="1:71" ht="12.7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4"/>
      <c r="Y359" s="64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</row>
    <row r="360" spans="1:71" ht="12.7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4"/>
      <c r="Y360" s="64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</row>
    <row r="361" spans="1:71" ht="12.7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4"/>
      <c r="Y361" s="64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</row>
    <row r="362" spans="1:71" ht="12.7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4"/>
      <c r="Y362" s="64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</row>
    <row r="363" spans="1:71" ht="12.7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4"/>
      <c r="Y363" s="64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</row>
    <row r="364" spans="1:71" ht="12.7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4"/>
      <c r="Y364" s="64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</row>
    <row r="365" spans="1:71" ht="12.7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4"/>
      <c r="Y365" s="64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</row>
    <row r="366" spans="1:71" ht="12.7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4"/>
      <c r="Y366" s="64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</row>
    <row r="367" spans="1:71" ht="12.7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4"/>
      <c r="Y367" s="64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</row>
    <row r="368" spans="1:71" ht="12.7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4"/>
      <c r="Y368" s="64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</row>
    <row r="369" spans="1:71" ht="12.7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4"/>
      <c r="Y369" s="64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</row>
    <row r="370" spans="1:71" ht="12.7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4"/>
      <c r="Y370" s="64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</row>
    <row r="371" spans="1:71" ht="12.7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4"/>
      <c r="Y371" s="64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</row>
    <row r="372" spans="1:71" ht="12.7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4"/>
      <c r="Y372" s="64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</row>
    <row r="373" spans="1:71" ht="12.7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4"/>
      <c r="Y373" s="64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</row>
    <row r="374" spans="1:71" ht="12.7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4"/>
      <c r="Y374" s="64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</row>
    <row r="375" spans="1:71" ht="12.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4"/>
      <c r="Y375" s="64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</row>
    <row r="376" spans="1:71" ht="12.7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4"/>
      <c r="Y376" s="64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</row>
    <row r="377" spans="1:71" ht="12.7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4"/>
      <c r="Y377" s="64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</row>
    <row r="378" spans="1:71" ht="12.7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4"/>
      <c r="Y378" s="64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</row>
    <row r="379" spans="1:71" ht="12.7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4"/>
      <c r="Y379" s="64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</row>
    <row r="380" spans="1:71" ht="12.7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4"/>
      <c r="Y380" s="64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</row>
    <row r="381" spans="1:71" ht="12.7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4"/>
      <c r="Y381" s="64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</row>
    <row r="382" spans="1:71" ht="12.7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4"/>
      <c r="Y382" s="64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</row>
    <row r="383" spans="1:71" ht="12.7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4"/>
      <c r="Y383" s="64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</row>
    <row r="384" spans="1:71" ht="12.7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4"/>
      <c r="Y384" s="64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</row>
    <row r="385" spans="1:71" ht="12.7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4"/>
      <c r="Y385" s="64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</row>
    <row r="386" spans="1:71" ht="12.7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4"/>
      <c r="Y386" s="64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</row>
    <row r="387" spans="1:71" ht="12.7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4"/>
      <c r="Y387" s="64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</row>
    <row r="388" spans="1:71" ht="12.7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4"/>
      <c r="Y388" s="64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</row>
    <row r="389" spans="1:71" ht="12.7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4"/>
      <c r="Y389" s="64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</row>
    <row r="390" spans="1:71" ht="12.7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4"/>
      <c r="Y390" s="64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</row>
    <row r="391" spans="1:71" ht="12.7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4"/>
      <c r="Y391" s="64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</row>
    <row r="392" spans="1:71" ht="12.7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4"/>
      <c r="Y392" s="64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</row>
    <row r="393" spans="1:71" ht="12.7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4"/>
      <c r="Y393" s="64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</row>
    <row r="394" spans="1:71" ht="12.7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4"/>
      <c r="Y394" s="64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</row>
    <row r="395" spans="1:71" ht="12.7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4"/>
      <c r="Y395" s="64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</row>
    <row r="396" spans="1:71" ht="12.7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4"/>
      <c r="Y396" s="64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</row>
    <row r="397" spans="1:71" ht="12.7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4"/>
      <c r="Y397" s="64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</row>
    <row r="398" spans="1:71" ht="12.7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4"/>
      <c r="Y398" s="64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</row>
    <row r="399" spans="1:71" ht="12.7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4"/>
      <c r="Y399" s="64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</row>
    <row r="400" spans="1:71" ht="12.7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4"/>
      <c r="Y400" s="64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</row>
    <row r="401" spans="1:71" ht="12.7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4"/>
      <c r="Y401" s="64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</row>
    <row r="402" spans="1:71" ht="12.7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4"/>
      <c r="Y402" s="64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</row>
    <row r="403" spans="1:71" ht="12.7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4"/>
      <c r="Y403" s="64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</row>
    <row r="404" spans="1:71" ht="12.7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4"/>
      <c r="Y404" s="64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</row>
    <row r="405" spans="1:71" ht="12.7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4"/>
      <c r="Y405" s="64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</row>
    <row r="406" spans="1:71" ht="12.7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4"/>
      <c r="Y406" s="64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</row>
    <row r="407" spans="1:71" ht="12.7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4"/>
      <c r="Y407" s="64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8" spans="1:71" ht="12.7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4"/>
      <c r="Y408" s="64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</row>
    <row r="409" spans="1:71" ht="12.7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4"/>
      <c r="Y409" s="64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</row>
    <row r="410" spans="1:71" ht="12.7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4"/>
      <c r="Y410" s="64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</row>
    <row r="411" spans="1:71" ht="12.7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4"/>
      <c r="Y411" s="64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</row>
    <row r="412" spans="1:71" ht="12.7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4"/>
      <c r="Y412" s="64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</row>
    <row r="413" spans="1:71" ht="12.7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4"/>
      <c r="Y413" s="64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</row>
    <row r="414" spans="1:71" ht="12.7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4"/>
      <c r="Y414" s="64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</row>
    <row r="415" spans="1:71" ht="12.7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4"/>
      <c r="Y415" s="64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</row>
    <row r="416" spans="1:71" ht="12.7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4"/>
      <c r="Y416" s="64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</row>
    <row r="417" spans="1:71" ht="12.7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4"/>
      <c r="Y417" s="64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</row>
    <row r="418" spans="1:71" ht="12.7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4"/>
      <c r="Y418" s="64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</row>
    <row r="419" spans="1:71" ht="12.7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4"/>
      <c r="Y419" s="64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</row>
    <row r="420" spans="1:71" ht="12.7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4"/>
      <c r="Y420" s="64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</row>
    <row r="421" spans="1:71" ht="12.7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4"/>
      <c r="Y421" s="64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</row>
    <row r="422" spans="1:71" ht="12.7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4"/>
      <c r="Y422" s="64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</row>
    <row r="423" spans="1:71" ht="12.7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4"/>
      <c r="Y423" s="64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</row>
    <row r="424" spans="1:71" ht="12.7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4"/>
      <c r="Y424" s="64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</row>
    <row r="425" spans="1:71" ht="12.7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4"/>
      <c r="Y425" s="64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</row>
    <row r="426" spans="1:71" ht="12.7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4"/>
      <c r="Y426" s="64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</row>
    <row r="427" spans="1:71" ht="12.7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4"/>
      <c r="Y427" s="64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</row>
    <row r="428" spans="1:71" ht="12.7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4"/>
      <c r="Y428" s="64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</row>
    <row r="429" spans="1:71" ht="12.7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4"/>
      <c r="Y429" s="64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</row>
    <row r="430" spans="1:71" ht="12.7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4"/>
      <c r="Y430" s="64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</row>
    <row r="431" spans="1:71" ht="12.7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4"/>
      <c r="Y431" s="64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</row>
    <row r="432" spans="1:71" ht="12.7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4"/>
      <c r="Y432" s="64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</row>
    <row r="433" spans="1:71" ht="12.7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4"/>
      <c r="Y433" s="64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</row>
    <row r="434" spans="1:71" ht="12.7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4"/>
      <c r="Y434" s="64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</row>
    <row r="435" spans="1:71" ht="12.7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4"/>
      <c r="Y435" s="64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</row>
    <row r="436" spans="1:71" ht="12.7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4"/>
      <c r="Y436" s="64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</row>
    <row r="437" spans="1:71" ht="12.7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4"/>
      <c r="Y437" s="64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</row>
    <row r="438" spans="1:71" ht="12.7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4"/>
      <c r="Y438" s="64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</row>
    <row r="439" spans="1:71" ht="12.7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4"/>
      <c r="Y439" s="64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</row>
    <row r="440" spans="1:71" ht="12.7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4"/>
      <c r="Y440" s="64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</row>
    <row r="441" spans="1:71" ht="12.7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4"/>
      <c r="Y441" s="64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</row>
    <row r="442" spans="1:71" ht="12.7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4"/>
      <c r="Y442" s="64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</row>
    <row r="443" spans="1:71" ht="12.7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4"/>
      <c r="Y443" s="64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</row>
    <row r="444" spans="1:71" ht="12.7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4"/>
      <c r="Y444" s="64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</row>
    <row r="445" spans="1:71" ht="12.7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4"/>
      <c r="Y445" s="64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</row>
    <row r="446" spans="1:71" ht="12.7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4"/>
      <c r="Y446" s="64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</row>
    <row r="447" spans="1:71" ht="12.7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4"/>
      <c r="Y447" s="64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</row>
    <row r="448" spans="1:71" ht="12.7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4"/>
      <c r="Y448" s="64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</row>
    <row r="449" spans="1:71" ht="12.7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4"/>
      <c r="Y449" s="64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</row>
    <row r="450" spans="1:71" ht="12.7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4"/>
      <c r="Y450" s="64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</row>
    <row r="451" spans="1:71" ht="12.7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4"/>
      <c r="Y451" s="64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</row>
    <row r="452" spans="1:71" ht="12.7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4"/>
      <c r="Y452" s="64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</row>
    <row r="453" spans="1:71" ht="12.7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4"/>
      <c r="Y453" s="64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</row>
    <row r="454" spans="1:71" ht="12.7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4"/>
      <c r="Y454" s="64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</row>
    <row r="455" spans="1:71" ht="12.7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4"/>
      <c r="Y455" s="64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</row>
    <row r="456" spans="1:71" ht="12.7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4"/>
      <c r="Y456" s="64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</row>
    <row r="457" spans="1:71" ht="12.7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4"/>
      <c r="Y457" s="64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</row>
    <row r="458" spans="1:71" ht="12.7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4"/>
      <c r="Y458" s="64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</row>
    <row r="459" spans="1:71" ht="12.7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4"/>
      <c r="Y459" s="64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</row>
    <row r="460" spans="1:71" ht="12.7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4"/>
      <c r="Y460" s="64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</row>
    <row r="461" spans="1:71" ht="12.7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4"/>
      <c r="Y461" s="64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</row>
    <row r="462" spans="1:71" ht="12.7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4"/>
      <c r="Y462" s="64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</row>
    <row r="463" spans="1:71" ht="12.7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4"/>
      <c r="Y463" s="64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</row>
    <row r="464" spans="1:71" ht="12.7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4"/>
      <c r="Y464" s="64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</row>
    <row r="465" spans="1:71" ht="12.7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4"/>
      <c r="Y465" s="64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</row>
    <row r="466" spans="1:71" ht="12.7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4"/>
      <c r="Y466" s="64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</row>
    <row r="467" spans="1:71" ht="12.7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4"/>
      <c r="Y467" s="64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</row>
    <row r="468" spans="1:71" ht="12.7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4"/>
      <c r="Y468" s="64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</row>
    <row r="469" spans="1:71" ht="12.7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4"/>
      <c r="Y469" s="64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</row>
    <row r="470" spans="1:71" ht="12.7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4"/>
      <c r="Y470" s="64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</row>
    <row r="471" spans="1:71" ht="12.7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4"/>
      <c r="Y471" s="64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</row>
    <row r="472" spans="1:71" ht="12.7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4"/>
      <c r="Y472" s="64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</row>
    <row r="473" spans="1:71" ht="12.7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4"/>
      <c r="Y473" s="64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</row>
    <row r="474" spans="1:71" ht="12.7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4"/>
      <c r="Y474" s="64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</row>
    <row r="475" spans="1:71" ht="12.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4"/>
      <c r="Y475" s="64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</row>
    <row r="476" spans="1:71" ht="12.7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4"/>
      <c r="Y476" s="64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</row>
    <row r="477" spans="1:71" ht="12.7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4"/>
      <c r="Y477" s="64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8" spans="1:71" ht="12.7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4"/>
      <c r="Y478" s="64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</row>
    <row r="479" spans="1:71" ht="12.7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4"/>
      <c r="Y479" s="64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</row>
    <row r="480" spans="1:71" ht="12.7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4"/>
      <c r="Y480" s="64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</row>
    <row r="481" spans="1:71" ht="12.7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4"/>
      <c r="Y481" s="64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</row>
    <row r="482" spans="1:71" ht="12.7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4"/>
      <c r="Y482" s="64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</row>
    <row r="483" spans="1:71" ht="12.7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4"/>
      <c r="Y483" s="64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</row>
    <row r="484" spans="1:71" ht="12.7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4"/>
      <c r="Y484" s="64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</row>
    <row r="485" spans="1:71" ht="12.7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4"/>
      <c r="Y485" s="64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</row>
    <row r="486" spans="1:71" ht="12.7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4"/>
      <c r="Y486" s="64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</row>
    <row r="487" spans="1:71" ht="12.7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4"/>
      <c r="Y487" s="64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</row>
    <row r="488" spans="1:71" ht="12.7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4"/>
      <c r="Y488" s="64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</row>
    <row r="489" spans="1:71" ht="12.7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4"/>
      <c r="Y489" s="64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</row>
    <row r="490" spans="1:71" ht="12.7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4"/>
      <c r="Y490" s="64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</row>
    <row r="491" spans="1:71" ht="12.7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4"/>
      <c r="Y491" s="64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</row>
    <row r="492" spans="1:71" ht="12.7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4"/>
      <c r="Y492" s="64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</row>
    <row r="493" spans="1:71" ht="12.7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4"/>
      <c r="Y493" s="64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</row>
    <row r="494" spans="1:71" ht="12.7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4"/>
      <c r="Y494" s="64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</row>
    <row r="495" spans="1:71" ht="12.7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4"/>
      <c r="Y495" s="64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</row>
    <row r="496" spans="1:71" ht="12.7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4"/>
      <c r="Y496" s="64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</row>
    <row r="497" spans="1:71" ht="12.7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4"/>
      <c r="Y497" s="64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</row>
    <row r="498" spans="1:71" ht="12.7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4"/>
      <c r="Y498" s="64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</row>
    <row r="499" spans="1:71" ht="12.7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4"/>
      <c r="Y499" s="64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</row>
    <row r="500" spans="1:71" ht="12.7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4"/>
      <c r="Y500" s="64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</row>
    <row r="501" spans="1:71" ht="12.7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4"/>
      <c r="Y501" s="64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</row>
    <row r="502" spans="1:71" ht="12.7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4"/>
      <c r="Y502" s="64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</row>
    <row r="503" spans="1:71" ht="12.7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4"/>
      <c r="Y503" s="64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</row>
    <row r="504" spans="1:71" ht="12.7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4"/>
      <c r="Y504" s="64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</row>
    <row r="505" spans="1:71" ht="12.7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4"/>
      <c r="Y505" s="64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</row>
    <row r="506" spans="1:71" ht="12.7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4"/>
      <c r="Y506" s="64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</row>
    <row r="507" spans="1:71" ht="12.7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4"/>
      <c r="Y507" s="64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</row>
    <row r="508" spans="1:71" ht="12.7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4"/>
      <c r="Y508" s="64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</row>
    <row r="509" spans="1:71" ht="12.7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4"/>
      <c r="Y509" s="64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</row>
    <row r="510" spans="1:71" ht="12.7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4"/>
      <c r="Y510" s="64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</row>
    <row r="511" spans="1:71" ht="12.7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4"/>
      <c r="Y511" s="64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</row>
    <row r="512" spans="1:71" ht="12.7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4"/>
      <c r="Y512" s="64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</row>
    <row r="513" spans="1:71" ht="12.7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4"/>
      <c r="Y513" s="64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</row>
    <row r="514" spans="1:71" ht="12.7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4"/>
      <c r="Y514" s="64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</row>
    <row r="515" spans="1:71" ht="12.7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4"/>
      <c r="Y515" s="64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</row>
    <row r="516" spans="1:71" ht="12.7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4"/>
      <c r="Y516" s="64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</row>
    <row r="517" spans="1:71" ht="12.7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4"/>
      <c r="Y517" s="64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</row>
    <row r="518" spans="1:71" ht="12.7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4"/>
      <c r="Y518" s="64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</row>
    <row r="519" spans="1:71" ht="12.7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4"/>
      <c r="Y519" s="64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</row>
    <row r="520" spans="1:71" ht="12.7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4"/>
      <c r="Y520" s="64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</row>
    <row r="521" spans="1:71" ht="12.7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4"/>
      <c r="Y521" s="64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</row>
    <row r="522" spans="1:71" ht="12.7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4"/>
      <c r="Y522" s="64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</row>
    <row r="523" spans="1:71" ht="12.7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4"/>
      <c r="Y523" s="64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</row>
    <row r="524" spans="1:71" ht="12.7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4"/>
      <c r="Y524" s="64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</row>
    <row r="525" spans="1:71" ht="12.7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4"/>
      <c r="Y525" s="64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</row>
    <row r="526" spans="1:71" ht="12.7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4"/>
      <c r="Y526" s="64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</row>
    <row r="527" spans="1:71" ht="12.7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4"/>
      <c r="Y527" s="64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</row>
    <row r="528" spans="1:71" ht="12.7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4"/>
      <c r="Y528" s="64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</row>
    <row r="529" spans="1:71" ht="12.7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4"/>
      <c r="Y529" s="64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</row>
    <row r="530" spans="1:71" ht="12.7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4"/>
      <c r="Y530" s="64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</row>
    <row r="531" spans="1:71" ht="12.7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4"/>
      <c r="Y531" s="64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</row>
    <row r="532" spans="1:71" ht="12.7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4"/>
      <c r="Y532" s="64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</row>
    <row r="533" spans="1:71" ht="12.7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4"/>
      <c r="Y533" s="64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</row>
    <row r="534" spans="1:71" ht="12.7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4"/>
      <c r="Y534" s="64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</row>
    <row r="535" spans="1:71" ht="12.7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4"/>
      <c r="Y535" s="64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</row>
    <row r="536" spans="1:71" ht="12.7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4"/>
      <c r="Y536" s="64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</row>
    <row r="537" spans="1:71" ht="12.7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4"/>
      <c r="Y537" s="64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</row>
    <row r="538" spans="1:71" ht="12.7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4"/>
      <c r="Y538" s="64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</row>
    <row r="539" spans="1:71" ht="12.7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4"/>
      <c r="Y539" s="64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</row>
    <row r="540" spans="1:71" ht="12.7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4"/>
      <c r="Y540" s="64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</row>
    <row r="541" spans="1:71" ht="12.7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4"/>
      <c r="Y541" s="64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</row>
    <row r="542" spans="1:71" ht="12.7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4"/>
      <c r="Y542" s="64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</row>
    <row r="543" spans="1:71" ht="12.7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4"/>
      <c r="Y543" s="64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</row>
    <row r="544" spans="1:71" ht="12.7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4"/>
      <c r="Y544" s="64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</row>
    <row r="545" spans="1:71" ht="12.7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4"/>
      <c r="Y545" s="64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</row>
    <row r="546" spans="1:71" ht="12.7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4"/>
      <c r="Y546" s="64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</row>
    <row r="547" spans="1:71" ht="12.7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4"/>
      <c r="Y547" s="64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</row>
    <row r="548" spans="1:71" ht="12.7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4"/>
      <c r="Y548" s="64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49" spans="1:71" ht="12.7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4"/>
      <c r="Y549" s="64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</row>
    <row r="550" spans="1:71" ht="12.7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4"/>
      <c r="Y550" s="64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</row>
    <row r="551" spans="1:71" ht="12.7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4"/>
      <c r="Y551" s="64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</row>
    <row r="552" spans="1:71" ht="12.7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4"/>
      <c r="Y552" s="64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</row>
    <row r="553" spans="1:71" ht="12.7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4"/>
      <c r="Y553" s="64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</row>
    <row r="554" spans="1:71" ht="12.7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4"/>
      <c r="Y554" s="64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</row>
    <row r="555" spans="1:71" ht="12.7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4"/>
      <c r="Y555" s="64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</row>
    <row r="556" spans="1:71" ht="12.7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4"/>
      <c r="Y556" s="64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</row>
    <row r="557" spans="1:71" ht="12.7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4"/>
      <c r="Y557" s="64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  <row r="558" spans="1:71" ht="12.7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4"/>
      <c r="Y558" s="64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</row>
    <row r="559" spans="1:71" ht="12.7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4"/>
      <c r="Y559" s="64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</row>
    <row r="560" spans="1:71" ht="12.7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4"/>
      <c r="Y560" s="64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</row>
    <row r="561" spans="1:71" ht="12.7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4"/>
      <c r="Y561" s="64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</row>
    <row r="562" spans="1:71" ht="12.7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4"/>
      <c r="Y562" s="64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</row>
    <row r="563" spans="1:71" ht="12.7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4"/>
      <c r="Y563" s="64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</row>
    <row r="564" spans="1:71" ht="12.7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4"/>
      <c r="Y564" s="64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</row>
    <row r="565" spans="1:71" ht="12.7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4"/>
      <c r="Y565" s="64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</row>
    <row r="566" spans="1:71" ht="12.7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4"/>
      <c r="Y566" s="64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</row>
    <row r="567" spans="1:71" ht="12.7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4"/>
      <c r="Y567" s="64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</row>
    <row r="568" spans="1:71" ht="12.7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4"/>
      <c r="Y568" s="64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</row>
    <row r="569" spans="1:71" ht="12.7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4"/>
      <c r="Y569" s="64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</row>
    <row r="570" spans="1:71" ht="12.7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4"/>
      <c r="Y570" s="64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</row>
    <row r="571" spans="1:71" ht="12.7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4"/>
      <c r="Y571" s="64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</row>
    <row r="572" spans="1:71" ht="12.7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4"/>
      <c r="Y572" s="64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</row>
    <row r="573" spans="1:71" ht="12.7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4"/>
      <c r="Y573" s="64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</row>
    <row r="574" spans="1:71" ht="12.7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4"/>
      <c r="Y574" s="64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</row>
    <row r="575" spans="1:71" ht="12.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4"/>
      <c r="Y575" s="64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</row>
    <row r="576" spans="1:71" ht="12.7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4"/>
      <c r="Y576" s="64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</row>
    <row r="577" spans="1:71" ht="12.7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4"/>
      <c r="Y577" s="64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</row>
    <row r="578" spans="1:71" ht="12.7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4"/>
      <c r="Y578" s="64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</row>
    <row r="579" spans="1:71" ht="12.7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4"/>
      <c r="Y579" s="64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</row>
    <row r="580" spans="1:71" ht="12.7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4"/>
      <c r="Y580" s="64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</row>
    <row r="581" spans="1:71" ht="12.7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4"/>
      <c r="Y581" s="64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</row>
    <row r="582" spans="1:71" ht="12.7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4"/>
      <c r="Y582" s="64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</row>
    <row r="583" spans="1:71" ht="12.7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4"/>
      <c r="Y583" s="64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</row>
    <row r="584" spans="1:71" ht="12.7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4"/>
      <c r="Y584" s="64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</row>
    <row r="585" spans="1:71" ht="12.7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4"/>
      <c r="Y585" s="64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</row>
    <row r="586" spans="1:71" ht="12.7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4"/>
      <c r="Y586" s="64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</row>
    <row r="587" spans="1:71" ht="12.7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4"/>
      <c r="Y587" s="64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</row>
    <row r="588" spans="1:71" ht="12.7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4"/>
      <c r="Y588" s="64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</row>
    <row r="589" spans="1:71" ht="12.7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4"/>
      <c r="Y589" s="64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</row>
    <row r="590" spans="1:71" ht="12.7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4"/>
      <c r="Y590" s="64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</row>
    <row r="591" spans="1:71" ht="12.7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4"/>
      <c r="Y591" s="64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</row>
    <row r="592" spans="1:71" ht="12.7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4"/>
      <c r="Y592" s="64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</row>
    <row r="593" spans="1:71" ht="12.7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4"/>
      <c r="Y593" s="64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</row>
    <row r="594" spans="1:71" ht="12.7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4"/>
      <c r="Y594" s="64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</row>
    <row r="595" spans="1:71" ht="12.7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4"/>
      <c r="Y595" s="64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</row>
    <row r="596" spans="1:71" ht="12.7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4"/>
      <c r="Y596" s="64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</row>
    <row r="597" spans="1:71" ht="12.7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4"/>
      <c r="Y597" s="64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</row>
    <row r="598" spans="1:71" ht="12.7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4"/>
      <c r="Y598" s="64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</row>
    <row r="599" spans="1:71" ht="12.7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4"/>
      <c r="Y599" s="64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</row>
    <row r="600" spans="1:71" ht="12.7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4"/>
      <c r="Y600" s="64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</row>
    <row r="601" spans="1:71" ht="12.7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4"/>
      <c r="Y601" s="64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</row>
    <row r="602" spans="1:71" ht="12.7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4"/>
      <c r="Y602" s="64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</row>
    <row r="603" spans="1:71" ht="12.7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4"/>
      <c r="Y603" s="64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</row>
    <row r="604" spans="1:71" ht="12.7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4"/>
      <c r="Y604" s="64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</row>
    <row r="605" spans="1:71" ht="12.7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4"/>
      <c r="Y605" s="64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</row>
    <row r="606" spans="1:71" ht="12.7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4"/>
      <c r="Y606" s="64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</row>
    <row r="607" spans="1:71" ht="12.7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4"/>
      <c r="Y607" s="64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</row>
    <row r="608" spans="1:71" ht="12.7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4"/>
      <c r="Y608" s="64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</row>
    <row r="609" spans="1:71" ht="12.7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4"/>
      <c r="Y609" s="64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</row>
    <row r="610" spans="1:71" ht="12.7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4"/>
      <c r="Y610" s="64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</row>
    <row r="611" spans="1:71" ht="12.7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4"/>
      <c r="Y611" s="64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</row>
    <row r="612" spans="1:71" ht="12.7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4"/>
      <c r="Y612" s="64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</row>
    <row r="613" spans="1:71" ht="12.7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4"/>
      <c r="Y613" s="64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</row>
    <row r="614" spans="1:71" ht="12.7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4"/>
      <c r="Y614" s="64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</row>
    <row r="615" spans="1:71" ht="12.7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4"/>
      <c r="Y615" s="64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</row>
    <row r="616" spans="1:71" ht="12.7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4"/>
      <c r="Y616" s="64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</row>
    <row r="617" spans="1:71" ht="12.7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4"/>
      <c r="Y617" s="64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</row>
    <row r="618" spans="1:71" ht="12.7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4"/>
      <c r="Y618" s="64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</row>
    <row r="619" spans="1:71" ht="12.7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4"/>
      <c r="Y619" s="64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</row>
    <row r="620" spans="1:71" ht="12.7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4"/>
      <c r="Y620" s="64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</row>
    <row r="621" spans="1:71" ht="12.7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4"/>
      <c r="Y621" s="64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</row>
    <row r="622" spans="1:71" ht="12.7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4"/>
      <c r="Y622" s="64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</row>
    <row r="623" spans="1:71" ht="12.7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4"/>
      <c r="Y623" s="64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</row>
    <row r="624" spans="1:71" ht="12.7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4"/>
      <c r="Y624" s="64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</row>
    <row r="625" spans="1:71" ht="12.7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4"/>
      <c r="Y625" s="64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</row>
    <row r="626" spans="1:71" ht="12.7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4"/>
      <c r="Y626" s="64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</row>
    <row r="627" spans="1:71" ht="12.7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4"/>
      <c r="Y627" s="64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</row>
    <row r="628" spans="1:71" ht="12.7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4"/>
      <c r="Y628" s="64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</row>
    <row r="629" spans="1:71" ht="12.7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4"/>
      <c r="Y629" s="64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</row>
    <row r="630" spans="1:71" ht="12.7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4"/>
      <c r="Y630" s="64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</row>
    <row r="631" spans="1:71" ht="12.7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4"/>
      <c r="Y631" s="64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</row>
    <row r="632" spans="1:71" ht="12.7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4"/>
      <c r="Y632" s="64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</row>
    <row r="633" spans="1:71" ht="12.7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4"/>
      <c r="Y633" s="64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</row>
    <row r="634" spans="1:71" ht="12.7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4"/>
      <c r="Y634" s="64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</row>
    <row r="635" spans="1:71" ht="12.7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4"/>
      <c r="Y635" s="64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</row>
    <row r="636" spans="1:71" ht="12.7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4"/>
      <c r="Y636" s="64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</row>
    <row r="637" spans="1:71" ht="12.7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4"/>
      <c r="Y637" s="64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</row>
    <row r="638" spans="1:71" ht="12.7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4"/>
      <c r="Y638" s="64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</row>
    <row r="639" spans="1:71" ht="12.7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4"/>
      <c r="Y639" s="64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</row>
    <row r="640" spans="1:71" ht="12.7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4"/>
      <c r="Y640" s="64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</row>
    <row r="641" spans="1:71" ht="12.7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4"/>
      <c r="Y641" s="64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</row>
    <row r="642" spans="1:71" ht="12.7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4"/>
      <c r="Y642" s="64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</row>
    <row r="643" spans="1:71" ht="12.7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4"/>
      <c r="Y643" s="64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</row>
    <row r="644" spans="1:71" ht="12.7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4"/>
      <c r="Y644" s="64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</row>
    <row r="645" spans="1:71" ht="12.7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4"/>
      <c r="Y645" s="64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</row>
    <row r="646" spans="1:71" ht="12.7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4"/>
      <c r="Y646" s="64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</row>
    <row r="647" spans="1:71" ht="12.7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4"/>
      <c r="Y647" s="64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</row>
    <row r="648" spans="1:71" ht="12.7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4"/>
      <c r="Y648" s="64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</row>
    <row r="649" spans="1:71" ht="12.7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4"/>
      <c r="Y649" s="64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</row>
    <row r="650" spans="1:71" ht="12.7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4"/>
      <c r="Y650" s="64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</row>
    <row r="651" spans="1:71" ht="12.7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4"/>
      <c r="Y651" s="64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</row>
    <row r="652" spans="1:71" ht="12.7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4"/>
      <c r="Y652" s="64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</row>
    <row r="653" spans="1:71" ht="12.7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4"/>
      <c r="Y653" s="64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</row>
    <row r="654" spans="1:71" ht="12.7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4"/>
      <c r="Y654" s="64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</row>
    <row r="655" spans="1:71" ht="12.7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4"/>
      <c r="Y655" s="64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</row>
    <row r="656" spans="1:71" ht="12.7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4"/>
      <c r="Y656" s="64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</row>
    <row r="657" spans="1:71" ht="12.7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4"/>
      <c r="Y657" s="64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</row>
    <row r="658" spans="1:71" ht="12.7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4"/>
      <c r="Y658" s="64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</row>
    <row r="659" spans="1:71" ht="12.7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4"/>
      <c r="Y659" s="64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</row>
    <row r="660" spans="1:71" ht="12.7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4"/>
      <c r="Y660" s="64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</row>
    <row r="661" spans="1:71" ht="12.7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4"/>
      <c r="Y661" s="64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</row>
    <row r="662" spans="1:71" ht="12.7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4"/>
      <c r="Y662" s="64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</row>
    <row r="663" spans="1:71" ht="12.7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4"/>
      <c r="Y663" s="64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</row>
    <row r="664" spans="1:71" ht="12.7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4"/>
      <c r="Y664" s="64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</row>
    <row r="665" spans="1:71" ht="12.7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4"/>
      <c r="Y665" s="64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</row>
    <row r="666" spans="1:71" ht="12.7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4"/>
      <c r="Y666" s="64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</row>
    <row r="667" spans="1:71" ht="12.7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4"/>
      <c r="Y667" s="64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</row>
    <row r="668" spans="1:71" ht="12.7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4"/>
      <c r="Y668" s="64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</row>
    <row r="669" spans="1:71" ht="12.7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4"/>
      <c r="Y669" s="64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</row>
    <row r="670" spans="1:71" ht="12.7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4"/>
      <c r="Y670" s="64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</row>
    <row r="671" spans="1:71" ht="12.7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4"/>
      <c r="Y671" s="64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</row>
    <row r="672" spans="1:71" ht="12.7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4"/>
      <c r="Y672" s="64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</row>
    <row r="673" spans="1:71" ht="12.7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4"/>
      <c r="Y673" s="64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</row>
    <row r="674" spans="1:71" ht="12.7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4"/>
      <c r="Y674" s="64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</row>
    <row r="675" spans="1:71" ht="12.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4"/>
      <c r="Y675" s="64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</row>
    <row r="676" spans="1:71" ht="12.7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4"/>
      <c r="Y676" s="64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</row>
    <row r="677" spans="1:71" ht="12.7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4"/>
      <c r="Y677" s="64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</row>
    <row r="678" spans="1:71" ht="12.7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4"/>
      <c r="Y678" s="64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</row>
    <row r="679" spans="1:71" ht="12.7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4"/>
      <c r="Y679" s="64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</row>
    <row r="680" spans="1:71" ht="12.7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4"/>
      <c r="Y680" s="64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</row>
    <row r="681" spans="1:71" ht="12.7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4"/>
      <c r="Y681" s="64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</row>
    <row r="682" spans="1:71" ht="12.7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4"/>
      <c r="Y682" s="64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</row>
    <row r="683" spans="1:71" ht="12.7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4"/>
      <c r="Y683" s="64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</row>
    <row r="684" spans="1:71" ht="12.7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4"/>
      <c r="Y684" s="64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</row>
    <row r="685" spans="1:71" ht="12.7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4"/>
      <c r="Y685" s="64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</row>
    <row r="686" spans="1:71" ht="12.7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4"/>
      <c r="Y686" s="64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</row>
    <row r="687" spans="1:71" ht="12.7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4"/>
      <c r="Y687" s="64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</row>
    <row r="688" spans="1:71" ht="12.7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4"/>
      <c r="Y688" s="64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</row>
    <row r="689" spans="1:71" ht="12.7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4"/>
      <c r="Y689" s="64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</row>
    <row r="690" spans="1:71" ht="12.7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4"/>
      <c r="Y690" s="64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</row>
    <row r="691" spans="1:71" ht="12.7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4"/>
      <c r="Y691" s="64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</row>
    <row r="692" spans="1:71" ht="12.7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4"/>
      <c r="Y692" s="64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</row>
    <row r="693" spans="1:71" ht="12.7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4"/>
      <c r="Y693" s="64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</row>
    <row r="694" spans="1:71" ht="12.7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4"/>
      <c r="Y694" s="64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</row>
    <row r="695" spans="1:71" ht="12.7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4"/>
      <c r="Y695" s="64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</row>
    <row r="696" spans="1:71" ht="12.7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4"/>
      <c r="Y696" s="64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</row>
    <row r="697" spans="1:71" ht="12.7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4"/>
      <c r="Y697" s="64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</row>
    <row r="698" spans="1:71" ht="12.7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4"/>
      <c r="Y698" s="64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</row>
    <row r="699" spans="1:71" ht="12.7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4"/>
      <c r="Y699" s="64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</row>
    <row r="700" spans="1:71" ht="12.7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4"/>
      <c r="Y700" s="64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</row>
    <row r="701" spans="1:71" ht="12.7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4"/>
      <c r="Y701" s="64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</row>
    <row r="702" spans="1:71" ht="12.7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4"/>
      <c r="Y702" s="64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</row>
    <row r="703" spans="1:71" ht="12.7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4"/>
      <c r="Y703" s="64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</row>
    <row r="704" spans="1:71" ht="12.7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4"/>
      <c r="Y704" s="64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</row>
    <row r="705" spans="1:71" ht="12.7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4"/>
      <c r="Y705" s="64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</row>
    <row r="706" spans="1:71" ht="12.7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4"/>
      <c r="Y706" s="64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</row>
    <row r="707" spans="1:71" ht="12.7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4"/>
      <c r="Y707" s="64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</row>
    <row r="708" spans="1:71" ht="12.7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4"/>
      <c r="Y708" s="64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</row>
    <row r="709" spans="1:71" ht="12.7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4"/>
      <c r="Y709" s="64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</row>
    <row r="710" spans="1:71" ht="12.7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4"/>
      <c r="Y710" s="64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</row>
    <row r="711" spans="1:71" ht="12.7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4"/>
      <c r="Y711" s="64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</row>
    <row r="712" spans="1:71" ht="12.7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4"/>
      <c r="Y712" s="64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</row>
    <row r="713" spans="1:71" ht="12.7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4"/>
      <c r="Y713" s="64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</row>
    <row r="714" spans="1:71" ht="12.7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4"/>
      <c r="Y714" s="64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</row>
    <row r="715" spans="1:71" ht="12.7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4"/>
      <c r="Y715" s="64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</row>
    <row r="716" spans="1:71" ht="12.7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4"/>
      <c r="Y716" s="64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</row>
    <row r="717" spans="1:71" ht="12.7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4"/>
      <c r="Y717" s="64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</row>
    <row r="718" spans="1:71" ht="12.7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4"/>
      <c r="Y718" s="64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</row>
    <row r="719" spans="1:71" ht="12.7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4"/>
      <c r="Y719" s="64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</row>
    <row r="720" spans="1:71" ht="12.7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4"/>
      <c r="Y720" s="64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</row>
    <row r="721" spans="1:71" ht="12.7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4"/>
      <c r="Y721" s="64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</row>
    <row r="722" spans="1:71" ht="12.7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4"/>
      <c r="Y722" s="64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</row>
    <row r="723" spans="1:71" ht="12.7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4"/>
      <c r="Y723" s="64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</row>
    <row r="724" spans="1:71" ht="12.7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4"/>
      <c r="Y724" s="64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</row>
    <row r="725" spans="1:71" ht="12.7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4"/>
      <c r="Y725" s="64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</row>
    <row r="726" spans="1:71" ht="12.7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4"/>
      <c r="Y726" s="64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</row>
    <row r="727" spans="1:71" ht="12.7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4"/>
      <c r="Y727" s="64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</row>
    <row r="728" spans="1:71" ht="12.7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4"/>
      <c r="Y728" s="64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</row>
    <row r="729" spans="1:71" ht="12.7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4"/>
      <c r="Y729" s="64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</row>
    <row r="730" spans="1:71" ht="12.7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4"/>
      <c r="Y730" s="64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</row>
    <row r="731" spans="1:71" ht="12.7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4"/>
      <c r="Y731" s="64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</row>
    <row r="732" spans="1:71" ht="12.7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4"/>
      <c r="Y732" s="64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</row>
    <row r="733" spans="1:71" ht="12.7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4"/>
      <c r="Y733" s="64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</row>
    <row r="734" spans="1:71" ht="12.7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4"/>
      <c r="Y734" s="64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</row>
    <row r="735" spans="1:71" ht="12.7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4"/>
      <c r="Y735" s="64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</row>
    <row r="736" spans="1:71" ht="12.7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4"/>
      <c r="Y736" s="64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</row>
    <row r="737" spans="1:71" ht="12.7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4"/>
      <c r="Y737" s="64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</row>
    <row r="738" spans="1:71" ht="12.7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4"/>
      <c r="Y738" s="64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</row>
    <row r="739" spans="1:71" ht="12.7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4"/>
      <c r="Y739" s="64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</row>
    <row r="740" spans="1:71" ht="12.7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4"/>
      <c r="Y740" s="64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</row>
    <row r="741" spans="1:71" ht="12.7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4"/>
      <c r="Y741" s="64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</row>
    <row r="742" spans="1:71" ht="12.7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4"/>
      <c r="Y742" s="64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</row>
    <row r="743" spans="1:71" ht="12.7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4"/>
      <c r="Y743" s="64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</row>
    <row r="744" spans="1:71" ht="12.7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4"/>
      <c r="Y744" s="64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</row>
    <row r="745" spans="1:71" ht="12.7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4"/>
      <c r="Y745" s="64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</row>
    <row r="746" spans="1:71" ht="12.7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4"/>
      <c r="Y746" s="64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</row>
    <row r="747" spans="1:71" ht="12.7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4"/>
      <c r="Y747" s="64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</row>
    <row r="748" spans="1:71" ht="12.7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4"/>
      <c r="Y748" s="64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</row>
    <row r="749" spans="1:71" ht="12.7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4"/>
      <c r="Y749" s="64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</row>
    <row r="750" spans="1:71" ht="12.7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4"/>
      <c r="Y750" s="64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</row>
    <row r="751" spans="1:71" ht="12.7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4"/>
      <c r="Y751" s="64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</row>
    <row r="752" spans="1:71" ht="12.7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4"/>
      <c r="Y752" s="64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</row>
    <row r="753" spans="1:71" ht="12.7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4"/>
      <c r="Y753" s="64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</row>
    <row r="754" spans="1:71" ht="12.7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4"/>
      <c r="Y754" s="64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</row>
    <row r="755" spans="1:71" ht="12.7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4"/>
      <c r="Y755" s="64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</row>
    <row r="756" spans="1:71" ht="12.7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4"/>
      <c r="Y756" s="64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</row>
    <row r="757" spans="1:71" ht="12.7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4"/>
      <c r="Y757" s="64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</row>
    <row r="758" spans="1:71" ht="12.7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4"/>
      <c r="Y758" s="64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</row>
    <row r="759" spans="1:71" ht="12.7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4"/>
      <c r="Y759" s="64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</row>
    <row r="760" spans="1:71" ht="12.7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4"/>
      <c r="Y760" s="64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</row>
    <row r="761" spans="1:71" ht="12.7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4"/>
      <c r="Y761" s="64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</row>
    <row r="762" spans="1:71" ht="12.7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4"/>
      <c r="Y762" s="64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</row>
    <row r="763" spans="1:71" ht="12.7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4"/>
      <c r="Y763" s="64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</row>
    <row r="764" spans="1:71" ht="12.7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4"/>
      <c r="Y764" s="64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</row>
    <row r="765" spans="1:71" ht="12.7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4"/>
      <c r="Y765" s="64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</row>
    <row r="766" spans="1:71" ht="12.7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4"/>
      <c r="Y766" s="64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</row>
    <row r="767" spans="1:71" ht="12.7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4"/>
      <c r="Y767" s="64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</row>
    <row r="768" spans="1:71" ht="12.7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4"/>
      <c r="Y768" s="64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</row>
    <row r="769" spans="1:71" ht="12.7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4"/>
      <c r="Y769" s="64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</row>
    <row r="770" spans="1:71" ht="12.7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4"/>
      <c r="Y770" s="64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</row>
    <row r="771" spans="1:71" ht="12.7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4"/>
      <c r="Y771" s="64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</row>
    <row r="772" spans="1:71" ht="12.7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4"/>
      <c r="Y772" s="64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</row>
    <row r="773" spans="1:71" ht="12.7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4"/>
      <c r="Y773" s="64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</row>
    <row r="774" spans="1:71" ht="12.7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4"/>
      <c r="Y774" s="64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</row>
    <row r="775" spans="1:71" ht="12.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4"/>
      <c r="Y775" s="64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</row>
    <row r="776" spans="1:71" ht="12.7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4"/>
      <c r="Y776" s="64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</row>
    <row r="777" spans="1:71" ht="12.7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4"/>
      <c r="Y777" s="64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</row>
    <row r="778" spans="1:71" ht="12.7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4"/>
      <c r="Y778" s="64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</row>
    <row r="779" spans="1:71" ht="12.7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4"/>
      <c r="Y779" s="64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</row>
    <row r="780" spans="1:71" ht="12.7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4"/>
      <c r="Y780" s="64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</row>
    <row r="781" spans="1:71" ht="12.7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4"/>
      <c r="Y781" s="64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</row>
    <row r="782" spans="1:71" ht="12.7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4"/>
      <c r="Y782" s="64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</row>
    <row r="783" spans="1:71" ht="12.7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4"/>
      <c r="Y783" s="64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</row>
    <row r="784" spans="1:71" ht="12.7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4"/>
      <c r="Y784" s="64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</row>
    <row r="785" spans="1:71" ht="12.7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4"/>
      <c r="Y785" s="64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</row>
    <row r="786" spans="1:71" ht="12.7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4"/>
      <c r="Y786" s="64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</row>
    <row r="787" spans="1:71" ht="12.7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4"/>
      <c r="Y787" s="64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</row>
    <row r="788" spans="1:71" ht="12.7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4"/>
      <c r="Y788" s="64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</row>
    <row r="789" spans="1:71" ht="12.7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4"/>
      <c r="Y789" s="64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</row>
    <row r="790" spans="1:71" ht="12.7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4"/>
      <c r="Y790" s="64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</row>
    <row r="791" spans="1:71" ht="12.7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4"/>
      <c r="Y791" s="64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</row>
    <row r="792" spans="1:71" ht="12.7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4"/>
      <c r="Y792" s="64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</row>
    <row r="793" spans="1:71" ht="12.7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4"/>
      <c r="Y793" s="64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</row>
    <row r="794" spans="1:71" ht="12.7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4"/>
      <c r="Y794" s="64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</row>
    <row r="795" spans="1:71" ht="12.7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4"/>
      <c r="Y795" s="64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</row>
    <row r="796" spans="1:71" ht="12.7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4"/>
      <c r="Y796" s="64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</row>
    <row r="797" spans="1:71" ht="12.7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4"/>
      <c r="Y797" s="64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</row>
    <row r="798" spans="1:71" ht="12.7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4"/>
      <c r="Y798" s="64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</row>
    <row r="799" spans="1:71" ht="12.7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4"/>
      <c r="Y799" s="64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</row>
    <row r="800" spans="1:71" ht="12.7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4"/>
      <c r="Y800" s="64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</row>
    <row r="801" spans="1:71" ht="12.7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4"/>
      <c r="Y801" s="64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</row>
    <row r="802" spans="1:71" ht="12.7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4"/>
      <c r="Y802" s="64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</row>
    <row r="803" spans="1:71" ht="12.7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4"/>
      <c r="Y803" s="64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</row>
    <row r="804" spans="1:71" ht="12.7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4"/>
      <c r="Y804" s="64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</row>
    <row r="805" spans="1:71" ht="12.7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4"/>
      <c r="Y805" s="64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</row>
    <row r="806" spans="1:71" ht="12.7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4"/>
      <c r="Y806" s="64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</row>
    <row r="807" spans="1:71" ht="12.7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4"/>
      <c r="Y807" s="64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</row>
    <row r="808" spans="1:71" ht="12.7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4"/>
      <c r="Y808" s="64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</row>
    <row r="809" spans="1:71" ht="12.7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4"/>
      <c r="Y809" s="64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</row>
    <row r="810" spans="1:71" ht="12.7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4"/>
      <c r="Y810" s="64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</row>
    <row r="811" spans="1:71" ht="12.7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4"/>
      <c r="Y811" s="64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</row>
    <row r="812" spans="1:71" ht="12.7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4"/>
      <c r="Y812" s="64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</row>
    <row r="813" spans="1:71" ht="12.7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4"/>
      <c r="Y813" s="64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</row>
    <row r="814" spans="1:71" ht="12.7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4"/>
      <c r="Y814" s="64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</row>
    <row r="815" spans="1:71" ht="12.7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4"/>
      <c r="Y815" s="64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</row>
    <row r="816" spans="1:71" ht="12.7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4"/>
      <c r="Y816" s="64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</row>
    <row r="817" spans="1:71" ht="12.7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4"/>
      <c r="Y817" s="64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</row>
    <row r="818" spans="1:71" ht="12.7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4"/>
      <c r="Y818" s="64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</row>
    <row r="819" spans="1:71" ht="12.7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4"/>
      <c r="Y819" s="64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</row>
    <row r="820" spans="1:71" ht="12.7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4"/>
      <c r="Y820" s="64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</row>
    <row r="821" spans="1:71" ht="12.7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4"/>
      <c r="Y821" s="64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</row>
    <row r="822" spans="1:71" ht="12.7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4"/>
      <c r="Y822" s="64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</row>
    <row r="823" spans="1:71" ht="12.7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4"/>
      <c r="Y823" s="64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</row>
    <row r="824" spans="1:71" ht="12.7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4"/>
      <c r="Y824" s="64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</row>
    <row r="825" spans="1:71" ht="12.7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4"/>
      <c r="Y825" s="64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</row>
    <row r="826" spans="1:71" ht="12.7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4"/>
      <c r="Y826" s="64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</row>
    <row r="827" spans="1:71" ht="12.7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4"/>
      <c r="Y827" s="64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</row>
    <row r="828" spans="1:71" ht="12.7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4"/>
      <c r="Y828" s="64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</row>
    <row r="829" spans="1:71" ht="12.7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4"/>
      <c r="Y829" s="64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</row>
    <row r="830" spans="1:71" ht="12.7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4"/>
      <c r="Y830" s="64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</row>
    <row r="831" spans="1:71" ht="12.7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4"/>
      <c r="Y831" s="64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</row>
    <row r="832" spans="1:71" ht="12.7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4"/>
      <c r="Y832" s="64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</row>
    <row r="833" spans="1:71" ht="12.7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4"/>
      <c r="Y833" s="64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</row>
    <row r="834" spans="1:71" ht="12.7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4"/>
      <c r="Y834" s="64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</row>
    <row r="835" spans="1:71" ht="12.7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4"/>
      <c r="Y835" s="64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</row>
    <row r="836" spans="1:71" ht="12.7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4"/>
      <c r="Y836" s="64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</row>
    <row r="837" spans="1:71" ht="12.7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4"/>
      <c r="Y837" s="64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</row>
    <row r="838" spans="1:71" ht="12.7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4"/>
      <c r="Y838" s="64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</row>
    <row r="839" spans="1:71" ht="12.7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4"/>
      <c r="Y839" s="64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</row>
    <row r="840" spans="1:71" ht="12.7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4"/>
      <c r="Y840" s="64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</row>
    <row r="841" spans="1:71" ht="12.7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4"/>
      <c r="Y841" s="64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</row>
    <row r="842" spans="1:71" ht="12.7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4"/>
      <c r="Y842" s="64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</row>
    <row r="843" spans="1:71" ht="12.7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4"/>
      <c r="Y843" s="64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</row>
    <row r="844" spans="1:71" ht="12.7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4"/>
      <c r="Y844" s="64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</row>
    <row r="845" spans="1:71" ht="12.7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4"/>
      <c r="Y845" s="64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</row>
    <row r="846" spans="1:71" ht="12.7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4"/>
      <c r="Y846" s="64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</row>
    <row r="847" spans="1:71" ht="12.7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4"/>
      <c r="Y847" s="64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</row>
    <row r="848" spans="1:71" ht="12.7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4"/>
      <c r="Y848" s="64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</row>
    <row r="849" spans="1:71" ht="12.7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4"/>
      <c r="Y849" s="64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</row>
    <row r="850" spans="1:71" ht="12.7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4"/>
      <c r="Y850" s="64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</row>
    <row r="851" spans="1:71" ht="12.7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4"/>
      <c r="Y851" s="64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</row>
    <row r="852" spans="1:71" ht="12.7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4"/>
      <c r="Y852" s="64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</row>
    <row r="853" spans="1:71" ht="12.7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4"/>
      <c r="Y853" s="64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</row>
    <row r="854" spans="1:71" ht="12.7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4"/>
      <c r="Y854" s="64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</row>
    <row r="855" spans="1:71" ht="12.7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4"/>
      <c r="Y855" s="64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</row>
    <row r="856" spans="1:71" ht="12.7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4"/>
      <c r="Y856" s="64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</row>
    <row r="857" spans="1:71" ht="12.7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4"/>
      <c r="Y857" s="64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</row>
    <row r="858" spans="1:71" ht="12.7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4"/>
      <c r="Y858" s="64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</row>
    <row r="859" spans="1:71" ht="12.7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4"/>
      <c r="Y859" s="64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</row>
    <row r="860" spans="1:71" ht="12.7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4"/>
      <c r="Y860" s="64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</row>
    <row r="861" spans="1:71" ht="12.7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4"/>
      <c r="Y861" s="64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</row>
    <row r="862" spans="1:71" ht="12.7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4"/>
      <c r="Y862" s="64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</row>
    <row r="863" spans="1:71" ht="12.7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4"/>
      <c r="Y863" s="64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</row>
    <row r="864" spans="1:71" ht="12.7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4"/>
      <c r="Y864" s="64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</row>
    <row r="865" spans="1:71" ht="12.7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4"/>
      <c r="Y865" s="64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</row>
    <row r="866" spans="1:71" ht="12.7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4"/>
      <c r="Y866" s="64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</row>
    <row r="867" spans="1:71" ht="12.7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4"/>
      <c r="Y867" s="64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</row>
    <row r="868" spans="1:71" ht="12.7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4"/>
      <c r="Y868" s="64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</row>
    <row r="869" spans="1:71" ht="12.7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4"/>
      <c r="Y869" s="64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</row>
    <row r="870" spans="1:71" ht="12.7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4"/>
      <c r="Y870" s="64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</row>
    <row r="871" spans="1:71" ht="12.7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4"/>
      <c r="Y871" s="64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</row>
    <row r="872" spans="1:71" ht="12.7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4"/>
      <c r="Y872" s="64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</row>
    <row r="873" spans="1:71" ht="12.7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4"/>
      <c r="Y873" s="64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</row>
    <row r="874" spans="1:71" ht="12.7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4"/>
      <c r="Y874" s="64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</row>
    <row r="875" spans="1:71" ht="12.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4"/>
      <c r="Y875" s="64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</row>
    <row r="876" spans="1:71" ht="12.7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4"/>
      <c r="Y876" s="64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</row>
    <row r="877" spans="1:71" ht="12.7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4"/>
      <c r="Y877" s="64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</row>
    <row r="878" spans="1:71" ht="12.7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4"/>
      <c r="Y878" s="64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</row>
    <row r="879" spans="1:71" ht="12.7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4"/>
      <c r="Y879" s="64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</row>
    <row r="880" spans="1:71" ht="12.7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4"/>
      <c r="Y880" s="64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</row>
    <row r="881" spans="1:71" ht="12.7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4"/>
      <c r="Y881" s="64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</row>
    <row r="882" spans="1:71" ht="12.7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4"/>
      <c r="Y882" s="64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</row>
    <row r="883" spans="1:71" ht="12.7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4"/>
      <c r="Y883" s="64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</row>
    <row r="884" spans="1:71" ht="12.7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4"/>
      <c r="Y884" s="64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</row>
    <row r="885" spans="1:71" ht="12.7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4"/>
      <c r="Y885" s="64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</row>
    <row r="886" spans="1:71" ht="12.7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4"/>
      <c r="Y886" s="64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</row>
    <row r="887" spans="1:71" ht="12.7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4"/>
      <c r="Y887" s="64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</row>
    <row r="888" spans="1:71" ht="12.7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4"/>
      <c r="Y888" s="64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</row>
    <row r="889" spans="1:71" ht="12.7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4"/>
      <c r="Y889" s="64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</row>
    <row r="890" spans="1:71" ht="12.7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4"/>
      <c r="Y890" s="64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</row>
    <row r="891" spans="1:71" ht="12.7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4"/>
      <c r="Y891" s="64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</row>
    <row r="892" spans="1:71" ht="12.7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4"/>
      <c r="Y892" s="64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</row>
    <row r="893" spans="1:71" ht="12.7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4"/>
      <c r="Y893" s="64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</row>
    <row r="894" spans="1:71" ht="12.7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4"/>
      <c r="Y894" s="64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</row>
    <row r="895" spans="1:71" ht="12.7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4"/>
      <c r="Y895" s="64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</row>
    <row r="896" spans="1:71" ht="12.7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4"/>
      <c r="Y896" s="64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</row>
    <row r="897" spans="1:71" ht="12.7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4"/>
      <c r="Y897" s="64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</row>
    <row r="898" spans="1:71" ht="12.7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4"/>
      <c r="Y898" s="64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</row>
    <row r="899" spans="1:71" ht="12.7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4"/>
      <c r="Y899" s="64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</row>
    <row r="900" spans="1:71" ht="12.7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4"/>
      <c r="Y900" s="64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</row>
    <row r="901" spans="1:71" ht="12.7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4"/>
      <c r="Y901" s="64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</row>
    <row r="902" spans="1:71" ht="12.7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4"/>
      <c r="Y902" s="64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</row>
    <row r="903" spans="1:71" ht="12.7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4"/>
      <c r="Y903" s="64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</row>
    <row r="904" spans="1:71" ht="12.7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4"/>
      <c r="Y904" s="64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</row>
    <row r="905" spans="1:71" ht="12.7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4"/>
      <c r="Y905" s="64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</row>
    <row r="906" spans="1:71" ht="12.7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4"/>
      <c r="Y906" s="64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</row>
    <row r="907" spans="1:71" ht="12.7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4"/>
      <c r="Y907" s="64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</row>
    <row r="908" spans="1:71" ht="12.7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4"/>
      <c r="Y908" s="64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</row>
    <row r="909" spans="1:71" ht="12.7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4"/>
      <c r="Y909" s="64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</row>
    <row r="910" spans="1:71" ht="12.7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4"/>
      <c r="Y910" s="64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</row>
    <row r="911" spans="1:71" ht="12.7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4"/>
      <c r="Y911" s="64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</row>
    <row r="912" spans="1:71" ht="12.7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4"/>
      <c r="Y912" s="64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</row>
    <row r="913" spans="1:71" ht="12.7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4"/>
      <c r="Y913" s="64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</row>
    <row r="914" spans="1:71" ht="12.7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4"/>
      <c r="Y914" s="64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</row>
    <row r="915" spans="1:71" ht="12.7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4"/>
      <c r="Y915" s="64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</row>
    <row r="916" spans="1:71" ht="12.7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4"/>
      <c r="Y916" s="64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</row>
    <row r="917" spans="1:71" ht="12.7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4"/>
      <c r="Y917" s="64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</row>
    <row r="918" spans="1:71" ht="12.7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4"/>
      <c r="Y918" s="64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</row>
    <row r="919" spans="1:71" ht="12.7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4"/>
      <c r="Y919" s="64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</row>
    <row r="920" spans="1:71" ht="12.7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4"/>
      <c r="Y920" s="64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</row>
    <row r="921" spans="1:71" ht="12.7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4"/>
      <c r="Y921" s="64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</row>
    <row r="922" spans="1:71" ht="12.7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4"/>
      <c r="Y922" s="64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</row>
    <row r="923" spans="1:71" ht="12.7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4"/>
      <c r="Y923" s="64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</row>
    <row r="924" spans="1:71" ht="12.7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4"/>
      <c r="Y924" s="64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</row>
    <row r="925" spans="1:71" ht="12.7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4"/>
      <c r="Y925" s="64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</row>
    <row r="926" spans="1:71" ht="12.7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4"/>
      <c r="Y926" s="64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</row>
    <row r="927" spans="1:71" ht="12.7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4"/>
      <c r="Y927" s="64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</row>
    <row r="928" spans="1:71" ht="12.7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4"/>
      <c r="Y928" s="64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</row>
    <row r="929" spans="1:71" ht="12.7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4"/>
      <c r="Y929" s="64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</row>
    <row r="930" spans="1:71" ht="12.7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4"/>
      <c r="Y930" s="64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</row>
    <row r="931" spans="1:71" ht="12.7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4"/>
      <c r="Y931" s="64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</row>
    <row r="932" spans="1:71" ht="12.7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4"/>
      <c r="Y932" s="64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</row>
    <row r="933" spans="1:71" ht="12.7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4"/>
      <c r="Y933" s="64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</row>
    <row r="934" spans="1:71" ht="12.7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4"/>
      <c r="Y934" s="64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</row>
    <row r="935" spans="1:71" ht="12.7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4"/>
      <c r="Y935" s="64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</row>
    <row r="936" spans="1:71" ht="12.7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4"/>
      <c r="Y936" s="64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</row>
    <row r="937" spans="1:71" ht="12.7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4"/>
      <c r="Y937" s="64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</row>
    <row r="938" spans="1:71" ht="12.7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4"/>
      <c r="Y938" s="64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</row>
    <row r="939" spans="1:71" ht="12.7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4"/>
      <c r="Y939" s="64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</row>
    <row r="940" spans="1:71" ht="12.7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4"/>
      <c r="Y940" s="64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</row>
    <row r="941" spans="1:71" ht="12.7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4"/>
      <c r="Y941" s="64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</row>
    <row r="942" spans="1:71" ht="12.75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4"/>
      <c r="Y942" s="64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63"/>
      <c r="BP942" s="63"/>
      <c r="BQ942" s="63"/>
      <c r="BR942" s="63"/>
      <c r="BS942" s="63"/>
    </row>
    <row r="943" spans="1:71" ht="12.75">
      <c r="X943" s="99"/>
      <c r="Y943" s="99"/>
    </row>
    <row r="944" spans="1:71" ht="12.75">
      <c r="X944" s="99"/>
      <c r="Y944" s="99"/>
    </row>
    <row r="945" spans="24:25" ht="12.75">
      <c r="X945" s="99"/>
      <c r="Y945" s="99"/>
    </row>
    <row r="946" spans="24:25" ht="12.75">
      <c r="X946" s="99"/>
      <c r="Y946" s="99"/>
    </row>
    <row r="947" spans="24:25" ht="12.75">
      <c r="X947" s="99"/>
      <c r="Y947" s="99"/>
    </row>
    <row r="948" spans="24:25" ht="12.75">
      <c r="X948" s="99"/>
      <c r="Y948" s="99"/>
    </row>
    <row r="949" spans="24:25" ht="12.75">
      <c r="X949" s="99"/>
      <c r="Y949" s="99"/>
    </row>
    <row r="950" spans="24:25" ht="12.75">
      <c r="X950" s="99"/>
      <c r="Y950" s="99"/>
    </row>
    <row r="951" spans="24:25" ht="12.75">
      <c r="X951" s="99"/>
      <c r="Y951" s="99"/>
    </row>
    <row r="952" spans="24:25" ht="12.75">
      <c r="X952" s="99"/>
      <c r="Y952" s="99"/>
    </row>
    <row r="953" spans="24:25" ht="12.75">
      <c r="X953" s="99"/>
      <c r="Y953" s="99"/>
    </row>
    <row r="954" spans="24:25" ht="12.75">
      <c r="X954" s="99"/>
      <c r="Y954" s="99"/>
    </row>
    <row r="955" spans="24:25" ht="12.75">
      <c r="X955" s="99"/>
      <c r="Y955" s="99"/>
    </row>
    <row r="956" spans="24:25" ht="12.75">
      <c r="X956" s="99"/>
      <c r="Y956" s="99"/>
    </row>
    <row r="957" spans="24:25" ht="12.75">
      <c r="X957" s="99"/>
      <c r="Y957" s="99"/>
    </row>
    <row r="958" spans="24:25" ht="12.75">
      <c r="X958" s="99"/>
      <c r="Y958" s="99"/>
    </row>
    <row r="959" spans="24:25" ht="12.75">
      <c r="X959" s="99"/>
      <c r="Y959" s="99"/>
    </row>
    <row r="960" spans="24:25" ht="12.75">
      <c r="X960" s="99"/>
      <c r="Y960" s="99"/>
    </row>
    <row r="961" spans="24:25" ht="12.75">
      <c r="X961" s="99"/>
      <c r="Y961" s="99"/>
    </row>
    <row r="962" spans="24:25" ht="12.75">
      <c r="X962" s="99"/>
      <c r="Y962" s="99"/>
    </row>
    <row r="963" spans="24:25" ht="12.75">
      <c r="X963" s="99"/>
      <c r="Y963" s="99"/>
    </row>
    <row r="964" spans="24:25" ht="12.75">
      <c r="X964" s="99"/>
      <c r="Y964" s="99"/>
    </row>
    <row r="965" spans="24:25" ht="12.75">
      <c r="X965" s="99"/>
      <c r="Y965" s="99"/>
    </row>
    <row r="966" spans="24:25" ht="12.75">
      <c r="X966" s="99"/>
      <c r="Y966" s="99"/>
    </row>
    <row r="967" spans="24:25" ht="12.75">
      <c r="X967" s="99"/>
      <c r="Y967" s="99"/>
    </row>
    <row r="968" spans="24:25" ht="12.75">
      <c r="X968" s="99"/>
      <c r="Y968" s="99"/>
    </row>
    <row r="969" spans="24:25" ht="12.75">
      <c r="X969" s="99"/>
      <c r="Y969" s="99"/>
    </row>
    <row r="970" spans="24:25" ht="12.75">
      <c r="X970" s="99"/>
      <c r="Y970" s="99"/>
    </row>
    <row r="971" spans="24:25" ht="12.75">
      <c r="X971" s="99"/>
      <c r="Y971" s="99"/>
    </row>
    <row r="972" spans="24:25" ht="12.75">
      <c r="X972" s="99"/>
      <c r="Y972" s="99"/>
    </row>
    <row r="973" spans="24:25" ht="12.75">
      <c r="X973" s="99"/>
      <c r="Y973" s="99"/>
    </row>
    <row r="974" spans="24:25" ht="12.75">
      <c r="X974" s="99"/>
      <c r="Y974" s="99"/>
    </row>
    <row r="975" spans="24:25" ht="12.75">
      <c r="X975" s="99"/>
      <c r="Y975" s="99"/>
    </row>
    <row r="976" spans="24:25" ht="12.75">
      <c r="X976" s="99"/>
      <c r="Y976" s="99"/>
    </row>
    <row r="977" spans="24:25" ht="12.75">
      <c r="X977" s="99"/>
      <c r="Y977" s="99"/>
    </row>
    <row r="978" spans="24:25" ht="12.75">
      <c r="X978" s="99"/>
      <c r="Y978" s="99"/>
    </row>
    <row r="979" spans="24:25" ht="12.75">
      <c r="X979" s="99"/>
      <c r="Y979" s="99"/>
    </row>
    <row r="980" spans="24:25" ht="12.75">
      <c r="X980" s="99"/>
      <c r="Y980" s="99"/>
    </row>
    <row r="981" spans="24:25" ht="12.75">
      <c r="X981" s="99"/>
      <c r="Y981" s="99"/>
    </row>
    <row r="982" spans="24:25" ht="12.75">
      <c r="X982" s="99"/>
      <c r="Y982" s="99"/>
    </row>
    <row r="983" spans="24:25" ht="12.75">
      <c r="X983" s="99"/>
      <c r="Y983" s="99"/>
    </row>
    <row r="984" spans="24:25" ht="12.75">
      <c r="X984" s="99"/>
      <c r="Y984" s="99"/>
    </row>
    <row r="985" spans="24:25" ht="12.75">
      <c r="X985" s="99"/>
      <c r="Y985" s="99"/>
    </row>
    <row r="986" spans="24:25" ht="12.75">
      <c r="X986" s="99"/>
      <c r="Y986" s="99"/>
    </row>
    <row r="987" spans="24:25" ht="12.75">
      <c r="X987" s="99"/>
      <c r="Y987" s="99"/>
    </row>
    <row r="988" spans="24:25" ht="12.75">
      <c r="X988" s="99"/>
      <c r="Y988" s="99"/>
    </row>
    <row r="989" spans="24:25" ht="12.75">
      <c r="X989" s="99"/>
      <c r="Y989" s="99"/>
    </row>
    <row r="990" spans="24:25" ht="12.75">
      <c r="X990" s="99"/>
      <c r="Y990" s="99"/>
    </row>
    <row r="991" spans="24:25" ht="12.75">
      <c r="X991" s="99"/>
      <c r="Y991" s="99"/>
    </row>
    <row r="992" spans="24:25" ht="12.75">
      <c r="X992" s="99"/>
      <c r="Y992" s="99"/>
    </row>
    <row r="993" spans="24:25" ht="12.75">
      <c r="X993" s="99"/>
      <c r="Y993" s="99"/>
    </row>
    <row r="994" spans="24:25" ht="12.75">
      <c r="X994" s="99"/>
      <c r="Y994" s="99"/>
    </row>
    <row r="995" spans="24:25" ht="12.75">
      <c r="X995" s="99"/>
      <c r="Y995" s="99"/>
    </row>
    <row r="996" spans="24:25" ht="12.75">
      <c r="X996" s="99"/>
      <c r="Y996" s="99"/>
    </row>
    <row r="997" spans="24:25" ht="12.75">
      <c r="X997" s="99"/>
      <c r="Y997" s="99"/>
    </row>
    <row r="998" spans="24:25" ht="12.75">
      <c r="X998" s="99"/>
      <c r="Y998" s="99"/>
    </row>
    <row r="999" spans="24:25" ht="12.75">
      <c r="X999" s="99"/>
      <c r="Y999" s="99"/>
    </row>
    <row r="1000" spans="24:25" ht="12.75">
      <c r="X1000" s="99"/>
      <c r="Y1000" s="99"/>
    </row>
    <row r="1001" spans="24:25" ht="12.75">
      <c r="X1001" s="99"/>
      <c r="Y1001" s="99"/>
    </row>
    <row r="1002" spans="24:25" ht="12.75">
      <c r="X1002" s="99"/>
      <c r="Y1002" s="99"/>
    </row>
    <row r="1003" spans="24:25" ht="12.75">
      <c r="X1003" s="99"/>
      <c r="Y1003" s="99"/>
    </row>
    <row r="1004" spans="24:25" ht="12.75">
      <c r="X1004" s="99"/>
      <c r="Y1004" s="99"/>
    </row>
    <row r="1005" spans="24:25" ht="12.75">
      <c r="X1005" s="99"/>
      <c r="Y1005" s="99"/>
    </row>
  </sheetData>
  <mergeCells count="23">
    <mergeCell ref="Z3:Z4"/>
    <mergeCell ref="AA3:AA4"/>
    <mergeCell ref="N1:W2"/>
    <mergeCell ref="X1:Y2"/>
    <mergeCell ref="Z1:AA2"/>
    <mergeCell ref="A3:A4"/>
    <mergeCell ref="B3:B4"/>
    <mergeCell ref="C3:D3"/>
    <mergeCell ref="J3:J4"/>
    <mergeCell ref="K3:K4"/>
    <mergeCell ref="L3:L4"/>
    <mergeCell ref="M3:M4"/>
    <mergeCell ref="N3:Q3"/>
    <mergeCell ref="R3:U3"/>
    <mergeCell ref="V3:V4"/>
    <mergeCell ref="W3:W4"/>
    <mergeCell ref="X3:X4"/>
    <mergeCell ref="Y3:Y4"/>
    <mergeCell ref="E3:H3"/>
    <mergeCell ref="I3:I4"/>
    <mergeCell ref="A1:B2"/>
    <mergeCell ref="C1:J2"/>
    <mergeCell ref="K1:M2"/>
  </mergeCells>
  <phoneticPr fontId="20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CA1006"/>
  <sheetViews>
    <sheetView workbookViewId="0">
      <selection sqref="A1:B2"/>
    </sheetView>
  </sheetViews>
  <sheetFormatPr defaultColWidth="12.5703125" defaultRowHeight="15.75" customHeight="1"/>
  <cols>
    <col min="1" max="17" width="7.5703125" customWidth="1"/>
    <col min="18" max="18" width="24.140625" customWidth="1"/>
    <col min="19" max="30" width="7.5703125" customWidth="1"/>
    <col min="31" max="31" width="8.7109375" customWidth="1"/>
    <col min="32" max="32" width="9.5703125" customWidth="1"/>
    <col min="33" max="33" width="9.42578125" customWidth="1"/>
    <col min="34" max="34" width="10.42578125" customWidth="1"/>
    <col min="35" max="35" width="9.42578125" customWidth="1"/>
    <col min="36" max="79" width="7.5703125" customWidth="1"/>
  </cols>
  <sheetData>
    <row r="1" spans="1:79" ht="15.75" customHeight="1">
      <c r="A1" s="133" t="s">
        <v>13</v>
      </c>
      <c r="B1" s="124"/>
      <c r="C1" s="147" t="s">
        <v>78</v>
      </c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4"/>
      <c r="S1" s="133" t="s">
        <v>79</v>
      </c>
      <c r="T1" s="123"/>
      <c r="U1" s="124"/>
      <c r="V1" s="142" t="s">
        <v>18</v>
      </c>
      <c r="W1" s="123"/>
      <c r="X1" s="123"/>
      <c r="Y1" s="123"/>
      <c r="Z1" s="123"/>
      <c r="AA1" s="123"/>
      <c r="AB1" s="123"/>
      <c r="AC1" s="123"/>
      <c r="AD1" s="123"/>
      <c r="AE1" s="124"/>
      <c r="AF1" s="148" t="s">
        <v>80</v>
      </c>
      <c r="AG1" s="124"/>
      <c r="AH1" s="149" t="s">
        <v>81</v>
      </c>
      <c r="AI1" s="124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</row>
    <row r="2" spans="1:79" ht="15.75" customHeight="1">
      <c r="A2" s="125"/>
      <c r="B2" s="127"/>
      <c r="C2" s="125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7"/>
      <c r="S2" s="125"/>
      <c r="T2" s="126"/>
      <c r="U2" s="127"/>
      <c r="V2" s="125"/>
      <c r="W2" s="126"/>
      <c r="X2" s="126"/>
      <c r="Y2" s="126"/>
      <c r="Z2" s="126"/>
      <c r="AA2" s="126"/>
      <c r="AB2" s="126"/>
      <c r="AC2" s="126"/>
      <c r="AD2" s="126"/>
      <c r="AE2" s="127"/>
      <c r="AF2" s="125"/>
      <c r="AG2" s="127"/>
      <c r="AH2" s="125"/>
      <c r="AI2" s="12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</row>
    <row r="3" spans="1:79" ht="15.75" customHeight="1">
      <c r="A3" s="135" t="s">
        <v>0</v>
      </c>
      <c r="B3" s="135" t="s">
        <v>1</v>
      </c>
      <c r="C3" s="153" t="s">
        <v>19</v>
      </c>
      <c r="D3" s="131"/>
      <c r="E3" s="131"/>
      <c r="F3" s="132"/>
      <c r="G3" s="137" t="s">
        <v>20</v>
      </c>
      <c r="H3" s="131"/>
      <c r="I3" s="131"/>
      <c r="J3" s="131"/>
      <c r="K3" s="131"/>
      <c r="L3" s="131"/>
      <c r="M3" s="131"/>
      <c r="N3" s="131"/>
      <c r="O3" s="155" t="s">
        <v>21</v>
      </c>
      <c r="P3" s="123"/>
      <c r="Q3" s="124"/>
      <c r="R3" s="135" t="s">
        <v>135</v>
      </c>
      <c r="S3" s="135" t="s">
        <v>4</v>
      </c>
      <c r="T3" s="135" t="s">
        <v>26</v>
      </c>
      <c r="U3" s="135" t="s">
        <v>21</v>
      </c>
      <c r="V3" s="134" t="s">
        <v>4</v>
      </c>
      <c r="W3" s="131"/>
      <c r="X3" s="131"/>
      <c r="Y3" s="132"/>
      <c r="Z3" s="134" t="s">
        <v>85</v>
      </c>
      <c r="AA3" s="131"/>
      <c r="AB3" s="131"/>
      <c r="AC3" s="132"/>
      <c r="AD3" s="135" t="s">
        <v>2</v>
      </c>
      <c r="AE3" s="144" t="s">
        <v>116</v>
      </c>
      <c r="AF3" s="152" t="s">
        <v>4</v>
      </c>
      <c r="AG3" s="152" t="s">
        <v>26</v>
      </c>
      <c r="AH3" s="151" t="s">
        <v>140</v>
      </c>
      <c r="AI3" s="151" t="s">
        <v>141</v>
      </c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</row>
    <row r="4" spans="1:79" ht="15.75" customHeight="1">
      <c r="A4" s="128"/>
      <c r="B4" s="128"/>
      <c r="C4" s="156" t="s">
        <v>102</v>
      </c>
      <c r="D4" s="127"/>
      <c r="E4" s="157" t="s">
        <v>103</v>
      </c>
      <c r="F4" s="124"/>
      <c r="G4" s="137" t="s">
        <v>147</v>
      </c>
      <c r="H4" s="132"/>
      <c r="I4" s="137" t="s">
        <v>148</v>
      </c>
      <c r="J4" s="132"/>
      <c r="K4" s="137" t="s">
        <v>145</v>
      </c>
      <c r="L4" s="132"/>
      <c r="M4" s="137" t="s">
        <v>149</v>
      </c>
      <c r="N4" s="132"/>
      <c r="O4" s="125"/>
      <c r="P4" s="126"/>
      <c r="Q4" s="127"/>
      <c r="R4" s="128"/>
      <c r="S4" s="128"/>
      <c r="T4" s="128"/>
      <c r="U4" s="128"/>
      <c r="V4" s="135" t="s">
        <v>31</v>
      </c>
      <c r="W4" s="135" t="s">
        <v>33</v>
      </c>
      <c r="X4" s="135" t="s">
        <v>42</v>
      </c>
      <c r="Y4" s="135" t="s">
        <v>93</v>
      </c>
      <c r="Z4" s="135" t="s">
        <v>94</v>
      </c>
      <c r="AA4" s="135" t="s">
        <v>150</v>
      </c>
      <c r="AB4" s="135" t="s">
        <v>92</v>
      </c>
      <c r="AC4" s="135" t="s">
        <v>30</v>
      </c>
      <c r="AD4" s="128"/>
      <c r="AE4" s="128"/>
      <c r="AF4" s="128"/>
      <c r="AG4" s="128"/>
      <c r="AH4" s="128"/>
      <c r="AI4" s="12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</row>
    <row r="5" spans="1:79" ht="15.75" customHeight="1">
      <c r="A5" s="129"/>
      <c r="B5" s="129"/>
      <c r="C5" s="107" t="s">
        <v>4</v>
      </c>
      <c r="D5" s="108" t="s">
        <v>151</v>
      </c>
      <c r="E5" s="108" t="s">
        <v>4</v>
      </c>
      <c r="F5" s="108" t="s">
        <v>151</v>
      </c>
      <c r="G5" s="109" t="s">
        <v>4</v>
      </c>
      <c r="H5" s="109" t="s">
        <v>151</v>
      </c>
      <c r="I5" s="109" t="s">
        <v>4</v>
      </c>
      <c r="J5" s="109" t="s">
        <v>151</v>
      </c>
      <c r="K5" s="109" t="s">
        <v>4</v>
      </c>
      <c r="L5" s="109" t="s">
        <v>151</v>
      </c>
      <c r="M5" s="109" t="s">
        <v>4</v>
      </c>
      <c r="N5" s="109" t="s">
        <v>151</v>
      </c>
      <c r="O5" s="110" t="s">
        <v>4</v>
      </c>
      <c r="P5" s="110" t="s">
        <v>151</v>
      </c>
      <c r="Q5" s="111" t="s">
        <v>5</v>
      </c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54"/>
      <c r="AK5" s="48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</row>
    <row r="6" spans="1:79" ht="15.75" customHeight="1">
      <c r="A6" s="112">
        <v>46266</v>
      </c>
      <c r="B6" s="113" t="s">
        <v>9</v>
      </c>
      <c r="C6" s="114">
        <v>8</v>
      </c>
      <c r="D6" s="114">
        <v>8</v>
      </c>
      <c r="E6" s="114">
        <v>5</v>
      </c>
      <c r="F6" s="114"/>
      <c r="G6" s="21">
        <v>2</v>
      </c>
      <c r="H6" s="21">
        <v>6</v>
      </c>
      <c r="I6" s="21">
        <v>83</v>
      </c>
      <c r="J6" s="21"/>
      <c r="K6" s="21">
        <v>17</v>
      </c>
      <c r="L6" s="21"/>
      <c r="M6" s="21">
        <v>0</v>
      </c>
      <c r="N6" s="21"/>
      <c r="O6" s="115"/>
      <c r="P6" s="115"/>
      <c r="Q6" s="116">
        <f t="shared" ref="Q6:Q20" si="0">C6+D6+E6+G6+H6+I6+K6+M6</f>
        <v>129</v>
      </c>
      <c r="R6" s="10" t="s">
        <v>152</v>
      </c>
      <c r="S6" s="21">
        <v>410.13</v>
      </c>
      <c r="T6" s="21">
        <v>689.66</v>
      </c>
      <c r="U6" s="21">
        <f t="shared" ref="U6:U36" si="1">S6+T6</f>
        <v>1099.79</v>
      </c>
      <c r="V6" s="11">
        <v>0</v>
      </c>
      <c r="W6" s="11">
        <v>34391</v>
      </c>
      <c r="X6" s="11">
        <v>29</v>
      </c>
      <c r="Y6" s="12">
        <f t="shared" ref="Y6:Y36" si="2">V6+W6+X6</f>
        <v>34420</v>
      </c>
      <c r="Z6" s="11">
        <v>462</v>
      </c>
      <c r="AA6" s="11">
        <v>18374</v>
      </c>
      <c r="AB6" s="11">
        <f>19+7+16</f>
        <v>42</v>
      </c>
      <c r="AC6" s="45">
        <f t="shared" ref="AC6:AC36" si="3">Z6+AA6+AB6</f>
        <v>18878</v>
      </c>
      <c r="AD6" s="11">
        <v>6</v>
      </c>
      <c r="AE6" s="36">
        <f t="shared" ref="AE6:AE36" si="4">Y6+Z6</f>
        <v>34882</v>
      </c>
      <c r="AF6" s="100">
        <f t="shared" ref="AF6:AF36" si="5">Y6/S6</f>
        <v>83.924609270231386</v>
      </c>
      <c r="AG6" s="100">
        <f t="shared" ref="AG6:AG36" si="6">AC6/T6</f>
        <v>27.372908389641275</v>
      </c>
      <c r="AH6" s="53">
        <f t="shared" ref="AH6:AI6" si="7">AF6*8</f>
        <v>671.39687416185109</v>
      </c>
      <c r="AI6" s="53">
        <f t="shared" si="7"/>
        <v>218.9832671171302</v>
      </c>
      <c r="AJ6" s="54"/>
      <c r="AK6" s="48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</row>
    <row r="7" spans="1:79" ht="15.75" customHeight="1">
      <c r="A7" s="112">
        <v>46267</v>
      </c>
      <c r="B7" s="113" t="s">
        <v>12</v>
      </c>
      <c r="C7" s="114">
        <v>8</v>
      </c>
      <c r="D7" s="114">
        <v>8</v>
      </c>
      <c r="E7" s="114">
        <v>5</v>
      </c>
      <c r="F7" s="114"/>
      <c r="G7" s="21">
        <v>2</v>
      </c>
      <c r="H7" s="21">
        <v>6</v>
      </c>
      <c r="I7" s="21">
        <v>80</v>
      </c>
      <c r="J7" s="21"/>
      <c r="K7" s="21">
        <v>15</v>
      </c>
      <c r="L7" s="21"/>
      <c r="M7" s="21">
        <v>0</v>
      </c>
      <c r="N7" s="21"/>
      <c r="O7" s="115"/>
      <c r="P7" s="115"/>
      <c r="Q7" s="116">
        <f t="shared" si="0"/>
        <v>124</v>
      </c>
      <c r="R7" s="10" t="s">
        <v>153</v>
      </c>
      <c r="S7" s="21">
        <v>326.10000000000002</v>
      </c>
      <c r="T7" s="21">
        <v>576.03</v>
      </c>
      <c r="U7" s="21">
        <f t="shared" si="1"/>
        <v>902.13</v>
      </c>
      <c r="V7" s="11">
        <v>0</v>
      </c>
      <c r="W7" s="11">
        <v>42297</v>
      </c>
      <c r="X7" s="11">
        <v>395</v>
      </c>
      <c r="Y7" s="12">
        <f t="shared" si="2"/>
        <v>42692</v>
      </c>
      <c r="Z7" s="11">
        <v>366</v>
      </c>
      <c r="AA7" s="11">
        <v>19273</v>
      </c>
      <c r="AB7" s="11">
        <f>23+7+47</f>
        <v>77</v>
      </c>
      <c r="AC7" s="12">
        <f t="shared" si="3"/>
        <v>19716</v>
      </c>
      <c r="AD7" s="11">
        <v>5</v>
      </c>
      <c r="AE7" s="36">
        <f t="shared" si="4"/>
        <v>43058</v>
      </c>
      <c r="AF7" s="100">
        <f t="shared" si="5"/>
        <v>130.91689665746702</v>
      </c>
      <c r="AG7" s="100">
        <f t="shared" si="6"/>
        <v>34.227383990417167</v>
      </c>
      <c r="AH7" s="53">
        <f t="shared" ref="AH7:AI7" si="8">AF7*8</f>
        <v>1047.3351732597362</v>
      </c>
      <c r="AI7" s="53">
        <f t="shared" si="8"/>
        <v>273.81907192333733</v>
      </c>
      <c r="AJ7" s="54"/>
      <c r="AK7" s="48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</row>
    <row r="8" spans="1:79" ht="15.75" customHeight="1">
      <c r="A8" s="112">
        <v>46268</v>
      </c>
      <c r="B8" s="113" t="s">
        <v>6</v>
      </c>
      <c r="C8" s="114">
        <v>8</v>
      </c>
      <c r="D8" s="114">
        <v>8</v>
      </c>
      <c r="E8" s="114">
        <v>5</v>
      </c>
      <c r="F8" s="114"/>
      <c r="G8" s="21">
        <v>2</v>
      </c>
      <c r="H8" s="21">
        <v>6</v>
      </c>
      <c r="I8" s="21">
        <v>82</v>
      </c>
      <c r="J8" s="21"/>
      <c r="K8" s="21">
        <v>13</v>
      </c>
      <c r="L8" s="21"/>
      <c r="M8" s="21">
        <v>0</v>
      </c>
      <c r="N8" s="21"/>
      <c r="O8" s="115"/>
      <c r="P8" s="115"/>
      <c r="Q8" s="116">
        <f t="shared" si="0"/>
        <v>124</v>
      </c>
      <c r="R8" s="10" t="s">
        <v>155</v>
      </c>
      <c r="S8" s="21">
        <v>431.63</v>
      </c>
      <c r="T8" s="21">
        <v>565.55999999999995</v>
      </c>
      <c r="U8" s="21">
        <f t="shared" si="1"/>
        <v>997.18999999999994</v>
      </c>
      <c r="V8" s="11">
        <v>0</v>
      </c>
      <c r="W8" s="11">
        <v>33260</v>
      </c>
      <c r="X8" s="11">
        <v>242</v>
      </c>
      <c r="Y8" s="12">
        <f t="shared" si="2"/>
        <v>33502</v>
      </c>
      <c r="Z8" s="11">
        <v>352</v>
      </c>
      <c r="AA8" s="11">
        <v>17150</v>
      </c>
      <c r="AB8" s="11">
        <f>22+16+19</f>
        <v>57</v>
      </c>
      <c r="AC8" s="12">
        <f t="shared" si="3"/>
        <v>17559</v>
      </c>
      <c r="AD8" s="11">
        <v>7</v>
      </c>
      <c r="AE8" s="36">
        <f t="shared" si="4"/>
        <v>33854</v>
      </c>
      <c r="AF8" s="100">
        <f t="shared" si="5"/>
        <v>77.617403794916939</v>
      </c>
      <c r="AG8" s="100">
        <f t="shared" si="6"/>
        <v>31.047103755569704</v>
      </c>
      <c r="AH8" s="53">
        <f t="shared" ref="AH8:AI8" si="9">AF8*8</f>
        <v>620.93923035933551</v>
      </c>
      <c r="AI8" s="53">
        <f t="shared" si="9"/>
        <v>248.37683004455764</v>
      </c>
      <c r="AJ8" s="54"/>
      <c r="AK8" s="48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</row>
    <row r="9" spans="1:79" ht="15.75" customHeight="1">
      <c r="A9" s="112">
        <v>46269</v>
      </c>
      <c r="B9" s="113" t="s">
        <v>11</v>
      </c>
      <c r="C9" s="114">
        <v>8</v>
      </c>
      <c r="D9" s="114">
        <v>8</v>
      </c>
      <c r="E9" s="114">
        <v>3</v>
      </c>
      <c r="F9" s="114"/>
      <c r="G9" s="21">
        <v>2</v>
      </c>
      <c r="H9" s="21">
        <v>6</v>
      </c>
      <c r="I9" s="21">
        <v>89</v>
      </c>
      <c r="J9" s="21"/>
      <c r="K9" s="21">
        <v>12</v>
      </c>
      <c r="L9" s="21"/>
      <c r="M9" s="21">
        <v>0</v>
      </c>
      <c r="N9" s="21"/>
      <c r="O9" s="115"/>
      <c r="P9" s="115"/>
      <c r="Q9" s="116">
        <f t="shared" si="0"/>
        <v>128</v>
      </c>
      <c r="R9" s="10" t="s">
        <v>156</v>
      </c>
      <c r="S9" s="21">
        <v>446.8</v>
      </c>
      <c r="T9" s="21">
        <v>712.5</v>
      </c>
      <c r="U9" s="21">
        <f t="shared" si="1"/>
        <v>1159.3</v>
      </c>
      <c r="V9" s="11">
        <v>0</v>
      </c>
      <c r="W9" s="25">
        <v>39195</v>
      </c>
      <c r="X9" s="25">
        <v>409</v>
      </c>
      <c r="Y9" s="12">
        <f t="shared" si="2"/>
        <v>39604</v>
      </c>
      <c r="Z9" s="11">
        <v>284</v>
      </c>
      <c r="AA9" s="11">
        <v>19302</v>
      </c>
      <c r="AB9" s="11">
        <f>14+11+23</f>
        <v>48</v>
      </c>
      <c r="AC9" s="45">
        <f t="shared" si="3"/>
        <v>19634</v>
      </c>
      <c r="AD9" s="11">
        <v>7</v>
      </c>
      <c r="AE9" s="36">
        <f t="shared" si="4"/>
        <v>39888</v>
      </c>
      <c r="AF9" s="100">
        <f t="shared" si="5"/>
        <v>88.639212175470007</v>
      </c>
      <c r="AG9" s="100">
        <f t="shared" si="6"/>
        <v>27.556491228070175</v>
      </c>
      <c r="AH9" s="53">
        <f t="shared" ref="AH9:AI9" si="10">AF9*8</f>
        <v>709.11369740376006</v>
      </c>
      <c r="AI9" s="53">
        <f t="shared" si="10"/>
        <v>220.4519298245614</v>
      </c>
      <c r="AJ9" s="54"/>
      <c r="AK9" s="48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 spans="1:79" ht="15.75" customHeight="1">
      <c r="A10" s="105">
        <v>46270</v>
      </c>
      <c r="B10" s="106" t="s">
        <v>8</v>
      </c>
      <c r="C10" s="114">
        <v>8</v>
      </c>
      <c r="D10" s="114">
        <v>7</v>
      </c>
      <c r="E10" s="114">
        <v>4</v>
      </c>
      <c r="F10" s="114"/>
      <c r="G10" s="21">
        <v>2</v>
      </c>
      <c r="H10" s="21">
        <v>5</v>
      </c>
      <c r="I10" s="21">
        <v>104</v>
      </c>
      <c r="J10" s="21"/>
      <c r="K10" s="21">
        <v>0</v>
      </c>
      <c r="L10" s="21"/>
      <c r="M10" s="21">
        <v>0</v>
      </c>
      <c r="N10" s="21"/>
      <c r="O10" s="115"/>
      <c r="P10" s="115"/>
      <c r="Q10" s="116">
        <f t="shared" si="0"/>
        <v>130</v>
      </c>
      <c r="R10" s="10" t="s">
        <v>157</v>
      </c>
      <c r="S10" s="21">
        <v>366.2</v>
      </c>
      <c r="T10" s="21">
        <v>636.30999999999995</v>
      </c>
      <c r="U10" s="21">
        <f t="shared" si="1"/>
        <v>1002.51</v>
      </c>
      <c r="V10" s="11">
        <v>0</v>
      </c>
      <c r="W10" s="25">
        <v>35144</v>
      </c>
      <c r="X10" s="25">
        <v>0</v>
      </c>
      <c r="Y10" s="12">
        <f t="shared" si="2"/>
        <v>35144</v>
      </c>
      <c r="Z10" s="11">
        <v>0</v>
      </c>
      <c r="AA10" s="11">
        <v>19536</v>
      </c>
      <c r="AB10" s="11">
        <v>0</v>
      </c>
      <c r="AC10" s="45">
        <f t="shared" si="3"/>
        <v>19536</v>
      </c>
      <c r="AD10" s="11">
        <v>0</v>
      </c>
      <c r="AE10" s="36">
        <f t="shared" si="4"/>
        <v>35144</v>
      </c>
      <c r="AF10" s="100">
        <f t="shared" si="5"/>
        <v>95.969415619879854</v>
      </c>
      <c r="AG10" s="100">
        <f t="shared" si="6"/>
        <v>30.702016312803512</v>
      </c>
      <c r="AH10" s="53">
        <f t="shared" ref="AH10:AI10" si="11">AF10*8</f>
        <v>767.75532495903883</v>
      </c>
      <c r="AI10" s="53">
        <f t="shared" si="11"/>
        <v>245.61613050242809</v>
      </c>
      <c r="AJ10" s="54"/>
      <c r="AK10" s="48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 spans="1:79" ht="15.75" customHeight="1">
      <c r="A11" s="105">
        <v>46271</v>
      </c>
      <c r="B11" s="106" t="s">
        <v>7</v>
      </c>
      <c r="C11" s="114">
        <v>7</v>
      </c>
      <c r="D11" s="114">
        <v>6.5</v>
      </c>
      <c r="E11" s="114">
        <v>1</v>
      </c>
      <c r="F11" s="114"/>
      <c r="G11" s="21">
        <v>2</v>
      </c>
      <c r="H11" s="21">
        <v>5</v>
      </c>
      <c r="I11" s="46">
        <v>96</v>
      </c>
      <c r="J11" s="46"/>
      <c r="K11" s="21">
        <v>0</v>
      </c>
      <c r="L11" s="21"/>
      <c r="M11" s="21">
        <v>0</v>
      </c>
      <c r="N11" s="21"/>
      <c r="O11" s="115"/>
      <c r="P11" s="115"/>
      <c r="Q11" s="116">
        <f t="shared" si="0"/>
        <v>117.5</v>
      </c>
      <c r="R11" s="10" t="s">
        <v>158</v>
      </c>
      <c r="S11" s="21">
        <v>372.06</v>
      </c>
      <c r="T11" s="21">
        <v>614.26</v>
      </c>
      <c r="U11" s="21">
        <f t="shared" si="1"/>
        <v>986.31999999999994</v>
      </c>
      <c r="V11" s="11">
        <v>0</v>
      </c>
      <c r="W11" s="25">
        <v>35436</v>
      </c>
      <c r="X11" s="25">
        <v>26</v>
      </c>
      <c r="Y11" s="12">
        <f t="shared" si="2"/>
        <v>35462</v>
      </c>
      <c r="Z11" s="11">
        <v>0</v>
      </c>
      <c r="AA11" s="11">
        <v>17918</v>
      </c>
      <c r="AB11" s="11">
        <v>0</v>
      </c>
      <c r="AC11" s="45">
        <f t="shared" si="3"/>
        <v>17918</v>
      </c>
      <c r="AD11" s="11">
        <v>0</v>
      </c>
      <c r="AE11" s="36">
        <f t="shared" si="4"/>
        <v>35462</v>
      </c>
      <c r="AF11" s="100">
        <f t="shared" si="5"/>
        <v>95.312583991829271</v>
      </c>
      <c r="AG11" s="100">
        <f t="shared" si="6"/>
        <v>29.170058281509458</v>
      </c>
      <c r="AH11" s="53">
        <f t="shared" ref="AH11:AI11" si="12">AF11*8</f>
        <v>762.50067193463417</v>
      </c>
      <c r="AI11" s="53">
        <f t="shared" si="12"/>
        <v>233.36046625207567</v>
      </c>
      <c r="AJ11" s="54"/>
      <c r="AK11" s="48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</row>
    <row r="12" spans="1:79" ht="15.75" customHeight="1">
      <c r="A12" s="112">
        <v>46272</v>
      </c>
      <c r="B12" s="113" t="s">
        <v>10</v>
      </c>
      <c r="C12" s="114">
        <v>8</v>
      </c>
      <c r="D12" s="114">
        <v>8</v>
      </c>
      <c r="E12" s="114">
        <v>13</v>
      </c>
      <c r="F12" s="114"/>
      <c r="G12" s="21">
        <v>2</v>
      </c>
      <c r="H12" s="21">
        <v>6</v>
      </c>
      <c r="I12" s="21">
        <v>76</v>
      </c>
      <c r="J12" s="21"/>
      <c r="K12" s="21">
        <v>14</v>
      </c>
      <c r="L12" s="21"/>
      <c r="M12" s="21">
        <v>13</v>
      </c>
      <c r="N12" s="21"/>
      <c r="O12" s="115"/>
      <c r="P12" s="115"/>
      <c r="Q12" s="116">
        <f t="shared" si="0"/>
        <v>140</v>
      </c>
      <c r="R12" s="10" t="s">
        <v>159</v>
      </c>
      <c r="S12" s="21">
        <v>323.98</v>
      </c>
      <c r="T12" s="21">
        <v>723.15</v>
      </c>
      <c r="U12" s="21">
        <f t="shared" si="1"/>
        <v>1047.1300000000001</v>
      </c>
      <c r="V12" s="11">
        <v>0</v>
      </c>
      <c r="W12" s="25">
        <v>33687</v>
      </c>
      <c r="X12" s="25">
        <v>134</v>
      </c>
      <c r="Y12" s="12">
        <f t="shared" si="2"/>
        <v>33821</v>
      </c>
      <c r="Z12" s="11">
        <v>821</v>
      </c>
      <c r="AA12" s="11">
        <f>22687+2249</f>
        <v>24936</v>
      </c>
      <c r="AB12" s="11">
        <f>71+18+43</f>
        <v>132</v>
      </c>
      <c r="AC12" s="45">
        <f t="shared" si="3"/>
        <v>25889</v>
      </c>
      <c r="AD12" s="11">
        <v>7</v>
      </c>
      <c r="AE12" s="36">
        <f t="shared" si="4"/>
        <v>34642</v>
      </c>
      <c r="AF12" s="100">
        <f t="shared" si="5"/>
        <v>104.39224643496512</v>
      </c>
      <c r="AG12" s="100">
        <f t="shared" si="6"/>
        <v>35.800318052962737</v>
      </c>
      <c r="AH12" s="53">
        <f t="shared" ref="AH12:AI12" si="13">AF12*8</f>
        <v>835.13797147972093</v>
      </c>
      <c r="AI12" s="53">
        <f t="shared" si="13"/>
        <v>286.4025444237019</v>
      </c>
      <c r="AJ12" s="54"/>
      <c r="AK12" s="48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</row>
    <row r="13" spans="1:79" ht="15.75" customHeight="1">
      <c r="A13" s="112">
        <v>46273</v>
      </c>
      <c r="B13" s="113" t="s">
        <v>9</v>
      </c>
      <c r="C13" s="114">
        <v>8</v>
      </c>
      <c r="D13" s="114">
        <v>8</v>
      </c>
      <c r="E13" s="114">
        <v>2</v>
      </c>
      <c r="F13" s="114"/>
      <c r="G13" s="21">
        <v>2</v>
      </c>
      <c r="H13" s="21">
        <v>6</v>
      </c>
      <c r="I13" s="21">
        <v>110</v>
      </c>
      <c r="J13" s="21"/>
      <c r="K13" s="21">
        <v>13</v>
      </c>
      <c r="L13" s="21"/>
      <c r="M13" s="21">
        <v>10</v>
      </c>
      <c r="N13" s="21"/>
      <c r="O13" s="115"/>
      <c r="P13" s="115"/>
      <c r="Q13" s="116">
        <f t="shared" si="0"/>
        <v>159</v>
      </c>
      <c r="R13" s="10" t="s">
        <v>160</v>
      </c>
      <c r="S13" s="21">
        <v>530.29999999999995</v>
      </c>
      <c r="T13" s="21">
        <v>891.18</v>
      </c>
      <c r="U13" s="21">
        <f t="shared" si="1"/>
        <v>1421.48</v>
      </c>
      <c r="V13" s="11">
        <v>0</v>
      </c>
      <c r="W13" s="11">
        <v>38700</v>
      </c>
      <c r="X13" s="11">
        <v>48</v>
      </c>
      <c r="Y13" s="12">
        <f t="shared" si="2"/>
        <v>38748</v>
      </c>
      <c r="Z13" s="11">
        <v>336</v>
      </c>
      <c r="AA13" s="15">
        <f>26739-2249+967</f>
        <v>25457</v>
      </c>
      <c r="AB13" s="11">
        <f>25+4+25</f>
        <v>54</v>
      </c>
      <c r="AC13" s="12">
        <f t="shared" si="3"/>
        <v>25847</v>
      </c>
      <c r="AD13" s="11">
        <v>9</v>
      </c>
      <c r="AE13" s="36">
        <f t="shared" si="4"/>
        <v>39084</v>
      </c>
      <c r="AF13" s="100">
        <f t="shared" si="5"/>
        <v>73.068074674712435</v>
      </c>
      <c r="AG13" s="100">
        <f t="shared" si="6"/>
        <v>29.003119459592902</v>
      </c>
      <c r="AH13" s="53">
        <f t="shared" ref="AH13:AI13" si="14">AF13*8</f>
        <v>584.54459739769948</v>
      </c>
      <c r="AI13" s="53">
        <f t="shared" si="14"/>
        <v>232.02495567674322</v>
      </c>
      <c r="AJ13" s="54"/>
      <c r="AK13" s="48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</row>
    <row r="14" spans="1:79" ht="15.75" customHeight="1">
      <c r="A14" s="112">
        <v>46274</v>
      </c>
      <c r="B14" s="113" t="s">
        <v>12</v>
      </c>
      <c r="C14" s="114">
        <v>8</v>
      </c>
      <c r="D14" s="114">
        <v>6</v>
      </c>
      <c r="E14" s="114">
        <v>2</v>
      </c>
      <c r="F14" s="114"/>
      <c r="G14" s="21">
        <v>2</v>
      </c>
      <c r="H14" s="21">
        <v>6</v>
      </c>
      <c r="I14" s="21">
        <v>85</v>
      </c>
      <c r="J14" s="21"/>
      <c r="K14" s="21">
        <v>11</v>
      </c>
      <c r="L14" s="21"/>
      <c r="M14" s="21">
        <v>0</v>
      </c>
      <c r="N14" s="21">
        <v>0</v>
      </c>
      <c r="O14" s="115"/>
      <c r="P14" s="115"/>
      <c r="Q14" s="116">
        <f t="shared" si="0"/>
        <v>120</v>
      </c>
      <c r="R14" s="10" t="s">
        <v>161</v>
      </c>
      <c r="S14" s="21">
        <v>495.2</v>
      </c>
      <c r="T14" s="21">
        <v>608.73</v>
      </c>
      <c r="U14" s="21">
        <f t="shared" si="1"/>
        <v>1103.93</v>
      </c>
      <c r="V14" s="11">
        <v>0</v>
      </c>
      <c r="W14" s="11">
        <v>45275</v>
      </c>
      <c r="X14" s="11">
        <v>300</v>
      </c>
      <c r="Y14" s="12">
        <f t="shared" si="2"/>
        <v>45575</v>
      </c>
      <c r="Z14" s="11">
        <v>371</v>
      </c>
      <c r="AA14" s="15">
        <f>19498-967</f>
        <v>18531</v>
      </c>
      <c r="AB14" s="11">
        <f>37+11+39</f>
        <v>87</v>
      </c>
      <c r="AC14" s="12">
        <f t="shared" si="3"/>
        <v>18989</v>
      </c>
      <c r="AD14" s="11">
        <v>6</v>
      </c>
      <c r="AE14" s="36">
        <f t="shared" si="4"/>
        <v>45946</v>
      </c>
      <c r="AF14" s="100">
        <f t="shared" si="5"/>
        <v>92.033521809369958</v>
      </c>
      <c r="AG14" s="100">
        <f t="shared" si="6"/>
        <v>31.194454027237033</v>
      </c>
      <c r="AH14" s="53">
        <f t="shared" ref="AH14:AI14" si="15">AF14*8</f>
        <v>736.26817447495966</v>
      </c>
      <c r="AI14" s="53">
        <f t="shared" si="15"/>
        <v>249.55563221789626</v>
      </c>
      <c r="AJ14" s="54"/>
      <c r="AK14" s="48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</row>
    <row r="15" spans="1:79" ht="15.75" customHeight="1">
      <c r="A15" s="112">
        <v>46275</v>
      </c>
      <c r="B15" s="113" t="s">
        <v>6</v>
      </c>
      <c r="C15" s="114">
        <v>8</v>
      </c>
      <c r="D15" s="114">
        <v>8</v>
      </c>
      <c r="E15" s="114">
        <v>14</v>
      </c>
      <c r="F15" s="114"/>
      <c r="G15" s="21">
        <v>2</v>
      </c>
      <c r="H15" s="21">
        <v>6</v>
      </c>
      <c r="I15" s="21">
        <v>82</v>
      </c>
      <c r="J15" s="21"/>
      <c r="K15" s="21">
        <v>13</v>
      </c>
      <c r="L15" s="21"/>
      <c r="M15" s="21">
        <v>0</v>
      </c>
      <c r="N15" s="21">
        <v>0</v>
      </c>
      <c r="O15" s="115"/>
      <c r="P15" s="115"/>
      <c r="Q15" s="116">
        <f t="shared" si="0"/>
        <v>133</v>
      </c>
      <c r="R15" s="10" t="s">
        <v>162</v>
      </c>
      <c r="S15" s="21">
        <v>405.7</v>
      </c>
      <c r="T15" s="21">
        <v>612.76</v>
      </c>
      <c r="U15" s="21">
        <f t="shared" si="1"/>
        <v>1018.46</v>
      </c>
      <c r="V15" s="11">
        <v>0</v>
      </c>
      <c r="W15" s="11">
        <v>39549</v>
      </c>
      <c r="X15" s="11">
        <v>220</v>
      </c>
      <c r="Y15" s="12">
        <f t="shared" si="2"/>
        <v>39769</v>
      </c>
      <c r="Z15" s="11">
        <v>372</v>
      </c>
      <c r="AA15" s="11">
        <v>27112</v>
      </c>
      <c r="AB15" s="11">
        <f>46+14+34</f>
        <v>94</v>
      </c>
      <c r="AC15" s="12">
        <f t="shared" si="3"/>
        <v>27578</v>
      </c>
      <c r="AD15" s="11">
        <v>2</v>
      </c>
      <c r="AE15" s="36">
        <f t="shared" si="4"/>
        <v>40141</v>
      </c>
      <c r="AF15" s="100">
        <f t="shared" si="5"/>
        <v>98.025634705447374</v>
      </c>
      <c r="AG15" s="100">
        <f t="shared" si="6"/>
        <v>45.006201449180757</v>
      </c>
      <c r="AH15" s="53">
        <f t="shared" ref="AH15:AI15" si="16">AF15*8</f>
        <v>784.20507764357899</v>
      </c>
      <c r="AI15" s="53">
        <f t="shared" si="16"/>
        <v>360.04961159344606</v>
      </c>
      <c r="AJ15" s="54"/>
      <c r="AK15" s="48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</row>
    <row r="16" spans="1:79" ht="15.75" customHeight="1">
      <c r="A16" s="112">
        <v>46276</v>
      </c>
      <c r="B16" s="113" t="s">
        <v>11</v>
      </c>
      <c r="C16" s="114">
        <v>8</v>
      </c>
      <c r="D16" s="114">
        <v>8</v>
      </c>
      <c r="E16" s="114">
        <v>2</v>
      </c>
      <c r="F16" s="114"/>
      <c r="G16" s="21">
        <v>2</v>
      </c>
      <c r="H16" s="21">
        <v>6</v>
      </c>
      <c r="I16" s="21">
        <v>92</v>
      </c>
      <c r="J16" s="21"/>
      <c r="K16" s="21">
        <v>10</v>
      </c>
      <c r="L16" s="21"/>
      <c r="M16" s="21">
        <v>0</v>
      </c>
      <c r="N16" s="21">
        <v>0</v>
      </c>
      <c r="O16" s="115"/>
      <c r="P16" s="115"/>
      <c r="Q16" s="116">
        <f t="shared" si="0"/>
        <v>128</v>
      </c>
      <c r="R16" s="10" t="s">
        <v>163</v>
      </c>
      <c r="S16" s="21">
        <v>465.93</v>
      </c>
      <c r="T16" s="21">
        <v>686.9</v>
      </c>
      <c r="U16" s="21">
        <f t="shared" si="1"/>
        <v>1152.83</v>
      </c>
      <c r="V16" s="11">
        <v>0</v>
      </c>
      <c r="W16" s="11">
        <v>35186</v>
      </c>
      <c r="X16" s="11">
        <v>292</v>
      </c>
      <c r="Y16" s="12">
        <f t="shared" si="2"/>
        <v>35478</v>
      </c>
      <c r="Z16" s="11">
        <v>264</v>
      </c>
      <c r="AA16" s="11">
        <v>18641</v>
      </c>
      <c r="AB16" s="11">
        <f>67+14+21</f>
        <v>102</v>
      </c>
      <c r="AC16" s="12">
        <f t="shared" si="3"/>
        <v>19007</v>
      </c>
      <c r="AD16" s="11">
        <v>7</v>
      </c>
      <c r="AE16" s="36">
        <f t="shared" si="4"/>
        <v>35742</v>
      </c>
      <c r="AF16" s="100">
        <f t="shared" si="5"/>
        <v>76.14448522310218</v>
      </c>
      <c r="AG16" s="100">
        <f t="shared" si="6"/>
        <v>27.670694424224777</v>
      </c>
      <c r="AH16" s="53">
        <f t="shared" ref="AH16:AI16" si="17">AF16*8</f>
        <v>609.15588178481744</v>
      </c>
      <c r="AI16" s="53">
        <f t="shared" si="17"/>
        <v>221.36555539379822</v>
      </c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</row>
    <row r="17" spans="1:79" ht="15.75" customHeight="1">
      <c r="A17" s="105">
        <v>46277</v>
      </c>
      <c r="B17" s="106" t="s">
        <v>8</v>
      </c>
      <c r="C17" s="114">
        <v>8</v>
      </c>
      <c r="D17" s="114">
        <v>7</v>
      </c>
      <c r="E17" s="114">
        <v>0</v>
      </c>
      <c r="F17" s="114">
        <v>0</v>
      </c>
      <c r="G17" s="21">
        <v>2</v>
      </c>
      <c r="H17" s="21">
        <v>5</v>
      </c>
      <c r="I17" s="21">
        <v>58</v>
      </c>
      <c r="J17" s="21"/>
      <c r="K17" s="21">
        <v>0</v>
      </c>
      <c r="L17" s="21">
        <v>0</v>
      </c>
      <c r="M17" s="21">
        <v>0</v>
      </c>
      <c r="N17" s="21">
        <v>0</v>
      </c>
      <c r="O17" s="115"/>
      <c r="P17" s="115"/>
      <c r="Q17" s="116">
        <f t="shared" si="0"/>
        <v>80</v>
      </c>
      <c r="R17" s="10" t="s">
        <v>164</v>
      </c>
      <c r="S17" s="21">
        <v>365.5</v>
      </c>
      <c r="T17" s="21">
        <v>261.95</v>
      </c>
      <c r="U17" s="21">
        <f t="shared" si="1"/>
        <v>627.45000000000005</v>
      </c>
      <c r="V17" s="11">
        <v>0</v>
      </c>
      <c r="W17" s="11">
        <v>29691</v>
      </c>
      <c r="X17" s="11">
        <v>0</v>
      </c>
      <c r="Y17" s="12">
        <f t="shared" si="2"/>
        <v>29691</v>
      </c>
      <c r="Z17" s="11">
        <v>0</v>
      </c>
      <c r="AA17" s="11">
        <v>7170</v>
      </c>
      <c r="AB17" s="11">
        <v>0</v>
      </c>
      <c r="AC17" s="12">
        <f t="shared" si="3"/>
        <v>7170</v>
      </c>
      <c r="AD17" s="11">
        <v>0</v>
      </c>
      <c r="AE17" s="36">
        <f t="shared" si="4"/>
        <v>29691</v>
      </c>
      <c r="AF17" s="100">
        <f t="shared" si="5"/>
        <v>81.233926128590966</v>
      </c>
      <c r="AG17" s="100">
        <f t="shared" si="6"/>
        <v>27.371635808360374</v>
      </c>
      <c r="AH17" s="53">
        <f t="shared" ref="AH17:AI17" si="18">AF17*8</f>
        <v>649.87140902872773</v>
      </c>
      <c r="AI17" s="53">
        <f t="shared" si="18"/>
        <v>218.97308646688299</v>
      </c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</row>
    <row r="18" spans="1:79" ht="15.75" customHeight="1">
      <c r="A18" s="105">
        <v>46278</v>
      </c>
      <c r="B18" s="106" t="s">
        <v>7</v>
      </c>
      <c r="C18" s="114">
        <v>3</v>
      </c>
      <c r="D18" s="114">
        <v>3</v>
      </c>
      <c r="E18" s="114">
        <v>0</v>
      </c>
      <c r="F18" s="114">
        <v>0</v>
      </c>
      <c r="G18" s="21">
        <v>0</v>
      </c>
      <c r="H18" s="21">
        <v>0</v>
      </c>
      <c r="I18" s="21">
        <v>0</v>
      </c>
      <c r="J18" s="21"/>
      <c r="K18" s="21">
        <v>0</v>
      </c>
      <c r="L18" s="21">
        <v>0</v>
      </c>
      <c r="M18" s="21">
        <v>0</v>
      </c>
      <c r="N18" s="21">
        <v>0</v>
      </c>
      <c r="O18" s="115"/>
      <c r="P18" s="115"/>
      <c r="Q18" s="116">
        <f t="shared" si="0"/>
        <v>6</v>
      </c>
      <c r="R18" s="10"/>
      <c r="S18" s="117">
        <v>40</v>
      </c>
      <c r="T18" s="117">
        <v>8</v>
      </c>
      <c r="U18" s="21">
        <f t="shared" si="1"/>
        <v>48</v>
      </c>
      <c r="V18" s="11">
        <v>0</v>
      </c>
      <c r="W18" s="11">
        <v>4031</v>
      </c>
      <c r="X18" s="11">
        <v>0</v>
      </c>
      <c r="Y18" s="12">
        <f t="shared" si="2"/>
        <v>4031</v>
      </c>
      <c r="Z18" s="11">
        <v>0</v>
      </c>
      <c r="AA18" s="11">
        <v>249</v>
      </c>
      <c r="AB18" s="11">
        <v>0</v>
      </c>
      <c r="AC18" s="12">
        <f t="shared" si="3"/>
        <v>249</v>
      </c>
      <c r="AD18" s="11">
        <v>0</v>
      </c>
      <c r="AE18" s="36">
        <f t="shared" si="4"/>
        <v>4031</v>
      </c>
      <c r="AF18" s="100">
        <f t="shared" si="5"/>
        <v>100.77500000000001</v>
      </c>
      <c r="AG18" s="100">
        <f t="shared" si="6"/>
        <v>31.125</v>
      </c>
      <c r="AH18" s="53">
        <f t="shared" ref="AH18:AI18" si="19">AF18*8</f>
        <v>806.2</v>
      </c>
      <c r="AI18" s="53">
        <f t="shared" si="19"/>
        <v>249</v>
      </c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</row>
    <row r="19" spans="1:79" ht="15.75" customHeight="1">
      <c r="A19" s="112">
        <v>46279</v>
      </c>
      <c r="B19" s="113" t="s">
        <v>10</v>
      </c>
      <c r="C19" s="114">
        <v>7</v>
      </c>
      <c r="D19" s="114">
        <v>7</v>
      </c>
      <c r="E19" s="114">
        <v>0</v>
      </c>
      <c r="F19" s="114">
        <v>0</v>
      </c>
      <c r="G19" s="21">
        <v>2</v>
      </c>
      <c r="H19" s="21">
        <v>6</v>
      </c>
      <c r="I19" s="21">
        <v>41</v>
      </c>
      <c r="J19" s="21"/>
      <c r="K19" s="21">
        <v>0</v>
      </c>
      <c r="L19" s="21">
        <v>0</v>
      </c>
      <c r="M19" s="21">
        <v>0</v>
      </c>
      <c r="N19" s="21">
        <v>0</v>
      </c>
      <c r="O19" s="115"/>
      <c r="P19" s="115"/>
      <c r="Q19" s="116">
        <f t="shared" si="0"/>
        <v>63</v>
      </c>
      <c r="R19" s="10"/>
      <c r="S19" s="21">
        <v>206.33</v>
      </c>
      <c r="T19" s="21">
        <v>239.4</v>
      </c>
      <c r="U19" s="21">
        <f t="shared" si="1"/>
        <v>445.73</v>
      </c>
      <c r="V19" s="11">
        <v>0</v>
      </c>
      <c r="W19" s="11">
        <v>16195</v>
      </c>
      <c r="X19" s="11">
        <v>12</v>
      </c>
      <c r="Y19" s="12">
        <f t="shared" si="2"/>
        <v>16207</v>
      </c>
      <c r="Z19" s="11">
        <v>760</v>
      </c>
      <c r="AA19" s="11">
        <v>4499</v>
      </c>
      <c r="AB19" s="11">
        <f>79+9+41</f>
        <v>129</v>
      </c>
      <c r="AC19" s="12">
        <f t="shared" si="3"/>
        <v>5388</v>
      </c>
      <c r="AD19" s="11">
        <v>4</v>
      </c>
      <c r="AE19" s="36">
        <f t="shared" si="4"/>
        <v>16967</v>
      </c>
      <c r="AF19" s="100">
        <f t="shared" si="5"/>
        <v>78.548926477002851</v>
      </c>
      <c r="AG19" s="100">
        <f t="shared" si="6"/>
        <v>22.506265664160402</v>
      </c>
      <c r="AH19" s="53">
        <f t="shared" ref="AH19:AI19" si="20">AF19*8</f>
        <v>628.39141181602281</v>
      </c>
      <c r="AI19" s="53">
        <f t="shared" si="20"/>
        <v>180.05012531328322</v>
      </c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</row>
    <row r="20" spans="1:79" ht="15.75" customHeight="1">
      <c r="A20" s="112">
        <v>46280</v>
      </c>
      <c r="B20" s="113" t="s">
        <v>9</v>
      </c>
      <c r="C20" s="114">
        <v>6</v>
      </c>
      <c r="D20" s="114">
        <v>7</v>
      </c>
      <c r="E20" s="114">
        <v>0</v>
      </c>
      <c r="F20" s="114">
        <v>0</v>
      </c>
      <c r="G20" s="21">
        <v>2</v>
      </c>
      <c r="H20" s="21">
        <v>6</v>
      </c>
      <c r="I20" s="21">
        <v>28</v>
      </c>
      <c r="J20" s="21"/>
      <c r="K20" s="21">
        <v>0</v>
      </c>
      <c r="L20" s="21">
        <v>0</v>
      </c>
      <c r="M20" s="21">
        <v>0</v>
      </c>
      <c r="N20" s="21">
        <v>0</v>
      </c>
      <c r="O20" s="115"/>
      <c r="P20" s="115"/>
      <c r="Q20" s="116">
        <f t="shared" si="0"/>
        <v>49</v>
      </c>
      <c r="R20" s="10"/>
      <c r="S20" s="21">
        <v>119.13</v>
      </c>
      <c r="T20" s="21">
        <v>154.26669999999999</v>
      </c>
      <c r="U20" s="21">
        <f t="shared" si="1"/>
        <v>273.39670000000001</v>
      </c>
      <c r="V20" s="11">
        <v>0</v>
      </c>
      <c r="W20" s="11">
        <v>8769</v>
      </c>
      <c r="X20" s="11">
        <v>232</v>
      </c>
      <c r="Y20" s="12">
        <f t="shared" si="2"/>
        <v>9001</v>
      </c>
      <c r="Z20" s="11">
        <v>333</v>
      </c>
      <c r="AA20" s="11">
        <v>2066</v>
      </c>
      <c r="AB20" s="11">
        <f>19+24+234</f>
        <v>277</v>
      </c>
      <c r="AC20" s="12">
        <f t="shared" si="3"/>
        <v>2676</v>
      </c>
      <c r="AD20" s="11">
        <v>5</v>
      </c>
      <c r="AE20" s="36">
        <f t="shared" si="4"/>
        <v>9334</v>
      </c>
      <c r="AF20" s="100">
        <f t="shared" si="5"/>
        <v>75.556115168303535</v>
      </c>
      <c r="AG20" s="100">
        <f t="shared" si="6"/>
        <v>17.346582250090268</v>
      </c>
      <c r="AH20" s="53">
        <f t="shared" ref="AH20:AI20" si="21">AF20*8</f>
        <v>604.44892134642828</v>
      </c>
      <c r="AI20" s="53">
        <f t="shared" si="21"/>
        <v>138.77265800072215</v>
      </c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</row>
    <row r="21" spans="1:79" ht="15.75" customHeight="1">
      <c r="A21" s="112">
        <v>46281</v>
      </c>
      <c r="B21" s="113" t="s">
        <v>12</v>
      </c>
      <c r="C21" s="114">
        <v>6</v>
      </c>
      <c r="D21" s="114">
        <v>8</v>
      </c>
      <c r="E21" s="114">
        <v>0</v>
      </c>
      <c r="F21" s="114">
        <v>0</v>
      </c>
      <c r="G21" s="21">
        <v>2</v>
      </c>
      <c r="H21" s="21">
        <v>4</v>
      </c>
      <c r="I21" s="21">
        <v>6</v>
      </c>
      <c r="J21" s="21">
        <v>15</v>
      </c>
      <c r="K21" s="21">
        <v>0</v>
      </c>
      <c r="L21" s="21">
        <v>0</v>
      </c>
      <c r="M21" s="21">
        <v>0</v>
      </c>
      <c r="N21" s="21">
        <v>0</v>
      </c>
      <c r="O21" s="115">
        <f t="shared" ref="O21:P21" si="22">C21+E21+G21+I21+K21+M21</f>
        <v>14</v>
      </c>
      <c r="P21" s="115">
        <f t="shared" si="22"/>
        <v>27</v>
      </c>
      <c r="Q21" s="116">
        <f t="shared" ref="Q21:Q36" si="23">O21+P21</f>
        <v>41</v>
      </c>
      <c r="R21" s="10"/>
      <c r="S21" s="21">
        <v>121.4</v>
      </c>
      <c r="T21" s="21">
        <v>147.83000000000001</v>
      </c>
      <c r="U21" s="21">
        <f t="shared" si="1"/>
        <v>269.23</v>
      </c>
      <c r="V21" s="11">
        <v>0</v>
      </c>
      <c r="W21" s="11">
        <v>6814</v>
      </c>
      <c r="X21" s="11">
        <v>13</v>
      </c>
      <c r="Y21" s="12">
        <f t="shared" si="2"/>
        <v>6827</v>
      </c>
      <c r="Z21" s="11">
        <v>624</v>
      </c>
      <c r="AA21" s="11">
        <v>1240</v>
      </c>
      <c r="AB21" s="11">
        <f>23+10+21</f>
        <v>54</v>
      </c>
      <c r="AC21" s="12">
        <f t="shared" si="3"/>
        <v>1918</v>
      </c>
      <c r="AD21" s="11">
        <v>6</v>
      </c>
      <c r="AE21" s="36">
        <f t="shared" si="4"/>
        <v>7451</v>
      </c>
      <c r="AF21" s="100">
        <f t="shared" si="5"/>
        <v>56.235584843492582</v>
      </c>
      <c r="AG21" s="100">
        <f t="shared" si="6"/>
        <v>12.974362443347086</v>
      </c>
      <c r="AH21" s="53">
        <f t="shared" ref="AH21:AI21" si="24">AF21*8</f>
        <v>449.88467874794065</v>
      </c>
      <c r="AI21" s="53">
        <f t="shared" si="24"/>
        <v>103.79489954677669</v>
      </c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</row>
    <row r="22" spans="1:79" ht="15.75" customHeight="1">
      <c r="A22" s="112">
        <v>46282</v>
      </c>
      <c r="B22" s="113" t="s">
        <v>6</v>
      </c>
      <c r="C22" s="114">
        <v>7</v>
      </c>
      <c r="D22" s="114">
        <v>7</v>
      </c>
      <c r="E22" s="114">
        <v>0</v>
      </c>
      <c r="F22" s="114">
        <v>0</v>
      </c>
      <c r="G22" s="21">
        <v>2</v>
      </c>
      <c r="H22" s="21">
        <v>6</v>
      </c>
      <c r="I22" s="21">
        <v>6</v>
      </c>
      <c r="J22" s="21">
        <v>12</v>
      </c>
      <c r="K22" s="21">
        <v>0</v>
      </c>
      <c r="L22" s="21">
        <v>0</v>
      </c>
      <c r="M22" s="21">
        <v>0</v>
      </c>
      <c r="N22" s="21">
        <v>0</v>
      </c>
      <c r="O22" s="115">
        <f t="shared" ref="O22:P22" si="25">C22+E22+G22+I22+K22+M22</f>
        <v>15</v>
      </c>
      <c r="P22" s="115">
        <f t="shared" si="25"/>
        <v>25</v>
      </c>
      <c r="Q22" s="116">
        <f t="shared" si="23"/>
        <v>40</v>
      </c>
      <c r="R22" s="10"/>
      <c r="S22" s="21">
        <v>116.21</v>
      </c>
      <c r="T22" s="21">
        <v>153.19999999999999</v>
      </c>
      <c r="U22" s="21">
        <f t="shared" si="1"/>
        <v>269.40999999999997</v>
      </c>
      <c r="V22" s="11">
        <v>0</v>
      </c>
      <c r="W22" s="11">
        <v>4093</v>
      </c>
      <c r="X22" s="11">
        <v>108</v>
      </c>
      <c r="Y22" s="12">
        <f t="shared" si="2"/>
        <v>4201</v>
      </c>
      <c r="Z22" s="11">
        <v>473</v>
      </c>
      <c r="AA22" s="11">
        <v>1114</v>
      </c>
      <c r="AB22" s="11">
        <f>28+8+81</f>
        <v>117</v>
      </c>
      <c r="AC22" s="12">
        <f t="shared" si="3"/>
        <v>1704</v>
      </c>
      <c r="AD22" s="11">
        <v>5</v>
      </c>
      <c r="AE22" s="36">
        <f t="shared" si="4"/>
        <v>4674</v>
      </c>
      <c r="AF22" s="100">
        <f t="shared" si="5"/>
        <v>36.150073143447209</v>
      </c>
      <c r="AG22" s="100">
        <f t="shared" si="6"/>
        <v>11.12271540469974</v>
      </c>
      <c r="AH22" s="53">
        <f t="shared" ref="AH22:AI22" si="26">AF22*8</f>
        <v>289.20058514757767</v>
      </c>
      <c r="AI22" s="53">
        <f t="shared" si="26"/>
        <v>88.981723237597919</v>
      </c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</row>
    <row r="23" spans="1:79" ht="15.75" customHeight="1">
      <c r="A23" s="112">
        <v>46283</v>
      </c>
      <c r="B23" s="113" t="s">
        <v>11</v>
      </c>
      <c r="C23" s="114">
        <v>7</v>
      </c>
      <c r="D23" s="114">
        <v>6.5</v>
      </c>
      <c r="E23" s="114">
        <v>0</v>
      </c>
      <c r="F23" s="114">
        <v>0</v>
      </c>
      <c r="G23" s="21">
        <v>2</v>
      </c>
      <c r="H23" s="21">
        <v>6</v>
      </c>
      <c r="I23" s="21">
        <v>6</v>
      </c>
      <c r="J23" s="21">
        <v>8</v>
      </c>
      <c r="K23" s="21">
        <v>0</v>
      </c>
      <c r="L23" s="21">
        <v>0</v>
      </c>
      <c r="M23" s="21">
        <v>0</v>
      </c>
      <c r="N23" s="21">
        <v>0</v>
      </c>
      <c r="O23" s="115">
        <f t="shared" ref="O23:P23" si="27">C23+E23+G23+I23+K23+M23</f>
        <v>15</v>
      </c>
      <c r="P23" s="115">
        <f t="shared" si="27"/>
        <v>20.5</v>
      </c>
      <c r="Q23" s="116">
        <f t="shared" si="23"/>
        <v>35.5</v>
      </c>
      <c r="R23" s="10"/>
      <c r="S23" s="21">
        <v>130.69999999999999</v>
      </c>
      <c r="T23" s="21">
        <v>96.13</v>
      </c>
      <c r="U23" s="21">
        <f t="shared" si="1"/>
        <v>226.82999999999998</v>
      </c>
      <c r="V23" s="11">
        <v>0</v>
      </c>
      <c r="W23" s="11">
        <v>3029</v>
      </c>
      <c r="X23" s="11">
        <v>900</v>
      </c>
      <c r="Y23" s="12">
        <f t="shared" si="2"/>
        <v>3929</v>
      </c>
      <c r="Z23" s="11">
        <v>499</v>
      </c>
      <c r="AA23" s="11">
        <v>1224</v>
      </c>
      <c r="AB23" s="11">
        <f>13+6+23</f>
        <v>42</v>
      </c>
      <c r="AC23" s="12">
        <f t="shared" si="3"/>
        <v>1765</v>
      </c>
      <c r="AD23" s="11">
        <v>7</v>
      </c>
      <c r="AE23" s="36">
        <f t="shared" si="4"/>
        <v>4428</v>
      </c>
      <c r="AF23" s="100">
        <f t="shared" si="5"/>
        <v>30.061208875286919</v>
      </c>
      <c r="AG23" s="100">
        <f t="shared" si="6"/>
        <v>18.360553417247477</v>
      </c>
      <c r="AH23" s="53">
        <f t="shared" ref="AH23:AI23" si="28">AF23*8</f>
        <v>240.48967100229535</v>
      </c>
      <c r="AI23" s="53">
        <f t="shared" si="28"/>
        <v>146.88442733797982</v>
      </c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</row>
    <row r="24" spans="1:79" ht="15.75" customHeight="1">
      <c r="A24" s="105">
        <v>46284</v>
      </c>
      <c r="B24" s="106" t="s">
        <v>8</v>
      </c>
      <c r="C24" s="114">
        <v>0</v>
      </c>
      <c r="D24" s="114">
        <v>1</v>
      </c>
      <c r="E24" s="114">
        <v>0</v>
      </c>
      <c r="F24" s="114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115">
        <f t="shared" ref="O24:P24" si="29">C24+E24+G24+I24+K24+M24</f>
        <v>0</v>
      </c>
      <c r="P24" s="115">
        <f t="shared" si="29"/>
        <v>1</v>
      </c>
      <c r="Q24" s="116">
        <f t="shared" si="23"/>
        <v>1</v>
      </c>
      <c r="R24" s="10"/>
      <c r="S24" s="21">
        <v>0.93300000000000005</v>
      </c>
      <c r="T24" s="21">
        <v>5.4829999999999997</v>
      </c>
      <c r="U24" s="21">
        <f t="shared" si="1"/>
        <v>6.4159999999999995</v>
      </c>
      <c r="V24" s="11">
        <v>0</v>
      </c>
      <c r="W24" s="11">
        <v>263</v>
      </c>
      <c r="X24" s="11">
        <v>0</v>
      </c>
      <c r="Y24" s="12">
        <f t="shared" si="2"/>
        <v>263</v>
      </c>
      <c r="Z24" s="11">
        <v>0</v>
      </c>
      <c r="AA24" s="11">
        <v>207</v>
      </c>
      <c r="AB24" s="11">
        <v>0</v>
      </c>
      <c r="AC24" s="12">
        <f t="shared" si="3"/>
        <v>207</v>
      </c>
      <c r="AD24" s="11">
        <v>0</v>
      </c>
      <c r="AE24" s="36">
        <f t="shared" si="4"/>
        <v>263</v>
      </c>
      <c r="AF24" s="100">
        <f t="shared" si="5"/>
        <v>281.88638799571277</v>
      </c>
      <c r="AG24" s="100">
        <f t="shared" si="6"/>
        <v>37.753054896954225</v>
      </c>
      <c r="AH24" s="53">
        <f t="shared" ref="AH24:AI24" si="30">AF24*8</f>
        <v>2255.0911039657021</v>
      </c>
      <c r="AI24" s="53">
        <f t="shared" si="30"/>
        <v>302.0244391756338</v>
      </c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</row>
    <row r="25" spans="1:79" ht="15.75" customHeight="1">
      <c r="A25" s="105">
        <v>46285</v>
      </c>
      <c r="B25" s="106" t="s">
        <v>7</v>
      </c>
      <c r="C25" s="114">
        <v>0</v>
      </c>
      <c r="D25" s="114">
        <v>1</v>
      </c>
      <c r="E25" s="114">
        <v>0</v>
      </c>
      <c r="F25" s="114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115">
        <f t="shared" ref="O25:P25" si="31">C25+E25+G25+I25+K25+M25</f>
        <v>0</v>
      </c>
      <c r="P25" s="115">
        <f t="shared" si="31"/>
        <v>1</v>
      </c>
      <c r="Q25" s="116">
        <f t="shared" si="23"/>
        <v>1</v>
      </c>
      <c r="R25" s="10"/>
      <c r="S25" s="21">
        <v>1.873</v>
      </c>
      <c r="T25" s="21">
        <v>6.71</v>
      </c>
      <c r="U25" s="21">
        <f t="shared" si="1"/>
        <v>8.5830000000000002</v>
      </c>
      <c r="V25" s="11">
        <v>0</v>
      </c>
      <c r="W25" s="11">
        <v>313</v>
      </c>
      <c r="X25" s="11">
        <v>0</v>
      </c>
      <c r="Y25" s="12">
        <f t="shared" si="2"/>
        <v>313</v>
      </c>
      <c r="Z25" s="11">
        <v>0</v>
      </c>
      <c r="AA25" s="11">
        <v>265</v>
      </c>
      <c r="AB25" s="11">
        <v>0</v>
      </c>
      <c r="AC25" s="12">
        <f t="shared" si="3"/>
        <v>265</v>
      </c>
      <c r="AD25" s="11">
        <v>0</v>
      </c>
      <c r="AE25" s="36">
        <f t="shared" si="4"/>
        <v>313</v>
      </c>
      <c r="AF25" s="100">
        <f t="shared" si="5"/>
        <v>167.11158569140417</v>
      </c>
      <c r="AG25" s="100">
        <f t="shared" si="6"/>
        <v>39.49329359165425</v>
      </c>
      <c r="AH25" s="53">
        <f t="shared" ref="AH25:AI25" si="32">AF25*8</f>
        <v>1336.8926855312334</v>
      </c>
      <c r="AI25" s="53">
        <f t="shared" si="32"/>
        <v>315.946348733234</v>
      </c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</row>
    <row r="26" spans="1:79" ht="15.75" customHeight="1">
      <c r="A26" s="112">
        <v>46286</v>
      </c>
      <c r="B26" s="113" t="s">
        <v>10</v>
      </c>
      <c r="C26" s="114">
        <v>6</v>
      </c>
      <c r="D26" s="114">
        <v>6.5</v>
      </c>
      <c r="E26" s="114">
        <v>0</v>
      </c>
      <c r="F26" s="114">
        <v>0</v>
      </c>
      <c r="G26" s="21">
        <v>2</v>
      </c>
      <c r="H26" s="21">
        <v>6</v>
      </c>
      <c r="I26" s="21">
        <v>3</v>
      </c>
      <c r="J26" s="21">
        <v>28</v>
      </c>
      <c r="K26" s="21">
        <v>0</v>
      </c>
      <c r="L26" s="21">
        <v>0</v>
      </c>
      <c r="M26" s="21">
        <v>0</v>
      </c>
      <c r="N26" s="21">
        <v>0</v>
      </c>
      <c r="O26" s="115">
        <f t="shared" ref="O26:P26" si="33">C26+E26+G26+I26+K26+M26</f>
        <v>11</v>
      </c>
      <c r="P26" s="115">
        <f t="shared" si="33"/>
        <v>40.5</v>
      </c>
      <c r="Q26" s="116">
        <f t="shared" si="23"/>
        <v>51.5</v>
      </c>
      <c r="R26" s="10"/>
      <c r="S26" s="21">
        <v>87.01</v>
      </c>
      <c r="T26" s="21">
        <v>302.86</v>
      </c>
      <c r="U26" s="21">
        <f t="shared" si="1"/>
        <v>389.87</v>
      </c>
      <c r="V26" s="11">
        <v>0</v>
      </c>
      <c r="W26" s="11">
        <v>6528</v>
      </c>
      <c r="X26" s="11">
        <v>15</v>
      </c>
      <c r="Y26" s="12">
        <f t="shared" si="2"/>
        <v>6543</v>
      </c>
      <c r="Z26" s="11">
        <v>1074</v>
      </c>
      <c r="AA26" s="11">
        <v>2471</v>
      </c>
      <c r="AB26" s="11">
        <f>43+6+31</f>
        <v>80</v>
      </c>
      <c r="AC26" s="12">
        <f t="shared" si="3"/>
        <v>3625</v>
      </c>
      <c r="AD26" s="11">
        <v>10</v>
      </c>
      <c r="AE26" s="36">
        <f t="shared" si="4"/>
        <v>7617</v>
      </c>
      <c r="AF26" s="100">
        <f t="shared" si="5"/>
        <v>75.198253074359258</v>
      </c>
      <c r="AG26" s="100">
        <f t="shared" si="6"/>
        <v>11.969226705408438</v>
      </c>
      <c r="AH26" s="53">
        <f t="shared" ref="AH26:AI26" si="34">AF26*8</f>
        <v>601.58602459487406</v>
      </c>
      <c r="AI26" s="53">
        <f t="shared" si="34"/>
        <v>95.753813643267506</v>
      </c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</row>
    <row r="27" spans="1:79" ht="15.75" customHeight="1">
      <c r="A27" s="112">
        <v>46287</v>
      </c>
      <c r="B27" s="113" t="s">
        <v>9</v>
      </c>
      <c r="C27" s="114">
        <v>6</v>
      </c>
      <c r="D27" s="114">
        <v>7.5</v>
      </c>
      <c r="E27" s="114">
        <v>0</v>
      </c>
      <c r="F27" s="114">
        <v>0</v>
      </c>
      <c r="G27" s="21">
        <v>2</v>
      </c>
      <c r="H27" s="21">
        <v>6</v>
      </c>
      <c r="I27" s="21">
        <v>3</v>
      </c>
      <c r="J27" s="21">
        <v>9</v>
      </c>
      <c r="K27" s="21">
        <v>0</v>
      </c>
      <c r="L27" s="21">
        <v>0</v>
      </c>
      <c r="M27" s="21">
        <v>0</v>
      </c>
      <c r="N27" s="21">
        <v>0</v>
      </c>
      <c r="O27" s="115">
        <f t="shared" ref="O27:P27" si="35">C27+E27+G27+I27+K27+M27</f>
        <v>11</v>
      </c>
      <c r="P27" s="115">
        <f t="shared" si="35"/>
        <v>22.5</v>
      </c>
      <c r="Q27" s="116">
        <f t="shared" si="23"/>
        <v>33.5</v>
      </c>
      <c r="R27" s="10"/>
      <c r="S27" s="21">
        <v>78.75</v>
      </c>
      <c r="T27" s="21">
        <v>95.85</v>
      </c>
      <c r="U27" s="21">
        <f t="shared" si="1"/>
        <v>174.6</v>
      </c>
      <c r="V27" s="11">
        <v>0</v>
      </c>
      <c r="W27" s="11">
        <v>4111</v>
      </c>
      <c r="X27" s="11">
        <v>259</v>
      </c>
      <c r="Y27" s="12">
        <f t="shared" si="2"/>
        <v>4370</v>
      </c>
      <c r="Z27" s="11">
        <v>307</v>
      </c>
      <c r="AA27" s="11">
        <v>1122</v>
      </c>
      <c r="AB27" s="11">
        <f>29+15+12</f>
        <v>56</v>
      </c>
      <c r="AC27" s="12">
        <f t="shared" si="3"/>
        <v>1485</v>
      </c>
      <c r="AD27" s="11">
        <v>2</v>
      </c>
      <c r="AE27" s="36">
        <f t="shared" si="4"/>
        <v>4677</v>
      </c>
      <c r="AF27" s="100">
        <f t="shared" si="5"/>
        <v>55.492063492063494</v>
      </c>
      <c r="AG27" s="100">
        <f t="shared" si="6"/>
        <v>15.492957746478874</v>
      </c>
      <c r="AH27" s="53">
        <f t="shared" ref="AH27:AI27" si="36">AF27*8</f>
        <v>443.93650793650795</v>
      </c>
      <c r="AI27" s="53">
        <f t="shared" si="36"/>
        <v>123.94366197183099</v>
      </c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</row>
    <row r="28" spans="1:79" ht="15.75" customHeight="1">
      <c r="A28" s="112">
        <v>46288</v>
      </c>
      <c r="B28" s="113" t="s">
        <v>12</v>
      </c>
      <c r="C28" s="114">
        <v>6.5</v>
      </c>
      <c r="D28" s="114">
        <v>5.5</v>
      </c>
      <c r="E28" s="114">
        <v>0</v>
      </c>
      <c r="F28" s="114">
        <v>0</v>
      </c>
      <c r="G28" s="21">
        <v>2</v>
      </c>
      <c r="H28" s="21">
        <v>5.5</v>
      </c>
      <c r="I28" s="21">
        <v>3</v>
      </c>
      <c r="J28" s="21">
        <v>9</v>
      </c>
      <c r="K28" s="21">
        <v>0</v>
      </c>
      <c r="L28" s="21">
        <v>0</v>
      </c>
      <c r="M28" s="21">
        <v>0</v>
      </c>
      <c r="N28" s="21">
        <v>0</v>
      </c>
      <c r="O28" s="115">
        <f t="shared" ref="O28:P28" si="37">C28+E28+G28+I28+K28+M28</f>
        <v>11.5</v>
      </c>
      <c r="P28" s="115">
        <f t="shared" si="37"/>
        <v>20</v>
      </c>
      <c r="Q28" s="116">
        <f t="shared" si="23"/>
        <v>31.5</v>
      </c>
      <c r="R28" s="10"/>
      <c r="S28" s="21">
        <v>75.45</v>
      </c>
      <c r="T28" s="21">
        <v>85.85</v>
      </c>
      <c r="U28" s="21">
        <f t="shared" si="1"/>
        <v>161.30000000000001</v>
      </c>
      <c r="V28" s="11">
        <v>0</v>
      </c>
      <c r="W28" s="11">
        <v>4429</v>
      </c>
      <c r="X28" s="11">
        <v>731</v>
      </c>
      <c r="Y28" s="12">
        <f t="shared" si="2"/>
        <v>5160</v>
      </c>
      <c r="Z28" s="11">
        <v>218</v>
      </c>
      <c r="AA28" s="11">
        <v>1499</v>
      </c>
      <c r="AB28" s="11">
        <f>14+6+62</f>
        <v>82</v>
      </c>
      <c r="AC28" s="12">
        <f t="shared" si="3"/>
        <v>1799</v>
      </c>
      <c r="AD28" s="11">
        <v>0</v>
      </c>
      <c r="AE28" s="36">
        <f t="shared" si="4"/>
        <v>5378</v>
      </c>
      <c r="AF28" s="100">
        <f t="shared" si="5"/>
        <v>68.389662027832998</v>
      </c>
      <c r="AG28" s="100">
        <f t="shared" si="6"/>
        <v>20.955154338963311</v>
      </c>
      <c r="AH28" s="53">
        <f t="shared" ref="AH28:AI28" si="38">AF28*8</f>
        <v>547.11729622266398</v>
      </c>
      <c r="AI28" s="53">
        <f t="shared" si="38"/>
        <v>167.64123471170649</v>
      </c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</row>
    <row r="29" spans="1:79" ht="15.75" customHeight="1">
      <c r="A29" s="105">
        <v>46289</v>
      </c>
      <c r="B29" s="106" t="s">
        <v>6</v>
      </c>
      <c r="C29" s="114">
        <v>0</v>
      </c>
      <c r="D29" s="114">
        <v>0</v>
      </c>
      <c r="E29" s="114">
        <v>0</v>
      </c>
      <c r="F29" s="114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115">
        <f t="shared" ref="O29:P29" si="39">C29+E29+G29+I29+K29+M29</f>
        <v>0</v>
      </c>
      <c r="P29" s="115">
        <f t="shared" si="39"/>
        <v>0</v>
      </c>
      <c r="Q29" s="116">
        <f t="shared" si="23"/>
        <v>0</v>
      </c>
      <c r="R29" s="10"/>
      <c r="S29" s="21">
        <v>0</v>
      </c>
      <c r="T29" s="21">
        <v>0</v>
      </c>
      <c r="U29" s="21">
        <f t="shared" si="1"/>
        <v>0</v>
      </c>
      <c r="V29" s="11">
        <v>0</v>
      </c>
      <c r="W29" s="11">
        <v>0</v>
      </c>
      <c r="X29" s="11">
        <v>0</v>
      </c>
      <c r="Y29" s="12">
        <f t="shared" si="2"/>
        <v>0</v>
      </c>
      <c r="Z29" s="11">
        <v>0</v>
      </c>
      <c r="AA29" s="11">
        <v>0</v>
      </c>
      <c r="AB29" s="11">
        <v>0</v>
      </c>
      <c r="AC29" s="12">
        <f t="shared" si="3"/>
        <v>0</v>
      </c>
      <c r="AD29" s="11">
        <v>0</v>
      </c>
      <c r="AE29" s="36">
        <f t="shared" si="4"/>
        <v>0</v>
      </c>
      <c r="AF29" s="100" t="e">
        <f t="shared" si="5"/>
        <v>#DIV/0!</v>
      </c>
      <c r="AG29" s="100" t="e">
        <f t="shared" si="6"/>
        <v>#DIV/0!</v>
      </c>
      <c r="AH29" s="53" t="e">
        <f t="shared" ref="AH29:AI29" si="40">AF29*8</f>
        <v>#DIV/0!</v>
      </c>
      <c r="AI29" s="53" t="e">
        <f t="shared" si="40"/>
        <v>#DIV/0!</v>
      </c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</row>
    <row r="30" spans="1:79" ht="15.75" customHeight="1">
      <c r="A30" s="105">
        <v>46290</v>
      </c>
      <c r="B30" s="106" t="s">
        <v>11</v>
      </c>
      <c r="C30" s="114">
        <v>0</v>
      </c>
      <c r="D30" s="114">
        <v>0</v>
      </c>
      <c r="E30" s="114">
        <v>0</v>
      </c>
      <c r="F30" s="114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115">
        <f t="shared" ref="O30:P30" si="41">C30+E30+G30+I30+K30+M30</f>
        <v>0</v>
      </c>
      <c r="P30" s="115">
        <f t="shared" si="41"/>
        <v>0</v>
      </c>
      <c r="Q30" s="116">
        <f t="shared" si="23"/>
        <v>0</v>
      </c>
      <c r="R30" s="10"/>
      <c r="S30" s="21">
        <v>0</v>
      </c>
      <c r="T30" s="21">
        <v>0</v>
      </c>
      <c r="U30" s="21">
        <f t="shared" si="1"/>
        <v>0</v>
      </c>
      <c r="V30" s="11">
        <v>0</v>
      </c>
      <c r="W30" s="11">
        <v>0</v>
      </c>
      <c r="X30" s="11">
        <v>0</v>
      </c>
      <c r="Y30" s="12">
        <f t="shared" si="2"/>
        <v>0</v>
      </c>
      <c r="Z30" s="11">
        <v>0</v>
      </c>
      <c r="AA30" s="11">
        <v>0</v>
      </c>
      <c r="AB30" s="11">
        <v>0</v>
      </c>
      <c r="AC30" s="12">
        <f t="shared" si="3"/>
        <v>0</v>
      </c>
      <c r="AD30" s="11">
        <v>0</v>
      </c>
      <c r="AE30" s="36">
        <f t="shared" si="4"/>
        <v>0</v>
      </c>
      <c r="AF30" s="100" t="e">
        <f t="shared" si="5"/>
        <v>#DIV/0!</v>
      </c>
      <c r="AG30" s="100" t="e">
        <f t="shared" si="6"/>
        <v>#DIV/0!</v>
      </c>
      <c r="AH30" s="53" t="e">
        <f t="shared" ref="AH30:AI30" si="42">AF30*8</f>
        <v>#DIV/0!</v>
      </c>
      <c r="AI30" s="53" t="e">
        <f t="shared" si="42"/>
        <v>#DIV/0!</v>
      </c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</row>
    <row r="31" spans="1:79" ht="15.75" customHeight="1">
      <c r="A31" s="105">
        <v>46291</v>
      </c>
      <c r="B31" s="106" t="s">
        <v>8</v>
      </c>
      <c r="C31" s="114">
        <v>0</v>
      </c>
      <c r="D31" s="114">
        <v>0</v>
      </c>
      <c r="E31" s="114">
        <v>0</v>
      </c>
      <c r="F31" s="114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115">
        <f t="shared" ref="O31:P31" si="43">C31+E31+G31+I31+K31+M31</f>
        <v>0</v>
      </c>
      <c r="P31" s="115">
        <f t="shared" si="43"/>
        <v>0</v>
      </c>
      <c r="Q31" s="116">
        <f t="shared" si="23"/>
        <v>0</v>
      </c>
      <c r="R31" s="10"/>
      <c r="S31" s="21">
        <v>0</v>
      </c>
      <c r="T31" s="21">
        <v>0</v>
      </c>
      <c r="U31" s="21">
        <f t="shared" si="1"/>
        <v>0</v>
      </c>
      <c r="V31" s="11">
        <v>0</v>
      </c>
      <c r="W31" s="11">
        <v>0</v>
      </c>
      <c r="X31" s="11">
        <v>0</v>
      </c>
      <c r="Y31" s="12">
        <f t="shared" si="2"/>
        <v>0</v>
      </c>
      <c r="Z31" s="11">
        <v>0</v>
      </c>
      <c r="AA31" s="11">
        <v>0</v>
      </c>
      <c r="AB31" s="11">
        <v>0</v>
      </c>
      <c r="AC31" s="12">
        <f t="shared" si="3"/>
        <v>0</v>
      </c>
      <c r="AD31" s="11">
        <v>0</v>
      </c>
      <c r="AE31" s="36">
        <f t="shared" si="4"/>
        <v>0</v>
      </c>
      <c r="AF31" s="100" t="e">
        <f t="shared" si="5"/>
        <v>#DIV/0!</v>
      </c>
      <c r="AG31" s="100" t="e">
        <f t="shared" si="6"/>
        <v>#DIV/0!</v>
      </c>
      <c r="AH31" s="53" t="e">
        <f t="shared" ref="AH31:AI31" si="44">AF31*8</f>
        <v>#DIV/0!</v>
      </c>
      <c r="AI31" s="53" t="e">
        <f t="shared" si="44"/>
        <v>#DIV/0!</v>
      </c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</row>
    <row r="32" spans="1:79" ht="15.75" customHeight="1">
      <c r="A32" s="105">
        <v>46292</v>
      </c>
      <c r="B32" s="106" t="s">
        <v>7</v>
      </c>
      <c r="C32" s="114">
        <v>0</v>
      </c>
      <c r="D32" s="114">
        <v>0</v>
      </c>
      <c r="E32" s="114">
        <v>0</v>
      </c>
      <c r="F32" s="114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115">
        <f t="shared" ref="O32:P32" si="45">C32+E32+G32+I32+K32+M32</f>
        <v>0</v>
      </c>
      <c r="P32" s="115">
        <f t="shared" si="45"/>
        <v>0</v>
      </c>
      <c r="Q32" s="116">
        <f t="shared" si="23"/>
        <v>0</v>
      </c>
      <c r="R32" s="10"/>
      <c r="S32" s="21">
        <v>0</v>
      </c>
      <c r="T32" s="21">
        <v>0</v>
      </c>
      <c r="U32" s="21">
        <f t="shared" si="1"/>
        <v>0</v>
      </c>
      <c r="V32" s="11">
        <v>0</v>
      </c>
      <c r="W32" s="11">
        <v>0</v>
      </c>
      <c r="X32" s="11">
        <v>0</v>
      </c>
      <c r="Y32" s="12">
        <f t="shared" si="2"/>
        <v>0</v>
      </c>
      <c r="Z32" s="11">
        <v>0</v>
      </c>
      <c r="AA32" s="11">
        <v>0</v>
      </c>
      <c r="AB32" s="11">
        <v>0</v>
      </c>
      <c r="AC32" s="12">
        <f t="shared" si="3"/>
        <v>0</v>
      </c>
      <c r="AD32" s="11">
        <v>0</v>
      </c>
      <c r="AE32" s="36">
        <f t="shared" si="4"/>
        <v>0</v>
      </c>
      <c r="AF32" s="100" t="e">
        <f t="shared" si="5"/>
        <v>#DIV/0!</v>
      </c>
      <c r="AG32" s="100" t="e">
        <f t="shared" si="6"/>
        <v>#DIV/0!</v>
      </c>
      <c r="AH32" s="53" t="e">
        <f t="shared" ref="AH32:AI32" si="46">AF32*8</f>
        <v>#DIV/0!</v>
      </c>
      <c r="AI32" s="53" t="e">
        <f t="shared" si="46"/>
        <v>#DIV/0!</v>
      </c>
      <c r="AJ32" s="54"/>
      <c r="AK32" s="54"/>
      <c r="AL32" s="95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</row>
    <row r="33" spans="1:79" ht="15.75" customHeight="1">
      <c r="A33" s="112">
        <v>46293</v>
      </c>
      <c r="B33" s="113" t="s">
        <v>10</v>
      </c>
      <c r="C33" s="114">
        <v>7</v>
      </c>
      <c r="D33" s="114">
        <v>8</v>
      </c>
      <c r="E33" s="114">
        <v>0</v>
      </c>
      <c r="F33" s="114">
        <v>0</v>
      </c>
      <c r="G33" s="21">
        <v>1</v>
      </c>
      <c r="H33" s="21">
        <v>6</v>
      </c>
      <c r="I33" s="21">
        <v>0</v>
      </c>
      <c r="J33" s="21">
        <v>40</v>
      </c>
      <c r="K33" s="21">
        <v>0</v>
      </c>
      <c r="L33" s="21">
        <v>0</v>
      </c>
      <c r="M33" s="21">
        <v>0</v>
      </c>
      <c r="N33" s="21">
        <v>0</v>
      </c>
      <c r="O33" s="115">
        <f t="shared" ref="O33:P33" si="47">C33+E33+G33+I33+K33+M33</f>
        <v>8</v>
      </c>
      <c r="P33" s="115">
        <f t="shared" si="47"/>
        <v>54</v>
      </c>
      <c r="Q33" s="116">
        <f t="shared" si="23"/>
        <v>62</v>
      </c>
      <c r="R33" s="10"/>
      <c r="S33" s="21">
        <v>92.11</v>
      </c>
      <c r="T33" s="21">
        <v>356.11</v>
      </c>
      <c r="U33" s="21">
        <f t="shared" si="1"/>
        <v>448.22</v>
      </c>
      <c r="V33" s="11">
        <v>0</v>
      </c>
      <c r="W33" s="11">
        <v>8461</v>
      </c>
      <c r="X33" s="11">
        <v>9</v>
      </c>
      <c r="Y33" s="12">
        <f t="shared" si="2"/>
        <v>8470</v>
      </c>
      <c r="Z33" s="11">
        <v>1204</v>
      </c>
      <c r="AA33" s="11">
        <v>5243</v>
      </c>
      <c r="AB33" s="11">
        <f>103+1+99</f>
        <v>203</v>
      </c>
      <c r="AC33" s="12">
        <f t="shared" si="3"/>
        <v>6650</v>
      </c>
      <c r="AD33" s="11">
        <v>6</v>
      </c>
      <c r="AE33" s="36">
        <f t="shared" si="4"/>
        <v>9674</v>
      </c>
      <c r="AF33" s="100">
        <f t="shared" si="5"/>
        <v>91.955270871783739</v>
      </c>
      <c r="AG33" s="100">
        <f t="shared" si="6"/>
        <v>18.674005223105219</v>
      </c>
      <c r="AH33" s="53">
        <f t="shared" ref="AH33:AI33" si="48">AF33*8</f>
        <v>735.64216697426991</v>
      </c>
      <c r="AI33" s="53">
        <f t="shared" si="48"/>
        <v>149.39204178484175</v>
      </c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</row>
    <row r="34" spans="1:79" ht="15.75" customHeight="1">
      <c r="A34" s="112">
        <v>46294</v>
      </c>
      <c r="B34" s="113" t="s">
        <v>9</v>
      </c>
      <c r="C34" s="114">
        <v>7</v>
      </c>
      <c r="D34" s="114">
        <v>8</v>
      </c>
      <c r="E34" s="114">
        <v>0</v>
      </c>
      <c r="F34" s="114">
        <v>0</v>
      </c>
      <c r="G34" s="21">
        <v>2</v>
      </c>
      <c r="H34" s="21">
        <v>6</v>
      </c>
      <c r="I34" s="21">
        <v>0</v>
      </c>
      <c r="J34" s="21">
        <v>12</v>
      </c>
      <c r="K34" s="21">
        <v>0</v>
      </c>
      <c r="L34" s="21">
        <v>0</v>
      </c>
      <c r="M34" s="21">
        <v>0</v>
      </c>
      <c r="N34" s="21">
        <v>0</v>
      </c>
      <c r="O34" s="115">
        <f t="shared" ref="O34:P34" si="49">C34+E34+G34+I34+K34+M34</f>
        <v>9</v>
      </c>
      <c r="P34" s="115">
        <f t="shared" si="49"/>
        <v>26</v>
      </c>
      <c r="Q34" s="116">
        <f t="shared" si="23"/>
        <v>35</v>
      </c>
      <c r="R34" s="10"/>
      <c r="S34" s="21">
        <v>81.180000000000007</v>
      </c>
      <c r="T34" s="21">
        <v>98.96</v>
      </c>
      <c r="U34" s="21">
        <f t="shared" si="1"/>
        <v>180.14</v>
      </c>
      <c r="V34" s="11">
        <v>0</v>
      </c>
      <c r="W34" s="11">
        <v>4904</v>
      </c>
      <c r="X34" s="11">
        <v>73</v>
      </c>
      <c r="Y34" s="12">
        <f t="shared" si="2"/>
        <v>4977</v>
      </c>
      <c r="Z34" s="11">
        <v>324</v>
      </c>
      <c r="AA34" s="11">
        <v>1061</v>
      </c>
      <c r="AB34" s="11">
        <f>26+25+15</f>
        <v>66</v>
      </c>
      <c r="AC34" s="12">
        <f t="shared" si="3"/>
        <v>1451</v>
      </c>
      <c r="AD34" s="11">
        <v>4</v>
      </c>
      <c r="AE34" s="36">
        <f t="shared" si="4"/>
        <v>5301</v>
      </c>
      <c r="AF34" s="100">
        <f t="shared" si="5"/>
        <v>61.308203991130817</v>
      </c>
      <c r="AG34" s="100">
        <f t="shared" si="6"/>
        <v>14.662489894907035</v>
      </c>
      <c r="AH34" s="53">
        <f t="shared" ref="AH34:AI34" si="50">AF34*8</f>
        <v>490.46563192904654</v>
      </c>
      <c r="AI34" s="53">
        <f t="shared" si="50"/>
        <v>117.29991915925628</v>
      </c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</row>
    <row r="35" spans="1:79" ht="15.75" customHeight="1">
      <c r="A35" s="112">
        <v>46295</v>
      </c>
      <c r="B35" s="113" t="s">
        <v>12</v>
      </c>
      <c r="C35" s="114">
        <v>6</v>
      </c>
      <c r="D35" s="114">
        <v>7</v>
      </c>
      <c r="E35" s="114">
        <v>0</v>
      </c>
      <c r="F35" s="114">
        <v>0</v>
      </c>
      <c r="G35" s="21">
        <v>2</v>
      </c>
      <c r="H35" s="21">
        <v>6</v>
      </c>
      <c r="I35" s="21">
        <v>4</v>
      </c>
      <c r="J35" s="21">
        <v>8</v>
      </c>
      <c r="K35" s="21">
        <v>0</v>
      </c>
      <c r="L35" s="21">
        <v>0</v>
      </c>
      <c r="M35" s="21">
        <v>0</v>
      </c>
      <c r="N35" s="21">
        <v>0</v>
      </c>
      <c r="O35" s="115">
        <f t="shared" ref="O35:P35" si="51">C35+E35+G35+I35+K35+M35</f>
        <v>12</v>
      </c>
      <c r="P35" s="115">
        <f t="shared" si="51"/>
        <v>21</v>
      </c>
      <c r="Q35" s="116">
        <f t="shared" si="23"/>
        <v>33</v>
      </c>
      <c r="R35" s="10"/>
      <c r="S35" s="21">
        <v>109.18</v>
      </c>
      <c r="T35" s="21">
        <v>64.680000000000007</v>
      </c>
      <c r="U35" s="21">
        <f t="shared" si="1"/>
        <v>173.86</v>
      </c>
      <c r="V35" s="11">
        <v>0</v>
      </c>
      <c r="W35" s="11">
        <v>4215</v>
      </c>
      <c r="X35" s="11">
        <v>21</v>
      </c>
      <c r="Y35" s="12">
        <f t="shared" si="2"/>
        <v>4236</v>
      </c>
      <c r="Z35" s="11">
        <v>235</v>
      </c>
      <c r="AA35" s="11">
        <v>1015</v>
      </c>
      <c r="AB35" s="11">
        <f>33+4+10</f>
        <v>47</v>
      </c>
      <c r="AC35" s="12">
        <f t="shared" si="3"/>
        <v>1297</v>
      </c>
      <c r="AD35" s="11">
        <v>6</v>
      </c>
      <c r="AE35" s="36">
        <f t="shared" si="4"/>
        <v>4471</v>
      </c>
      <c r="AF35" s="100">
        <f t="shared" si="5"/>
        <v>38.798314709653781</v>
      </c>
      <c r="AG35" s="100">
        <f t="shared" si="6"/>
        <v>20.052566481137909</v>
      </c>
      <c r="AH35" s="53">
        <f t="shared" ref="AH35:AI35" si="52">AF35*8</f>
        <v>310.38651767723024</v>
      </c>
      <c r="AI35" s="53">
        <f t="shared" si="52"/>
        <v>160.42053184910327</v>
      </c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</row>
    <row r="36" spans="1:79" ht="15.75" customHeight="1">
      <c r="A36" s="105"/>
      <c r="B36" s="104"/>
      <c r="C36" s="114"/>
      <c r="D36" s="114"/>
      <c r="E36" s="114"/>
      <c r="F36" s="114"/>
      <c r="G36" s="34"/>
      <c r="H36" s="34"/>
      <c r="I36" s="21"/>
      <c r="J36" s="21"/>
      <c r="K36" s="21"/>
      <c r="L36" s="21"/>
      <c r="M36" s="21"/>
      <c r="N36" s="21"/>
      <c r="O36" s="115"/>
      <c r="P36" s="115"/>
      <c r="Q36" s="116">
        <f t="shared" si="23"/>
        <v>0</v>
      </c>
      <c r="R36" s="10"/>
      <c r="S36" s="21"/>
      <c r="T36" s="21"/>
      <c r="U36" s="21">
        <f t="shared" si="1"/>
        <v>0</v>
      </c>
      <c r="V36" s="11"/>
      <c r="W36" s="11"/>
      <c r="X36" s="11"/>
      <c r="Y36" s="12">
        <f t="shared" si="2"/>
        <v>0</v>
      </c>
      <c r="Z36" s="11"/>
      <c r="AA36" s="11"/>
      <c r="AB36" s="11"/>
      <c r="AC36" s="12">
        <f t="shared" si="3"/>
        <v>0</v>
      </c>
      <c r="AD36" s="11"/>
      <c r="AE36" s="36">
        <f t="shared" si="4"/>
        <v>0</v>
      </c>
      <c r="AF36" s="100" t="e">
        <f t="shared" si="5"/>
        <v>#DIV/0!</v>
      </c>
      <c r="AG36" s="100" t="e">
        <f t="shared" si="6"/>
        <v>#DIV/0!</v>
      </c>
      <c r="AH36" s="53" t="e">
        <f t="shared" ref="AH36:AI36" si="53">AF36*8</f>
        <v>#DIV/0!</v>
      </c>
      <c r="AI36" s="53" t="e">
        <f t="shared" si="53"/>
        <v>#DIV/0!</v>
      </c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</row>
    <row r="37" spans="1:79" ht="12.7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119">
        <f t="shared" ref="V37:AE37" si="54">SUM(V6:V36)</f>
        <v>0</v>
      </c>
      <c r="W37" s="119">
        <f t="shared" si="54"/>
        <v>517966</v>
      </c>
      <c r="X37" s="119">
        <f t="shared" si="54"/>
        <v>4468</v>
      </c>
      <c r="Y37" s="119">
        <f t="shared" si="54"/>
        <v>522434</v>
      </c>
      <c r="Z37" s="119">
        <f t="shared" si="54"/>
        <v>9679</v>
      </c>
      <c r="AA37" s="119">
        <f t="shared" si="54"/>
        <v>256675</v>
      </c>
      <c r="AB37" s="119">
        <f t="shared" si="54"/>
        <v>1846</v>
      </c>
      <c r="AC37" s="119">
        <f t="shared" si="54"/>
        <v>268200</v>
      </c>
      <c r="AD37" s="119">
        <f t="shared" si="54"/>
        <v>111</v>
      </c>
      <c r="AE37" s="119">
        <f t="shared" si="54"/>
        <v>532113</v>
      </c>
      <c r="AF37" s="64"/>
      <c r="AG37" s="64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</row>
    <row r="38" spans="1:79" ht="15">
      <c r="A38" s="28" t="s">
        <v>62</v>
      </c>
      <c r="B38" s="28" t="s">
        <v>110</v>
      </c>
      <c r="BZ38" s="62"/>
    </row>
    <row r="39" spans="1:79" ht="12.75">
      <c r="A39" s="2" t="s">
        <v>4</v>
      </c>
      <c r="B39" s="29" t="s">
        <v>170</v>
      </c>
      <c r="BZ39" s="62"/>
    </row>
    <row r="40" spans="1:79" ht="12.75">
      <c r="A40" s="30" t="s">
        <v>52</v>
      </c>
      <c r="B40" s="121" t="s">
        <v>57</v>
      </c>
      <c r="C40" s="122" t="s">
        <v>171</v>
      </c>
      <c r="BZ40" s="62"/>
    </row>
    <row r="41" spans="1:79" ht="12.75">
      <c r="A41" s="30" t="s">
        <v>54</v>
      </c>
      <c r="B41" s="121" t="s">
        <v>172</v>
      </c>
      <c r="C41" s="122" t="s">
        <v>171</v>
      </c>
      <c r="BZ41" s="62"/>
    </row>
    <row r="42" spans="1:79" ht="12.75">
      <c r="A42" s="30" t="s">
        <v>56</v>
      </c>
      <c r="BZ42" s="62"/>
    </row>
    <row r="43" spans="1:79" ht="12.75">
      <c r="A43" s="30" t="s">
        <v>59</v>
      </c>
      <c r="BZ43" s="62"/>
    </row>
    <row r="44" spans="1:79" ht="12.75">
      <c r="A44" s="30" t="s">
        <v>60</v>
      </c>
      <c r="BZ44" s="62"/>
    </row>
    <row r="45" spans="1:79" ht="12.75">
      <c r="A45" s="30" t="s">
        <v>61</v>
      </c>
      <c r="BZ45" s="62"/>
    </row>
    <row r="46" spans="1:79" ht="12.75">
      <c r="A46" s="1" t="s">
        <v>55</v>
      </c>
      <c r="BZ46" s="62"/>
    </row>
    <row r="47" spans="1:79" ht="12.75">
      <c r="A47" s="120" t="s">
        <v>169</v>
      </c>
      <c r="BZ47" s="62"/>
    </row>
    <row r="48" spans="1:79" ht="15">
      <c r="B48" s="28"/>
      <c r="BZ48" s="62"/>
    </row>
    <row r="49" spans="1:79" ht="15">
      <c r="B49" s="28"/>
      <c r="BZ49" s="62"/>
    </row>
    <row r="50" spans="1:79" ht="15">
      <c r="A50" s="28" t="s">
        <v>62</v>
      </c>
      <c r="B50" s="28" t="s">
        <v>173</v>
      </c>
      <c r="BZ50" s="62"/>
    </row>
    <row r="51" spans="1:79" ht="12.75">
      <c r="A51" s="2" t="s">
        <v>151</v>
      </c>
      <c r="B51" s="29" t="s">
        <v>170</v>
      </c>
      <c r="BZ51" s="62"/>
    </row>
    <row r="52" spans="1:79" ht="12.75">
      <c r="A52" s="30" t="s">
        <v>64</v>
      </c>
      <c r="B52" s="121" t="s">
        <v>65</v>
      </c>
      <c r="C52" s="122" t="s">
        <v>171</v>
      </c>
      <c r="BZ52" s="62"/>
    </row>
    <row r="53" spans="1:79" ht="12.75">
      <c r="A53" s="30" t="s">
        <v>66</v>
      </c>
      <c r="B53" s="121" t="s">
        <v>67</v>
      </c>
      <c r="C53" s="122" t="s">
        <v>171</v>
      </c>
      <c r="BZ53" s="62"/>
    </row>
    <row r="54" spans="1:79" ht="12.75">
      <c r="A54" s="30" t="s">
        <v>69</v>
      </c>
      <c r="B54" s="121" t="s">
        <v>70</v>
      </c>
      <c r="C54" s="122" t="s">
        <v>174</v>
      </c>
      <c r="BZ54" s="62"/>
    </row>
    <row r="55" spans="1:79" ht="12.75">
      <c r="A55" s="30" t="s">
        <v>71</v>
      </c>
      <c r="B55" s="121" t="s">
        <v>175</v>
      </c>
      <c r="C55" s="122" t="s">
        <v>174</v>
      </c>
      <c r="BZ55" s="62"/>
    </row>
    <row r="56" spans="1:79" ht="12.75">
      <c r="A56" s="1" t="s">
        <v>105</v>
      </c>
      <c r="B56" s="121" t="s">
        <v>176</v>
      </c>
      <c r="C56" s="122" t="s">
        <v>171</v>
      </c>
      <c r="BZ56" s="62"/>
    </row>
    <row r="57" spans="1:79" ht="12.75">
      <c r="A57" s="1" t="s">
        <v>106</v>
      </c>
      <c r="B57" s="121" t="s">
        <v>177</v>
      </c>
      <c r="C57" s="122" t="s">
        <v>174</v>
      </c>
      <c r="BZ57" s="62"/>
    </row>
    <row r="58" spans="1:79" ht="12.75">
      <c r="A58" s="96" t="s">
        <v>134</v>
      </c>
      <c r="BZ58" s="62"/>
    </row>
    <row r="59" spans="1:79" ht="12.75">
      <c r="A59" s="30" t="s">
        <v>77</v>
      </c>
      <c r="BZ59" s="62"/>
    </row>
    <row r="60" spans="1:79" ht="12.75">
      <c r="BZ60" s="62"/>
    </row>
    <row r="61" spans="1:79" ht="12.7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4"/>
      <c r="AG61" s="64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</row>
    <row r="62" spans="1:79" ht="12.7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4"/>
      <c r="AG62" s="64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</row>
    <row r="63" spans="1:79" ht="12.7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4"/>
      <c r="AG63" s="64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</row>
    <row r="64" spans="1:79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4"/>
      <c r="AG64" s="64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</row>
    <row r="65" spans="1:79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4"/>
      <c r="AG65" s="64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</row>
    <row r="66" spans="1:79" ht="12.7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4"/>
      <c r="AG66" s="64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</row>
    <row r="67" spans="1:79" ht="12.7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4"/>
      <c r="AG67" s="64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</row>
    <row r="68" spans="1:79" ht="12.7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4"/>
      <c r="AG68" s="64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</row>
    <row r="69" spans="1:79" ht="12.7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4"/>
      <c r="AG69" s="64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</row>
    <row r="70" spans="1:79" ht="12.7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4"/>
      <c r="AG70" s="64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</row>
    <row r="71" spans="1:79" ht="12.7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4"/>
      <c r="AG71" s="64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</row>
    <row r="72" spans="1:79" ht="12.7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4"/>
      <c r="AG72" s="64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</row>
    <row r="73" spans="1:79" ht="12.7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4"/>
      <c r="AG73" s="64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</row>
    <row r="74" spans="1:79" ht="12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4"/>
      <c r="AG74" s="64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</row>
    <row r="75" spans="1:79" ht="12.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4"/>
      <c r="AG75" s="64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</row>
    <row r="76" spans="1:79" ht="12.7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4"/>
      <c r="AG76" s="64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</row>
    <row r="77" spans="1:79" ht="12.7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4"/>
      <c r="AG77" s="64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</row>
    <row r="78" spans="1:79" ht="12.7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4"/>
      <c r="AG78" s="64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</row>
    <row r="79" spans="1:79" ht="12.7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4"/>
      <c r="AG79" s="64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</row>
    <row r="80" spans="1:79" ht="12.7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4"/>
      <c r="AG80" s="64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</row>
    <row r="81" spans="1:79" ht="12.7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4"/>
      <c r="AG81" s="64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</row>
    <row r="82" spans="1:79" ht="12.7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4"/>
      <c r="AG82" s="64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</row>
    <row r="83" spans="1:79" ht="12.7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4"/>
      <c r="AG83" s="64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</row>
    <row r="84" spans="1:79" ht="12.7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4"/>
      <c r="AG84" s="64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</row>
    <row r="85" spans="1:79" ht="12.7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4"/>
      <c r="AG85" s="64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</row>
    <row r="86" spans="1:79" ht="12.7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4"/>
      <c r="AG86" s="64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</row>
    <row r="87" spans="1:79" ht="12.7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4"/>
      <c r="AG87" s="64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</row>
    <row r="88" spans="1:79" ht="12.7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4"/>
      <c r="AG88" s="64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</row>
    <row r="89" spans="1:79" ht="12.7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4"/>
      <c r="AG89" s="64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</row>
    <row r="90" spans="1:79" ht="12.7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4"/>
      <c r="AG90" s="64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</row>
    <row r="91" spans="1:79" ht="12.7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4"/>
      <c r="AG91" s="64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</row>
    <row r="92" spans="1:79" ht="12.7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4"/>
      <c r="AG92" s="64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</row>
    <row r="93" spans="1:79" ht="12.7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4"/>
      <c r="AG93" s="64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</row>
    <row r="94" spans="1:79" ht="12.7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4"/>
      <c r="AG94" s="64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</row>
    <row r="95" spans="1:79" ht="12.7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4"/>
      <c r="AG95" s="64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</row>
    <row r="96" spans="1:79" ht="12.7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4"/>
      <c r="AG96" s="64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</row>
    <row r="97" spans="1:79" ht="12.7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4"/>
      <c r="AG97" s="64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</row>
    <row r="98" spans="1:79" ht="12.7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4"/>
      <c r="AG98" s="64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</row>
    <row r="99" spans="1:79" ht="12.7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4"/>
      <c r="AG99" s="64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</row>
    <row r="100" spans="1:79" ht="12.7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4"/>
      <c r="AG100" s="64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</row>
    <row r="101" spans="1:79" ht="12.7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4"/>
      <c r="AG101" s="64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</row>
    <row r="102" spans="1:79" ht="12.7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4"/>
      <c r="AG102" s="64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</row>
    <row r="103" spans="1:79" ht="12.7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4"/>
      <c r="AG103" s="64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</row>
    <row r="104" spans="1:79" ht="12.7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4"/>
      <c r="AG104" s="64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</row>
    <row r="105" spans="1:79" ht="12.7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4"/>
      <c r="AG105" s="64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</row>
    <row r="106" spans="1:79" ht="12.7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4"/>
      <c r="AG106" s="64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</row>
    <row r="107" spans="1:79" ht="12.7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4"/>
      <c r="AG107" s="64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</row>
    <row r="108" spans="1:79" ht="12.7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4"/>
      <c r="AG108" s="64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</row>
    <row r="109" spans="1:79" ht="12.7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4"/>
      <c r="AG109" s="64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</row>
    <row r="110" spans="1:79" ht="12.7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4"/>
      <c r="AG110" s="64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</row>
    <row r="111" spans="1:79" ht="12.7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4"/>
      <c r="AG111" s="64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</row>
    <row r="112" spans="1:79" ht="12.7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4"/>
      <c r="AG112" s="64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</row>
    <row r="113" spans="1:79" ht="12.7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4"/>
      <c r="AG113" s="64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</row>
    <row r="114" spans="1:79" ht="12.7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4"/>
      <c r="AG114" s="64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</row>
    <row r="115" spans="1:79" ht="12.7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4"/>
      <c r="AG115" s="64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</row>
    <row r="116" spans="1:79" ht="12.7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4"/>
      <c r="AG116" s="64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</row>
    <row r="117" spans="1:79" ht="12.7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4"/>
      <c r="AG117" s="64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</row>
    <row r="118" spans="1:79" ht="12.7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4"/>
      <c r="AG118" s="64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</row>
    <row r="119" spans="1:79" ht="12.7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4"/>
      <c r="AG119" s="64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</row>
    <row r="120" spans="1:79" ht="12.7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4"/>
      <c r="AG120" s="64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</row>
    <row r="121" spans="1:79" ht="12.7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4"/>
      <c r="AG121" s="64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</row>
    <row r="122" spans="1:79" ht="12.7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4"/>
      <c r="AG122" s="64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</row>
    <row r="123" spans="1:79" ht="12.7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4"/>
      <c r="AG123" s="64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</row>
    <row r="124" spans="1:79" ht="12.7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4"/>
      <c r="AG124" s="64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</row>
    <row r="125" spans="1:79" ht="12.7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4"/>
      <c r="AG125" s="64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</row>
    <row r="126" spans="1:79" ht="12.7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4"/>
      <c r="AG126" s="64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</row>
    <row r="127" spans="1:79" ht="12.7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4"/>
      <c r="AG127" s="64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</row>
    <row r="128" spans="1:79" ht="12.7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4"/>
      <c r="AG128" s="64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</row>
    <row r="129" spans="1:79" ht="12.7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4"/>
      <c r="AG129" s="64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</row>
    <row r="130" spans="1:79" ht="12.7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4"/>
      <c r="AG130" s="64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</row>
    <row r="131" spans="1:79" ht="12.7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4"/>
      <c r="AG131" s="64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</row>
    <row r="132" spans="1:79" ht="12.7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4"/>
      <c r="AG132" s="64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</row>
    <row r="133" spans="1:79" ht="12.7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4"/>
      <c r="AG133" s="64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</row>
    <row r="134" spans="1:79" ht="12.7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4"/>
      <c r="AG134" s="64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</row>
    <row r="135" spans="1:79" ht="12.7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4"/>
      <c r="AG135" s="64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</row>
    <row r="136" spans="1:79" ht="12.7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4"/>
      <c r="AG136" s="64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</row>
    <row r="137" spans="1:79" ht="12.7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4"/>
      <c r="AG137" s="64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</row>
    <row r="138" spans="1:79" ht="12.7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4"/>
      <c r="AG138" s="64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</row>
    <row r="139" spans="1:79" ht="12.7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4"/>
      <c r="AG139" s="64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</row>
    <row r="140" spans="1:79" ht="12.7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4"/>
      <c r="AG140" s="64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</row>
    <row r="141" spans="1:79" ht="12.7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4"/>
      <c r="AG141" s="64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</row>
    <row r="142" spans="1:79" ht="12.7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4"/>
      <c r="AG142" s="64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</row>
    <row r="143" spans="1:79" ht="12.7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4"/>
      <c r="AG143" s="64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</row>
    <row r="144" spans="1:79" ht="12.7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4"/>
      <c r="AG144" s="64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</row>
    <row r="145" spans="1:79" ht="12.7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4"/>
      <c r="AG145" s="64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</row>
    <row r="146" spans="1:79" ht="12.7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4"/>
      <c r="AG146" s="64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</row>
    <row r="147" spans="1:79" ht="12.7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4"/>
      <c r="AG147" s="64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</row>
    <row r="148" spans="1:79" ht="12.7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4"/>
      <c r="AG148" s="64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</row>
    <row r="149" spans="1:79" ht="12.7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4"/>
      <c r="AG149" s="64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</row>
    <row r="150" spans="1:79" ht="12.7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4"/>
      <c r="AG150" s="64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</row>
    <row r="151" spans="1:79" ht="12.7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4"/>
      <c r="AG151" s="64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</row>
    <row r="152" spans="1:79" ht="12.7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4"/>
      <c r="AG152" s="64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</row>
    <row r="153" spans="1:79" ht="12.7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4"/>
      <c r="AG153" s="64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</row>
    <row r="154" spans="1:79" ht="12.7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4"/>
      <c r="AG154" s="64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</row>
    <row r="155" spans="1:79" ht="12.7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4"/>
      <c r="AG155" s="64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</row>
    <row r="156" spans="1:79" ht="12.7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4"/>
      <c r="AG156" s="64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</row>
    <row r="157" spans="1:79" ht="12.7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4"/>
      <c r="AG157" s="64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</row>
    <row r="158" spans="1:79" ht="12.7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4"/>
      <c r="AG158" s="64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</row>
    <row r="159" spans="1:79" ht="12.7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4"/>
      <c r="AG159" s="64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</row>
    <row r="160" spans="1:79" ht="12.7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4"/>
      <c r="AG160" s="64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</row>
    <row r="161" spans="1:79" ht="12.7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4"/>
      <c r="AG161" s="64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</row>
    <row r="162" spans="1:79" ht="12.7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4"/>
      <c r="AG162" s="64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</row>
    <row r="163" spans="1:79" ht="12.7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4"/>
      <c r="AG163" s="64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</row>
    <row r="164" spans="1:79" ht="12.7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4"/>
      <c r="AG164" s="64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</row>
    <row r="165" spans="1:79" ht="12.7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4"/>
      <c r="AG165" s="64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</row>
    <row r="166" spans="1:79" ht="12.7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4"/>
      <c r="AG166" s="64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</row>
    <row r="167" spans="1:79" ht="12.7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4"/>
      <c r="AG167" s="64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</row>
    <row r="168" spans="1:79" ht="12.7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4"/>
      <c r="AG168" s="64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</row>
    <row r="169" spans="1:79" ht="12.7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4"/>
      <c r="AG169" s="64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</row>
    <row r="170" spans="1:79" ht="12.7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4"/>
      <c r="AG170" s="64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</row>
    <row r="171" spans="1:79" ht="12.7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4"/>
      <c r="AG171" s="64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</row>
    <row r="172" spans="1:79" ht="12.7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4"/>
      <c r="AG172" s="64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</row>
    <row r="173" spans="1:79" ht="12.7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4"/>
      <c r="AG173" s="64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</row>
    <row r="174" spans="1:79" ht="12.7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4"/>
      <c r="AG174" s="64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</row>
    <row r="175" spans="1:79" ht="12.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4"/>
      <c r="AG175" s="64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</row>
    <row r="176" spans="1:79" ht="12.7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4"/>
      <c r="AG176" s="64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</row>
    <row r="177" spans="1:79" ht="12.7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4"/>
      <c r="AG177" s="64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</row>
    <row r="178" spans="1:79" ht="12.7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4"/>
      <c r="AG178" s="64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</row>
    <row r="179" spans="1:79" ht="12.7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4"/>
      <c r="AG179" s="64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</row>
    <row r="180" spans="1:79" ht="12.7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4"/>
      <c r="AG180" s="64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</row>
    <row r="181" spans="1:79" ht="12.7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4"/>
      <c r="AG181" s="64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</row>
    <row r="182" spans="1:79" ht="12.7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4"/>
      <c r="AG182" s="64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</row>
    <row r="183" spans="1:79" ht="12.7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4"/>
      <c r="AG183" s="64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</row>
    <row r="184" spans="1:79" ht="12.7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4"/>
      <c r="AG184" s="64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</row>
    <row r="185" spans="1:79" ht="12.7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4"/>
      <c r="AG185" s="64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</row>
    <row r="186" spans="1:79" ht="12.7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4"/>
      <c r="AG186" s="64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</row>
    <row r="187" spans="1:79" ht="12.7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4"/>
      <c r="AG187" s="64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</row>
    <row r="188" spans="1:79" ht="12.7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4"/>
      <c r="AG188" s="64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</row>
    <row r="189" spans="1:79" ht="12.7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4"/>
      <c r="AG189" s="64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</row>
    <row r="190" spans="1:79" ht="12.7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4"/>
      <c r="AG190" s="64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</row>
    <row r="191" spans="1:79" ht="12.7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4"/>
      <c r="AG191" s="64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</row>
    <row r="192" spans="1:79" ht="12.7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4"/>
      <c r="AG192" s="64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</row>
    <row r="193" spans="1:79" ht="12.7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4"/>
      <c r="AG193" s="64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</row>
    <row r="194" spans="1:79" ht="12.7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4"/>
      <c r="AG194" s="64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</row>
    <row r="195" spans="1:79" ht="12.7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4"/>
      <c r="AG195" s="64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</row>
    <row r="196" spans="1:79" ht="12.7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4"/>
      <c r="AG196" s="64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</row>
    <row r="197" spans="1:79" ht="12.7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4"/>
      <c r="AG197" s="64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</row>
    <row r="198" spans="1:79" ht="12.7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4"/>
      <c r="AG198" s="64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</row>
    <row r="199" spans="1:79" ht="12.7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4"/>
      <c r="AG199" s="64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</row>
    <row r="200" spans="1:79" ht="12.7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4"/>
      <c r="AG200" s="64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</row>
    <row r="201" spans="1:79" ht="12.7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4"/>
      <c r="AG201" s="64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</row>
    <row r="202" spans="1:79" ht="12.7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4"/>
      <c r="AG202" s="64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</row>
    <row r="203" spans="1:79" ht="12.7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4"/>
      <c r="AG203" s="64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</row>
    <row r="204" spans="1:79" ht="12.7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4"/>
      <c r="AG204" s="64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</row>
    <row r="205" spans="1:79" ht="12.7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4"/>
      <c r="AG205" s="64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</row>
    <row r="206" spans="1:79" ht="12.7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4"/>
      <c r="AG206" s="64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</row>
    <row r="207" spans="1:79" ht="12.7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4"/>
      <c r="AG207" s="64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</row>
    <row r="208" spans="1:79" ht="12.7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4"/>
      <c r="AG208" s="64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</row>
    <row r="209" spans="1:79" ht="12.7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4"/>
      <c r="AG209" s="64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</row>
    <row r="210" spans="1:79" ht="12.7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4"/>
      <c r="AG210" s="64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</row>
    <row r="211" spans="1:79" ht="12.7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4"/>
      <c r="AG211" s="64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</row>
    <row r="212" spans="1:79" ht="12.7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4"/>
      <c r="AG212" s="64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</row>
    <row r="213" spans="1:79" ht="12.7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4"/>
      <c r="AG213" s="64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</row>
    <row r="214" spans="1:79" ht="12.7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4"/>
      <c r="AG214" s="64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</row>
    <row r="215" spans="1:79" ht="12.7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4"/>
      <c r="AG215" s="64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</row>
    <row r="216" spans="1:79" ht="12.7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4"/>
      <c r="AG216" s="64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</row>
    <row r="217" spans="1:79" ht="12.7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4"/>
      <c r="AG217" s="64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</row>
    <row r="218" spans="1:79" ht="12.7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4"/>
      <c r="AG218" s="64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</row>
    <row r="219" spans="1:79" ht="12.7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4"/>
      <c r="AG219" s="64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</row>
    <row r="220" spans="1:79" ht="12.7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4"/>
      <c r="AG220" s="64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</row>
    <row r="221" spans="1:79" ht="12.7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4"/>
      <c r="AG221" s="64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</row>
    <row r="222" spans="1:79" ht="12.7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4"/>
      <c r="AG222" s="64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</row>
    <row r="223" spans="1:79" ht="12.7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4"/>
      <c r="AG223" s="64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</row>
    <row r="224" spans="1:79" ht="12.7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4"/>
      <c r="AG224" s="64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</row>
    <row r="225" spans="1:79" ht="12.7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4"/>
      <c r="AG225" s="64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</row>
    <row r="226" spans="1:79" ht="12.7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4"/>
      <c r="AG226" s="64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</row>
    <row r="227" spans="1:79" ht="12.7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4"/>
      <c r="AG227" s="64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</row>
    <row r="228" spans="1:79" ht="12.7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4"/>
      <c r="AG228" s="64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</row>
    <row r="229" spans="1:79" ht="12.7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4"/>
      <c r="AG229" s="64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</row>
    <row r="230" spans="1:79" ht="12.7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4"/>
      <c r="AG230" s="64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</row>
    <row r="231" spans="1:79" ht="12.7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4"/>
      <c r="AG231" s="64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</row>
    <row r="232" spans="1:79" ht="12.7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4"/>
      <c r="AG232" s="64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</row>
    <row r="233" spans="1:79" ht="12.7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4"/>
      <c r="AG233" s="64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</row>
    <row r="234" spans="1:79" ht="12.7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4"/>
      <c r="AG234" s="64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</row>
    <row r="235" spans="1:79" ht="12.7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4"/>
      <c r="AG235" s="64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</row>
    <row r="236" spans="1:79" ht="12.7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4"/>
      <c r="AG236" s="64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</row>
    <row r="237" spans="1:79" ht="12.7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4"/>
      <c r="AG237" s="64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</row>
    <row r="238" spans="1:79" ht="12.7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4"/>
      <c r="AG238" s="64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</row>
    <row r="239" spans="1:79" ht="12.7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4"/>
      <c r="AG239" s="64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</row>
    <row r="240" spans="1:79" ht="12.7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4"/>
      <c r="AG240" s="64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</row>
    <row r="241" spans="1:79" ht="12.7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4"/>
      <c r="AG241" s="64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</row>
    <row r="242" spans="1:79" ht="12.7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4"/>
      <c r="AG242" s="64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</row>
    <row r="243" spans="1:79" ht="12.7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4"/>
      <c r="AG243" s="64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</row>
    <row r="244" spans="1:79" ht="12.7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4"/>
      <c r="AG244" s="64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</row>
    <row r="245" spans="1:79" ht="12.7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4"/>
      <c r="AG245" s="64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</row>
    <row r="246" spans="1:79" ht="12.7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4"/>
      <c r="AG246" s="64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</row>
    <row r="247" spans="1:79" ht="12.7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4"/>
      <c r="AG247" s="64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</row>
    <row r="248" spans="1:79" ht="12.7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4"/>
      <c r="AG248" s="64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</row>
    <row r="249" spans="1:79" ht="12.7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4"/>
      <c r="AG249" s="64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</row>
    <row r="250" spans="1:79" ht="12.7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4"/>
      <c r="AG250" s="64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</row>
    <row r="251" spans="1:79" ht="12.7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4"/>
      <c r="AG251" s="64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</row>
    <row r="252" spans="1:79" ht="12.7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4"/>
      <c r="AG252" s="64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</row>
    <row r="253" spans="1:79" ht="12.7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4"/>
      <c r="AG253" s="64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</row>
    <row r="254" spans="1:79" ht="12.7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4"/>
      <c r="AG254" s="64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</row>
    <row r="255" spans="1:79" ht="12.7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4"/>
      <c r="AG255" s="64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</row>
    <row r="256" spans="1:79" ht="12.7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4"/>
      <c r="AG256" s="64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63"/>
      <c r="BZ256" s="63"/>
      <c r="CA256" s="63"/>
    </row>
    <row r="257" spans="1:79" ht="12.7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4"/>
      <c r="AG257" s="64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</row>
    <row r="258" spans="1:79" ht="12.7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4"/>
      <c r="AG258" s="64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63"/>
      <c r="BZ258" s="63"/>
      <c r="CA258" s="63"/>
    </row>
    <row r="259" spans="1:79" ht="12.7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4"/>
      <c r="AG259" s="64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63"/>
      <c r="BZ259" s="63"/>
      <c r="CA259" s="63"/>
    </row>
    <row r="260" spans="1:79" ht="12.7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4"/>
      <c r="AG260" s="64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  <c r="BX260" s="63"/>
      <c r="BY260" s="63"/>
      <c r="BZ260" s="63"/>
      <c r="CA260" s="63"/>
    </row>
    <row r="261" spans="1:79" ht="12.7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4"/>
      <c r="AG261" s="64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</row>
    <row r="262" spans="1:79" ht="12.7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4"/>
      <c r="AG262" s="64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</row>
    <row r="263" spans="1:79" ht="12.7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4"/>
      <c r="AG263" s="64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</row>
    <row r="264" spans="1:79" ht="12.7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4"/>
      <c r="AG264" s="64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63"/>
      <c r="BZ264" s="63"/>
      <c r="CA264" s="63"/>
    </row>
    <row r="265" spans="1:79" ht="12.7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4"/>
      <c r="AG265" s="64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63"/>
      <c r="BZ265" s="63"/>
      <c r="CA265" s="63"/>
    </row>
    <row r="266" spans="1:79" ht="12.7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4"/>
      <c r="AG266" s="64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63"/>
      <c r="BZ266" s="63"/>
      <c r="CA266" s="63"/>
    </row>
    <row r="267" spans="1:79" ht="12.7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4"/>
      <c r="AG267" s="64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63"/>
      <c r="BZ267" s="63"/>
      <c r="CA267" s="63"/>
    </row>
    <row r="268" spans="1:79" ht="12.7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4"/>
      <c r="AG268" s="64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63"/>
      <c r="BZ268" s="63"/>
      <c r="CA268" s="63"/>
    </row>
    <row r="269" spans="1:79" ht="12.7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4"/>
      <c r="AG269" s="64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</row>
    <row r="270" spans="1:79" ht="12.7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4"/>
      <c r="AG270" s="64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</row>
    <row r="271" spans="1:79" ht="12.7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4"/>
      <c r="AG271" s="64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</row>
    <row r="272" spans="1:79" ht="12.7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4"/>
      <c r="AG272" s="64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</row>
    <row r="273" spans="1:79" ht="12.7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4"/>
      <c r="AG273" s="64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</row>
    <row r="274" spans="1:79" ht="12.7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4"/>
      <c r="AG274" s="64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</row>
    <row r="275" spans="1:79" ht="12.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4"/>
      <c r="AG275" s="64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</row>
    <row r="276" spans="1:79" ht="12.7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4"/>
      <c r="AG276" s="64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</row>
    <row r="277" spans="1:79" ht="12.7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4"/>
      <c r="AG277" s="64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</row>
    <row r="278" spans="1:79" ht="12.7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4"/>
      <c r="AG278" s="64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</row>
    <row r="279" spans="1:79" ht="12.7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4"/>
      <c r="AG279" s="64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  <c r="BX279" s="63"/>
      <c r="BY279" s="63"/>
      <c r="BZ279" s="63"/>
      <c r="CA279" s="63"/>
    </row>
    <row r="280" spans="1:79" ht="12.7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4"/>
      <c r="AG280" s="64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  <c r="BX280" s="63"/>
      <c r="BY280" s="63"/>
      <c r="BZ280" s="63"/>
      <c r="CA280" s="63"/>
    </row>
    <row r="281" spans="1:79" ht="12.7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4"/>
      <c r="AG281" s="64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63"/>
      <c r="BZ281" s="63"/>
      <c r="CA281" s="63"/>
    </row>
    <row r="282" spans="1:79" ht="12.7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4"/>
      <c r="AG282" s="64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</row>
    <row r="283" spans="1:79" ht="12.7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4"/>
      <c r="AG283" s="64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  <c r="BX283" s="63"/>
      <c r="BY283" s="63"/>
      <c r="BZ283" s="63"/>
      <c r="CA283" s="63"/>
    </row>
    <row r="284" spans="1:79" ht="12.7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4"/>
      <c r="AG284" s="64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  <c r="BX284" s="63"/>
      <c r="BY284" s="63"/>
      <c r="BZ284" s="63"/>
      <c r="CA284" s="63"/>
    </row>
    <row r="285" spans="1:79" ht="12.7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4"/>
      <c r="AG285" s="64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63"/>
      <c r="BZ285" s="63"/>
      <c r="CA285" s="63"/>
    </row>
    <row r="286" spans="1:79" ht="12.7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4"/>
      <c r="AG286" s="64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  <c r="BX286" s="63"/>
      <c r="BY286" s="63"/>
      <c r="BZ286" s="63"/>
      <c r="CA286" s="63"/>
    </row>
    <row r="287" spans="1:79" ht="12.7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4"/>
      <c r="AG287" s="64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  <c r="BX287" s="63"/>
      <c r="BY287" s="63"/>
      <c r="BZ287" s="63"/>
      <c r="CA287" s="63"/>
    </row>
    <row r="288" spans="1:79" ht="12.7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4"/>
      <c r="AG288" s="64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  <c r="BX288" s="63"/>
      <c r="BY288" s="63"/>
      <c r="BZ288" s="63"/>
      <c r="CA288" s="63"/>
    </row>
    <row r="289" spans="1:79" ht="12.7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4"/>
      <c r="AG289" s="64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  <c r="BX289" s="63"/>
      <c r="BY289" s="63"/>
      <c r="BZ289" s="63"/>
      <c r="CA289" s="63"/>
    </row>
    <row r="290" spans="1:79" ht="12.7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4"/>
      <c r="AG290" s="64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63"/>
      <c r="BZ290" s="63"/>
      <c r="CA290" s="63"/>
    </row>
    <row r="291" spans="1:79" ht="12.7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4"/>
      <c r="AG291" s="64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63"/>
      <c r="BZ291" s="63"/>
      <c r="CA291" s="63"/>
    </row>
    <row r="292" spans="1:79" ht="12.7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4"/>
      <c r="AG292" s="64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</row>
    <row r="293" spans="1:79" ht="12.7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4"/>
      <c r="AG293" s="64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63"/>
      <c r="BZ293" s="63"/>
      <c r="CA293" s="63"/>
    </row>
    <row r="294" spans="1:79" ht="12.7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4"/>
      <c r="AG294" s="64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</row>
    <row r="295" spans="1:79" ht="12.7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4"/>
      <c r="AG295" s="64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63"/>
      <c r="BZ295" s="63"/>
      <c r="CA295" s="63"/>
    </row>
    <row r="296" spans="1:79" ht="12.7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4"/>
      <c r="AG296" s="64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63"/>
      <c r="BZ296" s="63"/>
      <c r="CA296" s="63"/>
    </row>
    <row r="297" spans="1:79" ht="12.7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4"/>
      <c r="AG297" s="64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63"/>
      <c r="BZ297" s="63"/>
      <c r="CA297" s="63"/>
    </row>
    <row r="298" spans="1:79" ht="12.7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4"/>
      <c r="AG298" s="64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63"/>
      <c r="BZ298" s="63"/>
      <c r="CA298" s="63"/>
    </row>
    <row r="299" spans="1:79" ht="12.7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4"/>
      <c r="AG299" s="64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</row>
    <row r="300" spans="1:79" ht="12.7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4"/>
      <c r="AG300" s="64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63"/>
      <c r="BZ300" s="63"/>
      <c r="CA300" s="63"/>
    </row>
    <row r="301" spans="1:79" ht="12.7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4"/>
      <c r="AG301" s="64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63"/>
      <c r="BZ301" s="63"/>
      <c r="CA301" s="63"/>
    </row>
    <row r="302" spans="1:79" ht="12.7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4"/>
      <c r="AG302" s="64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63"/>
      <c r="BZ302" s="63"/>
      <c r="CA302" s="63"/>
    </row>
    <row r="303" spans="1:79" ht="12.7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4"/>
      <c r="AG303" s="64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63"/>
      <c r="BZ303" s="63"/>
      <c r="CA303" s="63"/>
    </row>
    <row r="304" spans="1:79" ht="12.7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4"/>
      <c r="AG304" s="64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  <c r="BX304" s="63"/>
      <c r="BY304" s="63"/>
      <c r="BZ304" s="63"/>
      <c r="CA304" s="63"/>
    </row>
    <row r="305" spans="1:79" ht="12.7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4"/>
      <c r="AG305" s="64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63"/>
      <c r="BZ305" s="63"/>
      <c r="CA305" s="63"/>
    </row>
    <row r="306" spans="1:79" ht="12.7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4"/>
      <c r="AG306" s="64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</row>
    <row r="307" spans="1:79" ht="12.7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4"/>
      <c r="AG307" s="64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</row>
    <row r="308" spans="1:79" ht="12.7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4"/>
      <c r="AG308" s="64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  <c r="BX308" s="63"/>
      <c r="BY308" s="63"/>
      <c r="BZ308" s="63"/>
      <c r="CA308" s="63"/>
    </row>
    <row r="309" spans="1:79" ht="12.7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4"/>
      <c r="AG309" s="64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  <c r="BX309" s="63"/>
      <c r="BY309" s="63"/>
      <c r="BZ309" s="63"/>
      <c r="CA309" s="63"/>
    </row>
    <row r="310" spans="1:79" ht="12.7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4"/>
      <c r="AG310" s="64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  <c r="BX310" s="63"/>
      <c r="BY310" s="63"/>
      <c r="BZ310" s="63"/>
      <c r="CA310" s="63"/>
    </row>
    <row r="311" spans="1:79" ht="12.7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4"/>
      <c r="AG311" s="64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  <c r="BX311" s="63"/>
      <c r="BY311" s="63"/>
      <c r="BZ311" s="63"/>
      <c r="CA311" s="63"/>
    </row>
    <row r="312" spans="1:79" ht="12.7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4"/>
      <c r="AG312" s="64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  <c r="BX312" s="63"/>
      <c r="BY312" s="63"/>
      <c r="BZ312" s="63"/>
      <c r="CA312" s="63"/>
    </row>
    <row r="313" spans="1:79" ht="12.7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4"/>
      <c r="AG313" s="64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  <c r="BX313" s="63"/>
      <c r="BY313" s="63"/>
      <c r="BZ313" s="63"/>
      <c r="CA313" s="63"/>
    </row>
    <row r="314" spans="1:79" ht="12.7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4"/>
      <c r="AG314" s="64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  <c r="BX314" s="63"/>
      <c r="BY314" s="63"/>
      <c r="BZ314" s="63"/>
      <c r="CA314" s="63"/>
    </row>
    <row r="315" spans="1:79" ht="12.7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4"/>
      <c r="AG315" s="64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</row>
    <row r="316" spans="1:79" ht="12.7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4"/>
      <c r="AG316" s="64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</row>
    <row r="317" spans="1:79" ht="12.7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4"/>
      <c r="AG317" s="64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  <c r="BX317" s="63"/>
      <c r="BY317" s="63"/>
      <c r="BZ317" s="63"/>
      <c r="CA317" s="63"/>
    </row>
    <row r="318" spans="1:79" ht="12.7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4"/>
      <c r="AG318" s="64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</row>
    <row r="319" spans="1:79" ht="12.7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4"/>
      <c r="AG319" s="64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</row>
    <row r="320" spans="1:79" ht="12.7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4"/>
      <c r="AG320" s="64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</row>
    <row r="321" spans="1:79" ht="12.7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4"/>
      <c r="AG321" s="64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</row>
    <row r="322" spans="1:79" ht="12.7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4"/>
      <c r="AG322" s="64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</row>
    <row r="323" spans="1:79" ht="12.7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4"/>
      <c r="AG323" s="64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</row>
    <row r="324" spans="1:79" ht="12.7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4"/>
      <c r="AG324" s="64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  <c r="BX324" s="63"/>
      <c r="BY324" s="63"/>
      <c r="BZ324" s="63"/>
      <c r="CA324" s="63"/>
    </row>
    <row r="325" spans="1:79" ht="12.7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4"/>
      <c r="AG325" s="64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63"/>
      <c r="BZ325" s="63"/>
      <c r="CA325" s="63"/>
    </row>
    <row r="326" spans="1:79" ht="12.7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4"/>
      <c r="AG326" s="64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63"/>
      <c r="BZ326" s="63"/>
      <c r="CA326" s="63"/>
    </row>
    <row r="327" spans="1:79" ht="12.7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4"/>
      <c r="AG327" s="64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63"/>
      <c r="BZ327" s="63"/>
      <c r="CA327" s="63"/>
    </row>
    <row r="328" spans="1:79" ht="12.7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4"/>
      <c r="AG328" s="64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63"/>
      <c r="BZ328" s="63"/>
      <c r="CA328" s="63"/>
    </row>
    <row r="329" spans="1:79" ht="12.7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4"/>
      <c r="AG329" s="64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</row>
    <row r="330" spans="1:79" ht="12.7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4"/>
      <c r="AG330" s="64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</row>
    <row r="331" spans="1:79" ht="12.7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4"/>
      <c r="AG331" s="64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63"/>
      <c r="BZ331" s="63"/>
      <c r="CA331" s="63"/>
    </row>
    <row r="332" spans="1:79" ht="12.7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4"/>
      <c r="AG332" s="64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</row>
    <row r="333" spans="1:79" ht="12.7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4"/>
      <c r="AG333" s="64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</row>
    <row r="334" spans="1:79" ht="12.7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4"/>
      <c r="AG334" s="64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</row>
    <row r="335" spans="1:79" ht="12.7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4"/>
      <c r="AG335" s="64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  <c r="BX335" s="63"/>
      <c r="BY335" s="63"/>
      <c r="BZ335" s="63"/>
      <c r="CA335" s="63"/>
    </row>
    <row r="336" spans="1:79" ht="12.7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4"/>
      <c r="AG336" s="64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  <c r="BV336" s="63"/>
      <c r="BW336" s="63"/>
      <c r="BX336" s="63"/>
      <c r="BY336" s="63"/>
      <c r="BZ336" s="63"/>
      <c r="CA336" s="63"/>
    </row>
    <row r="337" spans="1:79" ht="12.7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4"/>
      <c r="AG337" s="64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  <c r="BV337" s="63"/>
      <c r="BW337" s="63"/>
      <c r="BX337" s="63"/>
      <c r="BY337" s="63"/>
      <c r="BZ337" s="63"/>
      <c r="CA337" s="63"/>
    </row>
    <row r="338" spans="1:79" ht="12.7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4"/>
      <c r="AG338" s="64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  <c r="BV338" s="63"/>
      <c r="BW338" s="63"/>
      <c r="BX338" s="63"/>
      <c r="BY338" s="63"/>
      <c r="BZ338" s="63"/>
      <c r="CA338" s="63"/>
    </row>
    <row r="339" spans="1:79" ht="12.7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4"/>
      <c r="AG339" s="64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  <c r="BX339" s="63"/>
      <c r="BY339" s="63"/>
      <c r="BZ339" s="63"/>
      <c r="CA339" s="63"/>
    </row>
    <row r="340" spans="1:79" ht="12.7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4"/>
      <c r="AG340" s="64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  <c r="BX340" s="63"/>
      <c r="BY340" s="63"/>
      <c r="BZ340" s="63"/>
      <c r="CA340" s="63"/>
    </row>
    <row r="341" spans="1:79" ht="12.7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4"/>
      <c r="AG341" s="64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  <c r="BX341" s="63"/>
      <c r="BY341" s="63"/>
      <c r="BZ341" s="63"/>
      <c r="CA341" s="63"/>
    </row>
    <row r="342" spans="1:79" ht="12.7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4"/>
      <c r="AG342" s="64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</row>
    <row r="343" spans="1:79" ht="12.7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4"/>
      <c r="AG343" s="64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  <c r="BV343" s="63"/>
      <c r="BW343" s="63"/>
      <c r="BX343" s="63"/>
      <c r="BY343" s="63"/>
      <c r="BZ343" s="63"/>
      <c r="CA343" s="63"/>
    </row>
    <row r="344" spans="1:79" ht="12.7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4"/>
      <c r="AG344" s="64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  <c r="BV344" s="63"/>
      <c r="BW344" s="63"/>
      <c r="BX344" s="63"/>
      <c r="BY344" s="63"/>
      <c r="BZ344" s="63"/>
      <c r="CA344" s="63"/>
    </row>
    <row r="345" spans="1:79" ht="12.7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4"/>
      <c r="AG345" s="64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  <c r="BX345" s="63"/>
      <c r="BY345" s="63"/>
      <c r="BZ345" s="63"/>
      <c r="CA345" s="63"/>
    </row>
    <row r="346" spans="1:79" ht="12.7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4"/>
      <c r="AG346" s="64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  <c r="BX346" s="63"/>
      <c r="BY346" s="63"/>
      <c r="BZ346" s="63"/>
      <c r="CA346" s="63"/>
    </row>
    <row r="347" spans="1:79" ht="12.7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4"/>
      <c r="AG347" s="64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  <c r="BX347" s="63"/>
      <c r="BY347" s="63"/>
      <c r="BZ347" s="63"/>
      <c r="CA347" s="63"/>
    </row>
    <row r="348" spans="1:79" ht="12.7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4"/>
      <c r="AG348" s="64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  <c r="BV348" s="63"/>
      <c r="BW348" s="63"/>
      <c r="BX348" s="63"/>
      <c r="BY348" s="63"/>
      <c r="BZ348" s="63"/>
      <c r="CA348" s="63"/>
    </row>
    <row r="349" spans="1:79" ht="12.7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4"/>
      <c r="AG349" s="64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  <c r="BX349" s="63"/>
      <c r="BY349" s="63"/>
      <c r="BZ349" s="63"/>
      <c r="CA349" s="63"/>
    </row>
    <row r="350" spans="1:79" ht="12.7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4"/>
      <c r="AG350" s="64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  <c r="BX350" s="63"/>
      <c r="BY350" s="63"/>
      <c r="BZ350" s="63"/>
      <c r="CA350" s="63"/>
    </row>
    <row r="351" spans="1:79" ht="12.7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4"/>
      <c r="AG351" s="64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  <c r="BV351" s="63"/>
      <c r="BW351" s="63"/>
      <c r="BX351" s="63"/>
      <c r="BY351" s="63"/>
      <c r="BZ351" s="63"/>
      <c r="CA351" s="63"/>
    </row>
    <row r="352" spans="1:79" ht="12.7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4"/>
      <c r="AG352" s="64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  <c r="BX352" s="63"/>
      <c r="BY352" s="63"/>
      <c r="BZ352" s="63"/>
      <c r="CA352" s="63"/>
    </row>
    <row r="353" spans="1:79" ht="12.7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4"/>
      <c r="AG353" s="64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  <c r="BX353" s="63"/>
      <c r="BY353" s="63"/>
      <c r="BZ353" s="63"/>
      <c r="CA353" s="63"/>
    </row>
    <row r="354" spans="1:79" ht="12.7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4"/>
      <c r="AG354" s="64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</row>
    <row r="355" spans="1:79" ht="12.7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4"/>
      <c r="AG355" s="64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  <c r="BX355" s="63"/>
      <c r="BY355" s="63"/>
      <c r="BZ355" s="63"/>
      <c r="CA355" s="63"/>
    </row>
    <row r="356" spans="1:79" ht="12.7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4"/>
      <c r="AG356" s="64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63"/>
      <c r="BZ356" s="63"/>
      <c r="CA356" s="63"/>
    </row>
    <row r="357" spans="1:79" ht="12.7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4"/>
      <c r="AG357" s="64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  <c r="BX357" s="63"/>
      <c r="BY357" s="63"/>
      <c r="BZ357" s="63"/>
      <c r="CA357" s="63"/>
    </row>
    <row r="358" spans="1:79" ht="12.7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4"/>
      <c r="AG358" s="64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63"/>
      <c r="BZ358" s="63"/>
      <c r="CA358" s="63"/>
    </row>
    <row r="359" spans="1:79" ht="12.7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4"/>
      <c r="AG359" s="64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  <c r="BX359" s="63"/>
      <c r="BY359" s="63"/>
      <c r="BZ359" s="63"/>
      <c r="CA359" s="63"/>
    </row>
    <row r="360" spans="1:79" ht="12.7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4"/>
      <c r="AG360" s="64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  <c r="BX360" s="63"/>
      <c r="BY360" s="63"/>
      <c r="BZ360" s="63"/>
      <c r="CA360" s="63"/>
    </row>
    <row r="361" spans="1:79" ht="12.7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4"/>
      <c r="AG361" s="64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63"/>
      <c r="BZ361" s="63"/>
      <c r="CA361" s="63"/>
    </row>
    <row r="362" spans="1:79" ht="12.7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4"/>
      <c r="AG362" s="64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  <c r="BV362" s="63"/>
      <c r="BW362" s="63"/>
      <c r="BX362" s="63"/>
      <c r="BY362" s="63"/>
      <c r="BZ362" s="63"/>
      <c r="CA362" s="63"/>
    </row>
    <row r="363" spans="1:79" ht="12.7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4"/>
      <c r="AG363" s="64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  <c r="BV363" s="63"/>
      <c r="BW363" s="63"/>
      <c r="BX363" s="63"/>
      <c r="BY363" s="63"/>
      <c r="BZ363" s="63"/>
      <c r="CA363" s="63"/>
    </row>
    <row r="364" spans="1:79" ht="12.7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4"/>
      <c r="AG364" s="64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  <c r="BX364" s="63"/>
      <c r="BY364" s="63"/>
      <c r="BZ364" s="63"/>
      <c r="CA364" s="63"/>
    </row>
    <row r="365" spans="1:79" ht="12.7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4"/>
      <c r="AG365" s="64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  <c r="BX365" s="63"/>
      <c r="BY365" s="63"/>
      <c r="BZ365" s="63"/>
      <c r="CA365" s="63"/>
    </row>
    <row r="366" spans="1:79" ht="12.7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4"/>
      <c r="AG366" s="64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</row>
    <row r="367" spans="1:79" ht="12.7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4"/>
      <c r="AG367" s="64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  <c r="BX367" s="63"/>
      <c r="BY367" s="63"/>
      <c r="BZ367" s="63"/>
      <c r="CA367" s="63"/>
    </row>
    <row r="368" spans="1:79" ht="12.7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4"/>
      <c r="AG368" s="64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  <c r="BX368" s="63"/>
      <c r="BY368" s="63"/>
      <c r="BZ368" s="63"/>
      <c r="CA368" s="63"/>
    </row>
    <row r="369" spans="1:79" ht="12.7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4"/>
      <c r="AG369" s="64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  <c r="BX369" s="63"/>
      <c r="BY369" s="63"/>
      <c r="BZ369" s="63"/>
      <c r="CA369" s="63"/>
    </row>
    <row r="370" spans="1:79" ht="12.7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4"/>
      <c r="AG370" s="64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</row>
    <row r="371" spans="1:79" ht="12.7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4"/>
      <c r="AG371" s="64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</row>
    <row r="372" spans="1:79" ht="12.7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4"/>
      <c r="AG372" s="64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  <c r="BV372" s="63"/>
      <c r="BW372" s="63"/>
      <c r="BX372" s="63"/>
      <c r="BY372" s="63"/>
      <c r="BZ372" s="63"/>
      <c r="CA372" s="63"/>
    </row>
    <row r="373" spans="1:79" ht="12.7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4"/>
      <c r="AG373" s="64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  <c r="BV373" s="63"/>
      <c r="BW373" s="63"/>
      <c r="BX373" s="63"/>
      <c r="BY373" s="63"/>
      <c r="BZ373" s="63"/>
      <c r="CA373" s="63"/>
    </row>
    <row r="374" spans="1:79" ht="12.7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4"/>
      <c r="AG374" s="64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  <c r="BV374" s="63"/>
      <c r="BW374" s="63"/>
      <c r="BX374" s="63"/>
      <c r="BY374" s="63"/>
      <c r="BZ374" s="63"/>
      <c r="CA374" s="63"/>
    </row>
    <row r="375" spans="1:79" ht="12.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4"/>
      <c r="AG375" s="64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  <c r="BV375" s="63"/>
      <c r="BW375" s="63"/>
      <c r="BX375" s="63"/>
      <c r="BY375" s="63"/>
      <c r="BZ375" s="63"/>
      <c r="CA375" s="63"/>
    </row>
    <row r="376" spans="1:79" ht="12.7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4"/>
      <c r="AG376" s="64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  <c r="BV376" s="63"/>
      <c r="BW376" s="63"/>
      <c r="BX376" s="63"/>
      <c r="BY376" s="63"/>
      <c r="BZ376" s="63"/>
      <c r="CA376" s="63"/>
    </row>
    <row r="377" spans="1:79" ht="12.7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4"/>
      <c r="AG377" s="64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</row>
    <row r="378" spans="1:79" ht="12.7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4"/>
      <c r="AG378" s="64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</row>
    <row r="379" spans="1:79" ht="12.7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4"/>
      <c r="AG379" s="64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  <c r="BV379" s="63"/>
      <c r="BW379" s="63"/>
      <c r="BX379" s="63"/>
      <c r="BY379" s="63"/>
      <c r="BZ379" s="63"/>
      <c r="CA379" s="63"/>
    </row>
    <row r="380" spans="1:79" ht="12.7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4"/>
      <c r="AG380" s="64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  <c r="BV380" s="63"/>
      <c r="BW380" s="63"/>
      <c r="BX380" s="63"/>
      <c r="BY380" s="63"/>
      <c r="BZ380" s="63"/>
      <c r="CA380" s="63"/>
    </row>
    <row r="381" spans="1:79" ht="12.7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4"/>
      <c r="AG381" s="64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  <c r="BV381" s="63"/>
      <c r="BW381" s="63"/>
      <c r="BX381" s="63"/>
      <c r="BY381" s="63"/>
      <c r="BZ381" s="63"/>
      <c r="CA381" s="63"/>
    </row>
    <row r="382" spans="1:79" ht="12.7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4"/>
      <c r="AG382" s="64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  <c r="BV382" s="63"/>
      <c r="BW382" s="63"/>
      <c r="BX382" s="63"/>
      <c r="BY382" s="63"/>
      <c r="BZ382" s="63"/>
      <c r="CA382" s="63"/>
    </row>
    <row r="383" spans="1:79" ht="12.7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4"/>
      <c r="AG383" s="64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  <c r="BX383" s="63"/>
      <c r="BY383" s="63"/>
      <c r="BZ383" s="63"/>
      <c r="CA383" s="63"/>
    </row>
    <row r="384" spans="1:79" ht="12.7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4"/>
      <c r="AG384" s="64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</row>
    <row r="385" spans="1:79" ht="12.7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4"/>
      <c r="AG385" s="64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</row>
    <row r="386" spans="1:79" ht="12.7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4"/>
      <c r="AG386" s="64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  <c r="BX386" s="63"/>
      <c r="BY386" s="63"/>
      <c r="BZ386" s="63"/>
      <c r="CA386" s="63"/>
    </row>
    <row r="387" spans="1:79" ht="12.7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4"/>
      <c r="AG387" s="64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  <c r="BV387" s="63"/>
      <c r="BW387" s="63"/>
      <c r="BX387" s="63"/>
      <c r="BY387" s="63"/>
      <c r="BZ387" s="63"/>
      <c r="CA387" s="63"/>
    </row>
    <row r="388" spans="1:79" ht="12.7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4"/>
      <c r="AG388" s="64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  <c r="BV388" s="63"/>
      <c r="BW388" s="63"/>
      <c r="BX388" s="63"/>
      <c r="BY388" s="63"/>
      <c r="BZ388" s="63"/>
      <c r="CA388" s="63"/>
    </row>
    <row r="389" spans="1:79" ht="12.7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4"/>
      <c r="AG389" s="64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  <c r="BV389" s="63"/>
      <c r="BW389" s="63"/>
      <c r="BX389" s="63"/>
      <c r="BY389" s="63"/>
      <c r="BZ389" s="63"/>
      <c r="CA389" s="63"/>
    </row>
    <row r="390" spans="1:79" ht="12.7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4"/>
      <c r="AG390" s="64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</row>
    <row r="391" spans="1:79" ht="12.7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4"/>
      <c r="AG391" s="64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  <c r="BX391" s="63"/>
      <c r="BY391" s="63"/>
      <c r="BZ391" s="63"/>
      <c r="CA391" s="63"/>
    </row>
    <row r="392" spans="1:79" ht="12.7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4"/>
      <c r="AG392" s="64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  <c r="BV392" s="63"/>
      <c r="BW392" s="63"/>
      <c r="BX392" s="63"/>
      <c r="BY392" s="63"/>
      <c r="BZ392" s="63"/>
      <c r="CA392" s="63"/>
    </row>
    <row r="393" spans="1:79" ht="12.7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4"/>
      <c r="AG393" s="64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  <c r="BV393" s="63"/>
      <c r="BW393" s="63"/>
      <c r="BX393" s="63"/>
      <c r="BY393" s="63"/>
      <c r="BZ393" s="63"/>
      <c r="CA393" s="63"/>
    </row>
    <row r="394" spans="1:79" ht="12.7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4"/>
      <c r="AG394" s="64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</row>
    <row r="395" spans="1:79" ht="12.7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4"/>
      <c r="AG395" s="64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</row>
    <row r="396" spans="1:79" ht="12.7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4"/>
      <c r="AG396" s="64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  <c r="BV396" s="63"/>
      <c r="BW396" s="63"/>
      <c r="BX396" s="63"/>
      <c r="BY396" s="63"/>
      <c r="BZ396" s="63"/>
      <c r="CA396" s="63"/>
    </row>
    <row r="397" spans="1:79" ht="12.7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4"/>
      <c r="AG397" s="64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</row>
    <row r="398" spans="1:79" ht="12.7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4"/>
      <c r="AG398" s="64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</row>
    <row r="399" spans="1:79" ht="12.7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4"/>
      <c r="AG399" s="64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</row>
    <row r="400" spans="1:79" ht="12.7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4"/>
      <c r="AG400" s="64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63"/>
      <c r="BZ400" s="63"/>
      <c r="CA400" s="63"/>
    </row>
    <row r="401" spans="1:79" ht="12.7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4"/>
      <c r="AG401" s="64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</row>
    <row r="402" spans="1:79" ht="12.7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4"/>
      <c r="AG402" s="64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</row>
    <row r="403" spans="1:79" ht="12.7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4"/>
      <c r="AG403" s="64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</row>
    <row r="404" spans="1:79" ht="12.7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4"/>
      <c r="AG404" s="64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</row>
    <row r="405" spans="1:79" ht="12.7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4"/>
      <c r="AG405" s="64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</row>
    <row r="406" spans="1:79" ht="12.7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4"/>
      <c r="AG406" s="64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  <c r="BV406" s="63"/>
      <c r="BW406" s="63"/>
      <c r="BX406" s="63"/>
      <c r="BY406" s="63"/>
      <c r="BZ406" s="63"/>
      <c r="CA406" s="63"/>
    </row>
    <row r="407" spans="1:79" ht="12.7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4"/>
      <c r="AG407" s="64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</row>
    <row r="408" spans="1:79" ht="12.7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4"/>
      <c r="AG408" s="64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</row>
    <row r="409" spans="1:79" ht="12.7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4"/>
      <c r="AG409" s="64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</row>
    <row r="410" spans="1:79" ht="12.7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4"/>
      <c r="AG410" s="64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</row>
    <row r="411" spans="1:79" ht="12.7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4"/>
      <c r="AG411" s="64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  <c r="BV411" s="63"/>
      <c r="BW411" s="63"/>
      <c r="BX411" s="63"/>
      <c r="BY411" s="63"/>
      <c r="BZ411" s="63"/>
      <c r="CA411" s="63"/>
    </row>
    <row r="412" spans="1:79" ht="12.7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4"/>
      <c r="AG412" s="64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</row>
    <row r="413" spans="1:79" ht="12.7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4"/>
      <c r="AG413" s="64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</row>
    <row r="414" spans="1:79" ht="12.7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4"/>
      <c r="AG414" s="64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</row>
    <row r="415" spans="1:79" ht="12.7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4"/>
      <c r="AG415" s="64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</row>
    <row r="416" spans="1:79" ht="12.7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4"/>
      <c r="AG416" s="64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</row>
    <row r="417" spans="1:79" ht="12.7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4"/>
      <c r="AG417" s="64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  <c r="BX417" s="63"/>
      <c r="BY417" s="63"/>
      <c r="BZ417" s="63"/>
      <c r="CA417" s="63"/>
    </row>
    <row r="418" spans="1:79" ht="12.7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4"/>
      <c r="AG418" s="64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  <c r="BV418" s="63"/>
      <c r="BW418" s="63"/>
      <c r="BX418" s="63"/>
      <c r="BY418" s="63"/>
      <c r="BZ418" s="63"/>
      <c r="CA418" s="63"/>
    </row>
    <row r="419" spans="1:79" ht="12.7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4"/>
      <c r="AG419" s="64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  <c r="BV419" s="63"/>
      <c r="BW419" s="63"/>
      <c r="BX419" s="63"/>
      <c r="BY419" s="63"/>
      <c r="BZ419" s="63"/>
      <c r="CA419" s="63"/>
    </row>
    <row r="420" spans="1:79" ht="12.7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4"/>
      <c r="AG420" s="64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</row>
    <row r="421" spans="1:79" ht="12.7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4"/>
      <c r="AG421" s="64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</row>
    <row r="422" spans="1:79" ht="12.7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4"/>
      <c r="AG422" s="64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</row>
    <row r="423" spans="1:79" ht="12.7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4"/>
      <c r="AG423" s="64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</row>
    <row r="424" spans="1:79" ht="12.7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4"/>
      <c r="AG424" s="64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</row>
    <row r="425" spans="1:79" ht="12.7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4"/>
      <c r="AG425" s="64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</row>
    <row r="426" spans="1:79" ht="12.7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4"/>
      <c r="AG426" s="64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</row>
    <row r="427" spans="1:79" ht="12.7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4"/>
      <c r="AG427" s="64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</row>
    <row r="428" spans="1:79" ht="12.7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4"/>
      <c r="AG428" s="64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</row>
    <row r="429" spans="1:79" ht="12.7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4"/>
      <c r="AG429" s="64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  <c r="BV429" s="63"/>
      <c r="BW429" s="63"/>
      <c r="BX429" s="63"/>
      <c r="BY429" s="63"/>
      <c r="BZ429" s="63"/>
      <c r="CA429" s="63"/>
    </row>
    <row r="430" spans="1:79" ht="12.7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4"/>
      <c r="AG430" s="64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</row>
    <row r="431" spans="1:79" ht="12.7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4"/>
      <c r="AG431" s="64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</row>
    <row r="432" spans="1:79" ht="12.7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4"/>
      <c r="AG432" s="64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</row>
    <row r="433" spans="1:79" ht="12.7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4"/>
      <c r="AG433" s="64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</row>
    <row r="434" spans="1:79" ht="12.7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4"/>
      <c r="AG434" s="64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</row>
    <row r="435" spans="1:79" ht="12.7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4"/>
      <c r="AG435" s="64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</row>
    <row r="436" spans="1:79" ht="12.7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4"/>
      <c r="AG436" s="64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</row>
    <row r="437" spans="1:79" ht="12.7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4"/>
      <c r="AG437" s="64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</row>
    <row r="438" spans="1:79" ht="12.7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4"/>
      <c r="AG438" s="64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</row>
    <row r="439" spans="1:79" ht="12.7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4"/>
      <c r="AG439" s="64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  <c r="BX439" s="63"/>
      <c r="BY439" s="63"/>
      <c r="BZ439" s="63"/>
      <c r="CA439" s="63"/>
    </row>
    <row r="440" spans="1:79" ht="12.7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4"/>
      <c r="AG440" s="64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</row>
    <row r="441" spans="1:79" ht="12.7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4"/>
      <c r="AG441" s="64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</row>
    <row r="442" spans="1:79" ht="12.7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4"/>
      <c r="AG442" s="64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</row>
    <row r="443" spans="1:79" ht="12.7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4"/>
      <c r="AG443" s="64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</row>
    <row r="444" spans="1:79" ht="12.7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4"/>
      <c r="AG444" s="64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</row>
    <row r="445" spans="1:79" ht="12.7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4"/>
      <c r="AG445" s="64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</row>
    <row r="446" spans="1:79" ht="12.7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4"/>
      <c r="AG446" s="64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</row>
    <row r="447" spans="1:79" ht="12.7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4"/>
      <c r="AG447" s="64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</row>
    <row r="448" spans="1:79" ht="12.7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4"/>
      <c r="AG448" s="64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</row>
    <row r="449" spans="1:79" ht="12.7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4"/>
      <c r="AG449" s="64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  <c r="BV449" s="63"/>
      <c r="BW449" s="63"/>
      <c r="BX449" s="63"/>
      <c r="BY449" s="63"/>
      <c r="BZ449" s="63"/>
      <c r="CA449" s="63"/>
    </row>
    <row r="450" spans="1:79" ht="12.7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4"/>
      <c r="AG450" s="64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</row>
    <row r="451" spans="1:79" ht="12.7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4"/>
      <c r="AG451" s="64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</row>
    <row r="452" spans="1:79" ht="12.7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4"/>
      <c r="AG452" s="64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</row>
    <row r="453" spans="1:79" ht="12.7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4"/>
      <c r="AG453" s="64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  <c r="BV453" s="63"/>
      <c r="BW453" s="63"/>
      <c r="BX453" s="63"/>
      <c r="BY453" s="63"/>
      <c r="BZ453" s="63"/>
      <c r="CA453" s="63"/>
    </row>
    <row r="454" spans="1:79" ht="12.7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4"/>
      <c r="AG454" s="64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  <c r="BV454" s="63"/>
      <c r="BW454" s="63"/>
      <c r="BX454" s="63"/>
      <c r="BY454" s="63"/>
      <c r="BZ454" s="63"/>
      <c r="CA454" s="63"/>
    </row>
    <row r="455" spans="1:79" ht="12.7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4"/>
      <c r="AG455" s="64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  <c r="BX455" s="63"/>
      <c r="BY455" s="63"/>
      <c r="BZ455" s="63"/>
      <c r="CA455" s="63"/>
    </row>
    <row r="456" spans="1:79" ht="12.7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4"/>
      <c r="AG456" s="64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  <c r="BV456" s="63"/>
      <c r="BW456" s="63"/>
      <c r="BX456" s="63"/>
      <c r="BY456" s="63"/>
      <c r="BZ456" s="63"/>
      <c r="CA456" s="63"/>
    </row>
    <row r="457" spans="1:79" ht="12.7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4"/>
      <c r="AG457" s="64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  <c r="BX457" s="63"/>
      <c r="BY457" s="63"/>
      <c r="BZ457" s="63"/>
      <c r="CA457" s="63"/>
    </row>
    <row r="458" spans="1:79" ht="12.7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4"/>
      <c r="AG458" s="64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</row>
    <row r="459" spans="1:79" ht="12.7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4"/>
      <c r="AG459" s="64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</row>
    <row r="460" spans="1:79" ht="12.7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4"/>
      <c r="AG460" s="64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  <c r="BV460" s="63"/>
      <c r="BW460" s="63"/>
      <c r="BX460" s="63"/>
      <c r="BY460" s="63"/>
      <c r="BZ460" s="63"/>
      <c r="CA460" s="63"/>
    </row>
    <row r="461" spans="1:79" ht="12.7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4"/>
      <c r="AG461" s="64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</row>
    <row r="462" spans="1:79" ht="12.7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4"/>
      <c r="AG462" s="64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</row>
    <row r="463" spans="1:79" ht="12.7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4"/>
      <c r="AG463" s="64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  <c r="BX463" s="63"/>
      <c r="BY463" s="63"/>
      <c r="BZ463" s="63"/>
      <c r="CA463" s="63"/>
    </row>
    <row r="464" spans="1:79" ht="12.7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4"/>
      <c r="AG464" s="64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  <c r="BV464" s="63"/>
      <c r="BW464" s="63"/>
      <c r="BX464" s="63"/>
      <c r="BY464" s="63"/>
      <c r="BZ464" s="63"/>
      <c r="CA464" s="63"/>
    </row>
    <row r="465" spans="1:79" ht="12.7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4"/>
      <c r="AG465" s="64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</row>
    <row r="466" spans="1:79" ht="12.7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4"/>
      <c r="AG466" s="64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</row>
    <row r="467" spans="1:79" ht="12.7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4"/>
      <c r="AG467" s="64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  <c r="BV467" s="63"/>
      <c r="BW467" s="63"/>
      <c r="BX467" s="63"/>
      <c r="BY467" s="63"/>
      <c r="BZ467" s="63"/>
      <c r="CA467" s="63"/>
    </row>
    <row r="468" spans="1:79" ht="12.7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4"/>
      <c r="AG468" s="64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</row>
    <row r="469" spans="1:79" ht="12.7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4"/>
      <c r="AG469" s="64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</row>
    <row r="470" spans="1:79" ht="12.7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4"/>
      <c r="AG470" s="64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  <c r="BV470" s="63"/>
      <c r="BW470" s="63"/>
      <c r="BX470" s="63"/>
      <c r="BY470" s="63"/>
      <c r="BZ470" s="63"/>
      <c r="CA470" s="63"/>
    </row>
    <row r="471" spans="1:79" ht="12.7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4"/>
      <c r="AG471" s="64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  <c r="BX471" s="63"/>
      <c r="BY471" s="63"/>
      <c r="BZ471" s="63"/>
      <c r="CA471" s="63"/>
    </row>
    <row r="472" spans="1:79" ht="12.7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4"/>
      <c r="AG472" s="64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  <c r="BV472" s="63"/>
      <c r="BW472" s="63"/>
      <c r="BX472" s="63"/>
      <c r="BY472" s="63"/>
      <c r="BZ472" s="63"/>
      <c r="CA472" s="63"/>
    </row>
    <row r="473" spans="1:79" ht="12.7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4"/>
      <c r="AG473" s="64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</row>
    <row r="474" spans="1:79" ht="12.7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4"/>
      <c r="AG474" s="64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</row>
    <row r="475" spans="1:79" ht="12.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4"/>
      <c r="AG475" s="64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  <c r="BV475" s="63"/>
      <c r="BW475" s="63"/>
      <c r="BX475" s="63"/>
      <c r="BY475" s="63"/>
      <c r="BZ475" s="63"/>
      <c r="CA475" s="63"/>
    </row>
    <row r="476" spans="1:79" ht="12.7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4"/>
      <c r="AG476" s="64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</row>
    <row r="477" spans="1:79" ht="12.7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4"/>
      <c r="AG477" s="64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</row>
    <row r="478" spans="1:79" ht="12.7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4"/>
      <c r="AG478" s="64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  <c r="BV478" s="63"/>
      <c r="BW478" s="63"/>
      <c r="BX478" s="63"/>
      <c r="BY478" s="63"/>
      <c r="BZ478" s="63"/>
      <c r="CA478" s="63"/>
    </row>
    <row r="479" spans="1:79" ht="12.7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4"/>
      <c r="AG479" s="64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  <c r="BV479" s="63"/>
      <c r="BW479" s="63"/>
      <c r="BX479" s="63"/>
      <c r="BY479" s="63"/>
      <c r="BZ479" s="63"/>
      <c r="CA479" s="63"/>
    </row>
    <row r="480" spans="1:79" ht="12.7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4"/>
      <c r="AG480" s="64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</row>
    <row r="481" spans="1:79" ht="12.7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4"/>
      <c r="AG481" s="64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</row>
    <row r="482" spans="1:79" ht="12.7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4"/>
      <c r="AG482" s="64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  <c r="BV482" s="63"/>
      <c r="BW482" s="63"/>
      <c r="BX482" s="63"/>
      <c r="BY482" s="63"/>
      <c r="BZ482" s="63"/>
      <c r="CA482" s="63"/>
    </row>
    <row r="483" spans="1:79" ht="12.7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4"/>
      <c r="AG483" s="64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</row>
    <row r="484" spans="1:79" ht="12.7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4"/>
      <c r="AG484" s="64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</row>
    <row r="485" spans="1:79" ht="12.7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4"/>
      <c r="AG485" s="64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  <c r="BX485" s="63"/>
      <c r="BY485" s="63"/>
      <c r="BZ485" s="63"/>
      <c r="CA485" s="63"/>
    </row>
    <row r="486" spans="1:79" ht="12.7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4"/>
      <c r="AG486" s="64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</row>
    <row r="487" spans="1:79" ht="12.7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4"/>
      <c r="AG487" s="64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  <c r="BV487" s="63"/>
      <c r="BW487" s="63"/>
      <c r="BX487" s="63"/>
      <c r="BY487" s="63"/>
      <c r="BZ487" s="63"/>
      <c r="CA487" s="63"/>
    </row>
    <row r="488" spans="1:79" ht="12.7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4"/>
      <c r="AG488" s="64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</row>
    <row r="489" spans="1:79" ht="12.7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4"/>
      <c r="AG489" s="64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</row>
    <row r="490" spans="1:79" ht="12.7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4"/>
      <c r="AG490" s="64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  <c r="BX490" s="63"/>
      <c r="BY490" s="63"/>
      <c r="BZ490" s="63"/>
      <c r="CA490" s="63"/>
    </row>
    <row r="491" spans="1:79" ht="12.7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4"/>
      <c r="AG491" s="64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</row>
    <row r="492" spans="1:79" ht="12.7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4"/>
      <c r="AG492" s="64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</row>
    <row r="493" spans="1:79" ht="12.7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4"/>
      <c r="AG493" s="64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  <c r="BX493" s="63"/>
      <c r="BY493" s="63"/>
      <c r="BZ493" s="63"/>
      <c r="CA493" s="63"/>
    </row>
    <row r="494" spans="1:79" ht="12.7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4"/>
      <c r="AG494" s="64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  <c r="BV494" s="63"/>
      <c r="BW494" s="63"/>
      <c r="BX494" s="63"/>
      <c r="BY494" s="63"/>
      <c r="BZ494" s="63"/>
      <c r="CA494" s="63"/>
    </row>
    <row r="495" spans="1:79" ht="12.7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4"/>
      <c r="AG495" s="64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  <c r="BV495" s="63"/>
      <c r="BW495" s="63"/>
      <c r="BX495" s="63"/>
      <c r="BY495" s="63"/>
      <c r="BZ495" s="63"/>
      <c r="CA495" s="63"/>
    </row>
    <row r="496" spans="1:79" ht="12.7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4"/>
      <c r="AG496" s="64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  <c r="BV496" s="63"/>
      <c r="BW496" s="63"/>
      <c r="BX496" s="63"/>
      <c r="BY496" s="63"/>
      <c r="BZ496" s="63"/>
      <c r="CA496" s="63"/>
    </row>
    <row r="497" spans="1:79" ht="12.7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4"/>
      <c r="AG497" s="64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  <c r="BV497" s="63"/>
      <c r="BW497" s="63"/>
      <c r="BX497" s="63"/>
      <c r="BY497" s="63"/>
      <c r="BZ497" s="63"/>
      <c r="CA497" s="63"/>
    </row>
    <row r="498" spans="1:79" ht="12.7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4"/>
      <c r="AG498" s="64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</row>
    <row r="499" spans="1:79" ht="12.7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4"/>
      <c r="AG499" s="64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  <c r="BV499" s="63"/>
      <c r="BW499" s="63"/>
      <c r="BX499" s="63"/>
      <c r="BY499" s="63"/>
      <c r="BZ499" s="63"/>
      <c r="CA499" s="63"/>
    </row>
    <row r="500" spans="1:79" ht="12.7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4"/>
      <c r="AG500" s="64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  <c r="BV500" s="63"/>
      <c r="BW500" s="63"/>
      <c r="BX500" s="63"/>
      <c r="BY500" s="63"/>
      <c r="BZ500" s="63"/>
      <c r="CA500" s="63"/>
    </row>
    <row r="501" spans="1:79" ht="12.7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4"/>
      <c r="AG501" s="64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63"/>
      <c r="BZ501" s="63"/>
      <c r="CA501" s="63"/>
    </row>
    <row r="502" spans="1:79" ht="12.7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4"/>
      <c r="AG502" s="64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  <c r="BV502" s="63"/>
      <c r="BW502" s="63"/>
      <c r="BX502" s="63"/>
      <c r="BY502" s="63"/>
      <c r="BZ502" s="63"/>
      <c r="CA502" s="63"/>
    </row>
    <row r="503" spans="1:79" ht="12.7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4"/>
      <c r="AG503" s="64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  <c r="BV503" s="63"/>
      <c r="BW503" s="63"/>
      <c r="BX503" s="63"/>
      <c r="BY503" s="63"/>
      <c r="BZ503" s="63"/>
      <c r="CA503" s="63"/>
    </row>
    <row r="504" spans="1:79" ht="12.7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4"/>
      <c r="AG504" s="64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  <c r="BV504" s="63"/>
      <c r="BW504" s="63"/>
      <c r="BX504" s="63"/>
      <c r="BY504" s="63"/>
      <c r="BZ504" s="63"/>
      <c r="CA504" s="63"/>
    </row>
    <row r="505" spans="1:79" ht="12.7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4"/>
      <c r="AG505" s="64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  <c r="BV505" s="63"/>
      <c r="BW505" s="63"/>
      <c r="BX505" s="63"/>
      <c r="BY505" s="63"/>
      <c r="BZ505" s="63"/>
      <c r="CA505" s="63"/>
    </row>
    <row r="506" spans="1:79" ht="12.7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4"/>
      <c r="AG506" s="64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  <c r="BV506" s="63"/>
      <c r="BW506" s="63"/>
      <c r="BX506" s="63"/>
      <c r="BY506" s="63"/>
      <c r="BZ506" s="63"/>
      <c r="CA506" s="63"/>
    </row>
    <row r="507" spans="1:79" ht="12.7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4"/>
      <c r="AG507" s="64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  <c r="BV507" s="63"/>
      <c r="BW507" s="63"/>
      <c r="BX507" s="63"/>
      <c r="BY507" s="63"/>
      <c r="BZ507" s="63"/>
      <c r="CA507" s="63"/>
    </row>
    <row r="508" spans="1:79" ht="12.7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4"/>
      <c r="AG508" s="64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  <c r="BV508" s="63"/>
      <c r="BW508" s="63"/>
      <c r="BX508" s="63"/>
      <c r="BY508" s="63"/>
      <c r="BZ508" s="63"/>
      <c r="CA508" s="63"/>
    </row>
    <row r="509" spans="1:79" ht="12.7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4"/>
      <c r="AG509" s="64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  <c r="BV509" s="63"/>
      <c r="BW509" s="63"/>
      <c r="BX509" s="63"/>
      <c r="BY509" s="63"/>
      <c r="BZ509" s="63"/>
      <c r="CA509" s="63"/>
    </row>
    <row r="510" spans="1:79" ht="12.7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4"/>
      <c r="AG510" s="64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</row>
    <row r="511" spans="1:79" ht="12.7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4"/>
      <c r="AG511" s="64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  <c r="BV511" s="63"/>
      <c r="BW511" s="63"/>
      <c r="BX511" s="63"/>
      <c r="BY511" s="63"/>
      <c r="BZ511" s="63"/>
      <c r="CA511" s="63"/>
    </row>
    <row r="512" spans="1:79" ht="12.7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4"/>
      <c r="AG512" s="64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  <c r="BV512" s="63"/>
      <c r="BW512" s="63"/>
      <c r="BX512" s="63"/>
      <c r="BY512" s="63"/>
      <c r="BZ512" s="63"/>
      <c r="CA512" s="63"/>
    </row>
    <row r="513" spans="1:79" ht="12.7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4"/>
      <c r="AG513" s="64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  <c r="BX513" s="63"/>
      <c r="BY513" s="63"/>
      <c r="BZ513" s="63"/>
      <c r="CA513" s="63"/>
    </row>
    <row r="514" spans="1:79" ht="12.7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4"/>
      <c r="AG514" s="64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  <c r="BV514" s="63"/>
      <c r="BW514" s="63"/>
      <c r="BX514" s="63"/>
      <c r="BY514" s="63"/>
      <c r="BZ514" s="63"/>
      <c r="CA514" s="63"/>
    </row>
    <row r="515" spans="1:79" ht="12.7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4"/>
      <c r="AG515" s="64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  <c r="BV515" s="63"/>
      <c r="BW515" s="63"/>
      <c r="BX515" s="63"/>
      <c r="BY515" s="63"/>
      <c r="BZ515" s="63"/>
      <c r="CA515" s="63"/>
    </row>
    <row r="516" spans="1:79" ht="12.7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4"/>
      <c r="AG516" s="64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  <c r="BV516" s="63"/>
      <c r="BW516" s="63"/>
      <c r="BX516" s="63"/>
      <c r="BY516" s="63"/>
      <c r="BZ516" s="63"/>
      <c r="CA516" s="63"/>
    </row>
    <row r="517" spans="1:79" ht="12.7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4"/>
      <c r="AG517" s="64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  <c r="BV517" s="63"/>
      <c r="BW517" s="63"/>
      <c r="BX517" s="63"/>
      <c r="BY517" s="63"/>
      <c r="BZ517" s="63"/>
      <c r="CA517" s="63"/>
    </row>
    <row r="518" spans="1:79" ht="12.7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4"/>
      <c r="AG518" s="64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  <c r="BV518" s="63"/>
      <c r="BW518" s="63"/>
      <c r="BX518" s="63"/>
      <c r="BY518" s="63"/>
      <c r="BZ518" s="63"/>
      <c r="CA518" s="63"/>
    </row>
    <row r="519" spans="1:79" ht="12.7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4"/>
      <c r="AG519" s="64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  <c r="BV519" s="63"/>
      <c r="BW519" s="63"/>
      <c r="BX519" s="63"/>
      <c r="BY519" s="63"/>
      <c r="BZ519" s="63"/>
      <c r="CA519" s="63"/>
    </row>
    <row r="520" spans="1:79" ht="12.7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4"/>
      <c r="AG520" s="64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  <c r="BV520" s="63"/>
      <c r="BW520" s="63"/>
      <c r="BX520" s="63"/>
      <c r="BY520" s="63"/>
      <c r="BZ520" s="63"/>
      <c r="CA520" s="63"/>
    </row>
    <row r="521" spans="1:79" ht="12.7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4"/>
      <c r="AG521" s="64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  <c r="BV521" s="63"/>
      <c r="BW521" s="63"/>
      <c r="BX521" s="63"/>
      <c r="BY521" s="63"/>
      <c r="BZ521" s="63"/>
      <c r="CA521" s="63"/>
    </row>
    <row r="522" spans="1:79" ht="12.7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4"/>
      <c r="AG522" s="64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</row>
    <row r="523" spans="1:79" ht="12.7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4"/>
      <c r="AG523" s="64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  <c r="BX523" s="63"/>
      <c r="BY523" s="63"/>
      <c r="BZ523" s="63"/>
      <c r="CA523" s="63"/>
    </row>
    <row r="524" spans="1:79" ht="12.7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4"/>
      <c r="AG524" s="64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  <c r="BV524" s="63"/>
      <c r="BW524" s="63"/>
      <c r="BX524" s="63"/>
      <c r="BY524" s="63"/>
      <c r="BZ524" s="63"/>
      <c r="CA524" s="63"/>
    </row>
    <row r="525" spans="1:79" ht="12.7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4"/>
      <c r="AG525" s="64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  <c r="BV525" s="63"/>
      <c r="BW525" s="63"/>
      <c r="BX525" s="63"/>
      <c r="BY525" s="63"/>
      <c r="BZ525" s="63"/>
      <c r="CA525" s="63"/>
    </row>
    <row r="526" spans="1:79" ht="12.7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4"/>
      <c r="AG526" s="64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  <c r="BV526" s="63"/>
      <c r="BW526" s="63"/>
      <c r="BX526" s="63"/>
      <c r="BY526" s="63"/>
      <c r="BZ526" s="63"/>
      <c r="CA526" s="63"/>
    </row>
    <row r="527" spans="1:79" ht="12.7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4"/>
      <c r="AG527" s="64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  <c r="BV527" s="63"/>
      <c r="BW527" s="63"/>
      <c r="BX527" s="63"/>
      <c r="BY527" s="63"/>
      <c r="BZ527" s="63"/>
      <c r="CA527" s="63"/>
    </row>
    <row r="528" spans="1:79" ht="12.7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4"/>
      <c r="AG528" s="64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  <c r="BV528" s="63"/>
      <c r="BW528" s="63"/>
      <c r="BX528" s="63"/>
      <c r="BY528" s="63"/>
      <c r="BZ528" s="63"/>
      <c r="CA528" s="63"/>
    </row>
    <row r="529" spans="1:79" ht="12.7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4"/>
      <c r="AG529" s="64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  <c r="BV529" s="63"/>
      <c r="BW529" s="63"/>
      <c r="BX529" s="63"/>
      <c r="BY529" s="63"/>
      <c r="BZ529" s="63"/>
      <c r="CA529" s="63"/>
    </row>
    <row r="530" spans="1:79" ht="12.7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4"/>
      <c r="AG530" s="64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  <c r="BV530" s="63"/>
      <c r="BW530" s="63"/>
      <c r="BX530" s="63"/>
      <c r="BY530" s="63"/>
      <c r="BZ530" s="63"/>
      <c r="CA530" s="63"/>
    </row>
    <row r="531" spans="1:79" ht="12.7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4"/>
      <c r="AG531" s="64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  <c r="BV531" s="63"/>
      <c r="BW531" s="63"/>
      <c r="BX531" s="63"/>
      <c r="BY531" s="63"/>
      <c r="BZ531" s="63"/>
      <c r="CA531" s="63"/>
    </row>
    <row r="532" spans="1:79" ht="12.7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4"/>
      <c r="AG532" s="64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  <c r="BV532" s="63"/>
      <c r="BW532" s="63"/>
      <c r="BX532" s="63"/>
      <c r="BY532" s="63"/>
      <c r="BZ532" s="63"/>
      <c r="CA532" s="63"/>
    </row>
    <row r="533" spans="1:79" ht="12.7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4"/>
      <c r="AG533" s="64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  <c r="BX533" s="63"/>
      <c r="BY533" s="63"/>
      <c r="BZ533" s="63"/>
      <c r="CA533" s="63"/>
    </row>
    <row r="534" spans="1:79" ht="12.7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4"/>
      <c r="AG534" s="64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</row>
    <row r="535" spans="1:79" ht="12.7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4"/>
      <c r="AG535" s="64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  <c r="BX535" s="63"/>
      <c r="BY535" s="63"/>
      <c r="BZ535" s="63"/>
      <c r="CA535" s="63"/>
    </row>
    <row r="536" spans="1:79" ht="12.7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4"/>
      <c r="AG536" s="64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  <c r="BX536" s="63"/>
      <c r="BY536" s="63"/>
      <c r="BZ536" s="63"/>
      <c r="CA536" s="63"/>
    </row>
    <row r="537" spans="1:79" ht="12.7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4"/>
      <c r="AG537" s="64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  <c r="BV537" s="63"/>
      <c r="BW537" s="63"/>
      <c r="BX537" s="63"/>
      <c r="BY537" s="63"/>
      <c r="BZ537" s="63"/>
      <c r="CA537" s="63"/>
    </row>
    <row r="538" spans="1:79" ht="12.7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4"/>
      <c r="AG538" s="64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  <c r="BV538" s="63"/>
      <c r="BW538" s="63"/>
      <c r="BX538" s="63"/>
      <c r="BY538" s="63"/>
      <c r="BZ538" s="63"/>
      <c r="CA538" s="63"/>
    </row>
    <row r="539" spans="1:79" ht="12.7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4"/>
      <c r="AG539" s="64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  <c r="BV539" s="63"/>
      <c r="BW539" s="63"/>
      <c r="BX539" s="63"/>
      <c r="BY539" s="63"/>
      <c r="BZ539" s="63"/>
      <c r="CA539" s="63"/>
    </row>
    <row r="540" spans="1:79" ht="12.7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4"/>
      <c r="AG540" s="64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  <c r="BX540" s="63"/>
      <c r="BY540" s="63"/>
      <c r="BZ540" s="63"/>
      <c r="CA540" s="63"/>
    </row>
    <row r="541" spans="1:79" ht="12.7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4"/>
      <c r="AG541" s="64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  <c r="BV541" s="63"/>
      <c r="BW541" s="63"/>
      <c r="BX541" s="63"/>
      <c r="BY541" s="63"/>
      <c r="BZ541" s="63"/>
      <c r="CA541" s="63"/>
    </row>
    <row r="542" spans="1:79" ht="12.7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4"/>
      <c r="AG542" s="64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  <c r="BV542" s="63"/>
      <c r="BW542" s="63"/>
      <c r="BX542" s="63"/>
      <c r="BY542" s="63"/>
      <c r="BZ542" s="63"/>
      <c r="CA542" s="63"/>
    </row>
    <row r="543" spans="1:79" ht="12.7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4"/>
      <c r="AG543" s="64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  <c r="BV543" s="63"/>
      <c r="BW543" s="63"/>
      <c r="BX543" s="63"/>
      <c r="BY543" s="63"/>
      <c r="BZ543" s="63"/>
      <c r="CA543" s="63"/>
    </row>
    <row r="544" spans="1:79" ht="12.7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4"/>
      <c r="AG544" s="64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  <c r="BV544" s="63"/>
      <c r="BW544" s="63"/>
      <c r="BX544" s="63"/>
      <c r="BY544" s="63"/>
      <c r="BZ544" s="63"/>
      <c r="CA544" s="63"/>
    </row>
    <row r="545" spans="1:79" ht="12.7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4"/>
      <c r="AG545" s="64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  <c r="BX545" s="63"/>
      <c r="BY545" s="63"/>
      <c r="BZ545" s="63"/>
      <c r="CA545" s="63"/>
    </row>
    <row r="546" spans="1:79" ht="12.7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4"/>
      <c r="AG546" s="64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</row>
    <row r="547" spans="1:79" ht="12.7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4"/>
      <c r="AG547" s="64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  <c r="BV547" s="63"/>
      <c r="BW547" s="63"/>
      <c r="BX547" s="63"/>
      <c r="BY547" s="63"/>
      <c r="BZ547" s="63"/>
      <c r="CA547" s="63"/>
    </row>
    <row r="548" spans="1:79" ht="12.7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4"/>
      <c r="AG548" s="64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  <c r="BV548" s="63"/>
      <c r="BW548" s="63"/>
      <c r="BX548" s="63"/>
      <c r="BY548" s="63"/>
      <c r="BZ548" s="63"/>
      <c r="CA548" s="63"/>
    </row>
    <row r="549" spans="1:79" ht="12.7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4"/>
      <c r="AG549" s="64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  <c r="BV549" s="63"/>
      <c r="BW549" s="63"/>
      <c r="BX549" s="63"/>
      <c r="BY549" s="63"/>
      <c r="BZ549" s="63"/>
      <c r="CA549" s="63"/>
    </row>
    <row r="550" spans="1:79" ht="12.7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4"/>
      <c r="AG550" s="64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  <c r="BV550" s="63"/>
      <c r="BW550" s="63"/>
      <c r="BX550" s="63"/>
      <c r="BY550" s="63"/>
      <c r="BZ550" s="63"/>
      <c r="CA550" s="63"/>
    </row>
    <row r="551" spans="1:79" ht="12.7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4"/>
      <c r="AG551" s="64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  <c r="BV551" s="63"/>
      <c r="BW551" s="63"/>
      <c r="BX551" s="63"/>
      <c r="BY551" s="63"/>
      <c r="BZ551" s="63"/>
      <c r="CA551" s="63"/>
    </row>
    <row r="552" spans="1:79" ht="12.7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4"/>
      <c r="AG552" s="64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  <c r="BV552" s="63"/>
      <c r="BW552" s="63"/>
      <c r="BX552" s="63"/>
      <c r="BY552" s="63"/>
      <c r="BZ552" s="63"/>
      <c r="CA552" s="63"/>
    </row>
    <row r="553" spans="1:79" ht="12.7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4"/>
      <c r="AG553" s="64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  <c r="BX553" s="63"/>
      <c r="BY553" s="63"/>
      <c r="BZ553" s="63"/>
      <c r="CA553" s="63"/>
    </row>
    <row r="554" spans="1:79" ht="12.7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4"/>
      <c r="AG554" s="64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  <c r="BV554" s="63"/>
      <c r="BW554" s="63"/>
      <c r="BX554" s="63"/>
      <c r="BY554" s="63"/>
      <c r="BZ554" s="63"/>
      <c r="CA554" s="63"/>
    </row>
    <row r="555" spans="1:79" ht="12.7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4"/>
      <c r="AG555" s="64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  <c r="BV555" s="63"/>
      <c r="BW555" s="63"/>
      <c r="BX555" s="63"/>
      <c r="BY555" s="63"/>
      <c r="BZ555" s="63"/>
      <c r="CA555" s="63"/>
    </row>
    <row r="556" spans="1:79" ht="12.7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4"/>
      <c r="AG556" s="64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  <c r="BV556" s="63"/>
      <c r="BW556" s="63"/>
      <c r="BX556" s="63"/>
      <c r="BY556" s="63"/>
      <c r="BZ556" s="63"/>
      <c r="CA556" s="63"/>
    </row>
    <row r="557" spans="1:79" ht="12.7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4"/>
      <c r="AG557" s="64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  <c r="BV557" s="63"/>
      <c r="BW557" s="63"/>
      <c r="BX557" s="63"/>
      <c r="BY557" s="63"/>
      <c r="BZ557" s="63"/>
      <c r="CA557" s="63"/>
    </row>
    <row r="558" spans="1:79" ht="12.7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4"/>
      <c r="AG558" s="64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</row>
    <row r="559" spans="1:79" ht="12.7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4"/>
      <c r="AG559" s="64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  <c r="BV559" s="63"/>
      <c r="BW559" s="63"/>
      <c r="BX559" s="63"/>
      <c r="BY559" s="63"/>
      <c r="BZ559" s="63"/>
      <c r="CA559" s="63"/>
    </row>
    <row r="560" spans="1:79" ht="12.7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4"/>
      <c r="AG560" s="64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  <c r="BV560" s="63"/>
      <c r="BW560" s="63"/>
      <c r="BX560" s="63"/>
      <c r="BY560" s="63"/>
      <c r="BZ560" s="63"/>
      <c r="CA560" s="63"/>
    </row>
    <row r="561" spans="1:79" ht="12.7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4"/>
      <c r="AG561" s="64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  <c r="BV561" s="63"/>
      <c r="BW561" s="63"/>
      <c r="BX561" s="63"/>
      <c r="BY561" s="63"/>
      <c r="BZ561" s="63"/>
      <c r="CA561" s="63"/>
    </row>
    <row r="562" spans="1:79" ht="12.7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4"/>
      <c r="AG562" s="64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  <c r="BV562" s="63"/>
      <c r="BW562" s="63"/>
      <c r="BX562" s="63"/>
      <c r="BY562" s="63"/>
      <c r="BZ562" s="63"/>
      <c r="CA562" s="63"/>
    </row>
    <row r="563" spans="1:79" ht="12.7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4"/>
      <c r="AG563" s="64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  <c r="BV563" s="63"/>
      <c r="BW563" s="63"/>
      <c r="BX563" s="63"/>
      <c r="BY563" s="63"/>
      <c r="BZ563" s="63"/>
      <c r="CA563" s="63"/>
    </row>
    <row r="564" spans="1:79" ht="12.7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4"/>
      <c r="AG564" s="64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  <c r="BV564" s="63"/>
      <c r="BW564" s="63"/>
      <c r="BX564" s="63"/>
      <c r="BY564" s="63"/>
      <c r="BZ564" s="63"/>
      <c r="CA564" s="63"/>
    </row>
    <row r="565" spans="1:79" ht="12.7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4"/>
      <c r="AG565" s="64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  <c r="BV565" s="63"/>
      <c r="BW565" s="63"/>
      <c r="BX565" s="63"/>
      <c r="BY565" s="63"/>
      <c r="BZ565" s="63"/>
      <c r="CA565" s="63"/>
    </row>
    <row r="566" spans="1:79" ht="12.7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4"/>
      <c r="AG566" s="64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  <c r="BV566" s="63"/>
      <c r="BW566" s="63"/>
      <c r="BX566" s="63"/>
      <c r="BY566" s="63"/>
      <c r="BZ566" s="63"/>
      <c r="CA566" s="63"/>
    </row>
    <row r="567" spans="1:79" ht="12.7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4"/>
      <c r="AG567" s="64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  <c r="BV567" s="63"/>
      <c r="BW567" s="63"/>
      <c r="BX567" s="63"/>
      <c r="BY567" s="63"/>
      <c r="BZ567" s="63"/>
      <c r="CA567" s="63"/>
    </row>
    <row r="568" spans="1:79" ht="12.7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4"/>
      <c r="AG568" s="64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  <c r="BV568" s="63"/>
      <c r="BW568" s="63"/>
      <c r="BX568" s="63"/>
      <c r="BY568" s="63"/>
      <c r="BZ568" s="63"/>
      <c r="CA568" s="63"/>
    </row>
    <row r="569" spans="1:79" ht="12.7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4"/>
      <c r="AG569" s="64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  <c r="BV569" s="63"/>
      <c r="BW569" s="63"/>
      <c r="BX569" s="63"/>
      <c r="BY569" s="63"/>
      <c r="BZ569" s="63"/>
      <c r="CA569" s="63"/>
    </row>
    <row r="570" spans="1:79" ht="12.7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4"/>
      <c r="AG570" s="64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  <c r="BV570" s="63"/>
      <c r="BW570" s="63"/>
      <c r="BX570" s="63"/>
      <c r="BY570" s="63"/>
      <c r="BZ570" s="63"/>
      <c r="CA570" s="63"/>
    </row>
    <row r="571" spans="1:79" ht="12.7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4"/>
      <c r="AG571" s="64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  <c r="BV571" s="63"/>
      <c r="BW571" s="63"/>
      <c r="BX571" s="63"/>
      <c r="BY571" s="63"/>
      <c r="BZ571" s="63"/>
      <c r="CA571" s="63"/>
    </row>
    <row r="572" spans="1:79" ht="12.7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4"/>
      <c r="AG572" s="64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  <c r="BV572" s="63"/>
      <c r="BW572" s="63"/>
      <c r="BX572" s="63"/>
      <c r="BY572" s="63"/>
      <c r="BZ572" s="63"/>
      <c r="CA572" s="63"/>
    </row>
    <row r="573" spans="1:79" ht="12.7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4"/>
      <c r="AG573" s="64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  <c r="BV573" s="63"/>
      <c r="BW573" s="63"/>
      <c r="BX573" s="63"/>
      <c r="BY573" s="63"/>
      <c r="BZ573" s="63"/>
      <c r="CA573" s="63"/>
    </row>
    <row r="574" spans="1:79" ht="12.7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4"/>
      <c r="AG574" s="64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  <c r="BV574" s="63"/>
      <c r="BW574" s="63"/>
      <c r="BX574" s="63"/>
      <c r="BY574" s="63"/>
      <c r="BZ574" s="63"/>
      <c r="CA574" s="63"/>
    </row>
    <row r="575" spans="1:79" ht="12.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4"/>
      <c r="AG575" s="64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  <c r="BV575" s="63"/>
      <c r="BW575" s="63"/>
      <c r="BX575" s="63"/>
      <c r="BY575" s="63"/>
      <c r="BZ575" s="63"/>
      <c r="CA575" s="63"/>
    </row>
    <row r="576" spans="1:79" ht="12.7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4"/>
      <c r="AG576" s="64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  <c r="BV576" s="63"/>
      <c r="BW576" s="63"/>
      <c r="BX576" s="63"/>
      <c r="BY576" s="63"/>
      <c r="BZ576" s="63"/>
      <c r="CA576" s="63"/>
    </row>
    <row r="577" spans="1:79" ht="12.7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4"/>
      <c r="AG577" s="64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  <c r="BV577" s="63"/>
      <c r="BW577" s="63"/>
      <c r="BX577" s="63"/>
      <c r="BY577" s="63"/>
      <c r="BZ577" s="63"/>
      <c r="CA577" s="63"/>
    </row>
    <row r="578" spans="1:79" ht="12.7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4"/>
      <c r="AG578" s="64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  <c r="BV578" s="63"/>
      <c r="BW578" s="63"/>
      <c r="BX578" s="63"/>
      <c r="BY578" s="63"/>
      <c r="BZ578" s="63"/>
      <c r="CA578" s="63"/>
    </row>
    <row r="579" spans="1:79" ht="12.7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4"/>
      <c r="AG579" s="64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  <c r="BV579" s="63"/>
      <c r="BW579" s="63"/>
      <c r="BX579" s="63"/>
      <c r="BY579" s="63"/>
      <c r="BZ579" s="63"/>
      <c r="CA579" s="63"/>
    </row>
    <row r="580" spans="1:79" ht="12.7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4"/>
      <c r="AG580" s="64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  <c r="BV580" s="63"/>
      <c r="BW580" s="63"/>
      <c r="BX580" s="63"/>
      <c r="BY580" s="63"/>
      <c r="BZ580" s="63"/>
      <c r="CA580" s="63"/>
    </row>
    <row r="581" spans="1:79" ht="12.7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4"/>
      <c r="AG581" s="64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  <c r="BV581" s="63"/>
      <c r="BW581" s="63"/>
      <c r="BX581" s="63"/>
      <c r="BY581" s="63"/>
      <c r="BZ581" s="63"/>
      <c r="CA581" s="63"/>
    </row>
    <row r="582" spans="1:79" ht="12.7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4"/>
      <c r="AG582" s="64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  <c r="BV582" s="63"/>
      <c r="BW582" s="63"/>
      <c r="BX582" s="63"/>
      <c r="BY582" s="63"/>
      <c r="BZ582" s="63"/>
      <c r="CA582" s="63"/>
    </row>
    <row r="583" spans="1:79" ht="12.7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4"/>
      <c r="AG583" s="64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  <c r="BV583" s="63"/>
      <c r="BW583" s="63"/>
      <c r="BX583" s="63"/>
      <c r="BY583" s="63"/>
      <c r="BZ583" s="63"/>
      <c r="CA583" s="63"/>
    </row>
    <row r="584" spans="1:79" ht="12.7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4"/>
      <c r="AG584" s="64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  <c r="BV584" s="63"/>
      <c r="BW584" s="63"/>
      <c r="BX584" s="63"/>
      <c r="BY584" s="63"/>
      <c r="BZ584" s="63"/>
      <c r="CA584" s="63"/>
    </row>
    <row r="585" spans="1:79" ht="12.7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4"/>
      <c r="AG585" s="64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  <c r="BV585" s="63"/>
      <c r="BW585" s="63"/>
      <c r="BX585" s="63"/>
      <c r="BY585" s="63"/>
      <c r="BZ585" s="63"/>
      <c r="CA585" s="63"/>
    </row>
    <row r="586" spans="1:79" ht="12.7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4"/>
      <c r="AG586" s="64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  <c r="BV586" s="63"/>
      <c r="BW586" s="63"/>
      <c r="BX586" s="63"/>
      <c r="BY586" s="63"/>
      <c r="BZ586" s="63"/>
      <c r="CA586" s="63"/>
    </row>
    <row r="587" spans="1:79" ht="12.7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4"/>
      <c r="AG587" s="64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  <c r="BV587" s="63"/>
      <c r="BW587" s="63"/>
      <c r="BX587" s="63"/>
      <c r="BY587" s="63"/>
      <c r="BZ587" s="63"/>
      <c r="CA587" s="63"/>
    </row>
    <row r="588" spans="1:79" ht="12.7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4"/>
      <c r="AG588" s="64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  <c r="BV588" s="63"/>
      <c r="BW588" s="63"/>
      <c r="BX588" s="63"/>
      <c r="BY588" s="63"/>
      <c r="BZ588" s="63"/>
      <c r="CA588" s="63"/>
    </row>
    <row r="589" spans="1:79" ht="12.7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4"/>
      <c r="AG589" s="64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63"/>
      <c r="BZ589" s="63"/>
      <c r="CA589" s="63"/>
    </row>
    <row r="590" spans="1:79" ht="12.7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4"/>
      <c r="AG590" s="64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  <c r="BV590" s="63"/>
      <c r="BW590" s="63"/>
      <c r="BX590" s="63"/>
      <c r="BY590" s="63"/>
      <c r="BZ590" s="63"/>
      <c r="CA590" s="63"/>
    </row>
    <row r="591" spans="1:79" ht="12.7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4"/>
      <c r="AG591" s="64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  <c r="BV591" s="63"/>
      <c r="BW591" s="63"/>
      <c r="BX591" s="63"/>
      <c r="BY591" s="63"/>
      <c r="BZ591" s="63"/>
      <c r="CA591" s="63"/>
    </row>
    <row r="592" spans="1:79" ht="12.7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4"/>
      <c r="AG592" s="64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  <c r="BV592" s="63"/>
      <c r="BW592" s="63"/>
      <c r="BX592" s="63"/>
      <c r="BY592" s="63"/>
      <c r="BZ592" s="63"/>
      <c r="CA592" s="63"/>
    </row>
    <row r="593" spans="1:79" ht="12.7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4"/>
      <c r="AG593" s="64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  <c r="BV593" s="63"/>
      <c r="BW593" s="63"/>
      <c r="BX593" s="63"/>
      <c r="BY593" s="63"/>
      <c r="BZ593" s="63"/>
      <c r="CA593" s="63"/>
    </row>
    <row r="594" spans="1:79" ht="12.7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4"/>
      <c r="AG594" s="64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  <c r="BV594" s="63"/>
      <c r="BW594" s="63"/>
      <c r="BX594" s="63"/>
      <c r="BY594" s="63"/>
      <c r="BZ594" s="63"/>
      <c r="CA594" s="63"/>
    </row>
    <row r="595" spans="1:79" ht="12.7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4"/>
      <c r="AG595" s="64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  <c r="BV595" s="63"/>
      <c r="BW595" s="63"/>
      <c r="BX595" s="63"/>
      <c r="BY595" s="63"/>
      <c r="BZ595" s="63"/>
      <c r="CA595" s="63"/>
    </row>
    <row r="596" spans="1:79" ht="12.7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4"/>
      <c r="AG596" s="64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  <c r="BV596" s="63"/>
      <c r="BW596" s="63"/>
      <c r="BX596" s="63"/>
      <c r="BY596" s="63"/>
      <c r="BZ596" s="63"/>
      <c r="CA596" s="63"/>
    </row>
    <row r="597" spans="1:79" ht="12.7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4"/>
      <c r="AG597" s="64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  <c r="BV597" s="63"/>
      <c r="BW597" s="63"/>
      <c r="BX597" s="63"/>
      <c r="BY597" s="63"/>
      <c r="BZ597" s="63"/>
      <c r="CA597" s="63"/>
    </row>
    <row r="598" spans="1:79" ht="12.7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4"/>
      <c r="AG598" s="64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  <c r="BX598" s="63"/>
      <c r="BY598" s="63"/>
      <c r="BZ598" s="63"/>
      <c r="CA598" s="63"/>
    </row>
    <row r="599" spans="1:79" ht="12.7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4"/>
      <c r="AG599" s="64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  <c r="BV599" s="63"/>
      <c r="BW599" s="63"/>
      <c r="BX599" s="63"/>
      <c r="BY599" s="63"/>
      <c r="BZ599" s="63"/>
      <c r="CA599" s="63"/>
    </row>
    <row r="600" spans="1:79" ht="12.7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4"/>
      <c r="AG600" s="64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  <c r="BV600" s="63"/>
      <c r="BW600" s="63"/>
      <c r="BX600" s="63"/>
      <c r="BY600" s="63"/>
      <c r="BZ600" s="63"/>
      <c r="CA600" s="63"/>
    </row>
    <row r="601" spans="1:79" ht="12.7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4"/>
      <c r="AG601" s="64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  <c r="BV601" s="63"/>
      <c r="BW601" s="63"/>
      <c r="BX601" s="63"/>
      <c r="BY601" s="63"/>
      <c r="BZ601" s="63"/>
      <c r="CA601" s="63"/>
    </row>
    <row r="602" spans="1:79" ht="12.7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4"/>
      <c r="AG602" s="64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  <c r="BV602" s="63"/>
      <c r="BW602" s="63"/>
      <c r="BX602" s="63"/>
      <c r="BY602" s="63"/>
      <c r="BZ602" s="63"/>
      <c r="CA602" s="63"/>
    </row>
    <row r="603" spans="1:79" ht="12.7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4"/>
      <c r="AG603" s="64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  <c r="BV603" s="63"/>
      <c r="BW603" s="63"/>
      <c r="BX603" s="63"/>
      <c r="BY603" s="63"/>
      <c r="BZ603" s="63"/>
      <c r="CA603" s="63"/>
    </row>
    <row r="604" spans="1:79" ht="12.7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4"/>
      <c r="AG604" s="64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  <c r="BV604" s="63"/>
      <c r="BW604" s="63"/>
      <c r="BX604" s="63"/>
      <c r="BY604" s="63"/>
      <c r="BZ604" s="63"/>
      <c r="CA604" s="63"/>
    </row>
    <row r="605" spans="1:79" ht="12.7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4"/>
      <c r="AG605" s="64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  <c r="BV605" s="63"/>
      <c r="BW605" s="63"/>
      <c r="BX605" s="63"/>
      <c r="BY605" s="63"/>
      <c r="BZ605" s="63"/>
      <c r="CA605" s="63"/>
    </row>
    <row r="606" spans="1:79" ht="12.7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4"/>
      <c r="AG606" s="64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  <c r="BV606" s="63"/>
      <c r="BW606" s="63"/>
      <c r="BX606" s="63"/>
      <c r="BY606" s="63"/>
      <c r="BZ606" s="63"/>
      <c r="CA606" s="63"/>
    </row>
    <row r="607" spans="1:79" ht="12.7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4"/>
      <c r="AG607" s="64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  <c r="BV607" s="63"/>
      <c r="BW607" s="63"/>
      <c r="BX607" s="63"/>
      <c r="BY607" s="63"/>
      <c r="BZ607" s="63"/>
      <c r="CA607" s="63"/>
    </row>
    <row r="608" spans="1:79" ht="12.7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4"/>
      <c r="AG608" s="64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  <c r="BV608" s="63"/>
      <c r="BW608" s="63"/>
      <c r="BX608" s="63"/>
      <c r="BY608" s="63"/>
      <c r="BZ608" s="63"/>
      <c r="CA608" s="63"/>
    </row>
    <row r="609" spans="1:79" ht="12.7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4"/>
      <c r="AG609" s="64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  <c r="BV609" s="63"/>
      <c r="BW609" s="63"/>
      <c r="BX609" s="63"/>
      <c r="BY609" s="63"/>
      <c r="BZ609" s="63"/>
      <c r="CA609" s="63"/>
    </row>
    <row r="610" spans="1:79" ht="12.7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4"/>
      <c r="AG610" s="64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  <c r="BV610" s="63"/>
      <c r="BW610" s="63"/>
      <c r="BX610" s="63"/>
      <c r="BY610" s="63"/>
      <c r="BZ610" s="63"/>
      <c r="CA610" s="63"/>
    </row>
    <row r="611" spans="1:79" ht="12.7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4"/>
      <c r="AG611" s="64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  <c r="BV611" s="63"/>
      <c r="BW611" s="63"/>
      <c r="BX611" s="63"/>
      <c r="BY611" s="63"/>
      <c r="BZ611" s="63"/>
      <c r="CA611" s="63"/>
    </row>
    <row r="612" spans="1:79" ht="12.7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4"/>
      <c r="AG612" s="64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  <c r="BV612" s="63"/>
      <c r="BW612" s="63"/>
      <c r="BX612" s="63"/>
      <c r="BY612" s="63"/>
      <c r="BZ612" s="63"/>
      <c r="CA612" s="63"/>
    </row>
    <row r="613" spans="1:79" ht="12.7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4"/>
      <c r="AG613" s="64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  <c r="BV613" s="63"/>
      <c r="BW613" s="63"/>
      <c r="BX613" s="63"/>
      <c r="BY613" s="63"/>
      <c r="BZ613" s="63"/>
      <c r="CA613" s="63"/>
    </row>
    <row r="614" spans="1:79" ht="12.7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4"/>
      <c r="AG614" s="64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  <c r="BV614" s="63"/>
      <c r="BW614" s="63"/>
      <c r="BX614" s="63"/>
      <c r="BY614" s="63"/>
      <c r="BZ614" s="63"/>
      <c r="CA614" s="63"/>
    </row>
    <row r="615" spans="1:79" ht="12.7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4"/>
      <c r="AG615" s="64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  <c r="BV615" s="63"/>
      <c r="BW615" s="63"/>
      <c r="BX615" s="63"/>
      <c r="BY615" s="63"/>
      <c r="BZ615" s="63"/>
      <c r="CA615" s="63"/>
    </row>
    <row r="616" spans="1:79" ht="12.7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4"/>
      <c r="AG616" s="64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  <c r="BV616" s="63"/>
      <c r="BW616" s="63"/>
      <c r="BX616" s="63"/>
      <c r="BY616" s="63"/>
      <c r="BZ616" s="63"/>
      <c r="CA616" s="63"/>
    </row>
    <row r="617" spans="1:79" ht="12.7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4"/>
      <c r="AG617" s="64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  <c r="BV617" s="63"/>
      <c r="BW617" s="63"/>
      <c r="BX617" s="63"/>
      <c r="BY617" s="63"/>
      <c r="BZ617" s="63"/>
      <c r="CA617" s="63"/>
    </row>
    <row r="618" spans="1:79" ht="12.7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4"/>
      <c r="AG618" s="64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  <c r="BV618" s="63"/>
      <c r="BW618" s="63"/>
      <c r="BX618" s="63"/>
      <c r="BY618" s="63"/>
      <c r="BZ618" s="63"/>
      <c r="CA618" s="63"/>
    </row>
    <row r="619" spans="1:79" ht="12.7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4"/>
      <c r="AG619" s="64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  <c r="BV619" s="63"/>
      <c r="BW619" s="63"/>
      <c r="BX619" s="63"/>
      <c r="BY619" s="63"/>
      <c r="BZ619" s="63"/>
      <c r="CA619" s="63"/>
    </row>
    <row r="620" spans="1:79" ht="12.7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4"/>
      <c r="AG620" s="64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  <c r="BV620" s="63"/>
      <c r="BW620" s="63"/>
      <c r="BX620" s="63"/>
      <c r="BY620" s="63"/>
      <c r="BZ620" s="63"/>
      <c r="CA620" s="63"/>
    </row>
    <row r="621" spans="1:79" ht="12.7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4"/>
      <c r="AG621" s="64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  <c r="BV621" s="63"/>
      <c r="BW621" s="63"/>
      <c r="BX621" s="63"/>
      <c r="BY621" s="63"/>
      <c r="BZ621" s="63"/>
      <c r="CA621" s="63"/>
    </row>
    <row r="622" spans="1:79" ht="12.7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4"/>
      <c r="AG622" s="64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  <c r="BV622" s="63"/>
      <c r="BW622" s="63"/>
      <c r="BX622" s="63"/>
      <c r="BY622" s="63"/>
      <c r="BZ622" s="63"/>
      <c r="CA622" s="63"/>
    </row>
    <row r="623" spans="1:79" ht="12.7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4"/>
      <c r="AG623" s="64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  <c r="BV623" s="63"/>
      <c r="BW623" s="63"/>
      <c r="BX623" s="63"/>
      <c r="BY623" s="63"/>
      <c r="BZ623" s="63"/>
      <c r="CA623" s="63"/>
    </row>
    <row r="624" spans="1:79" ht="12.7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4"/>
      <c r="AG624" s="64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  <c r="BV624" s="63"/>
      <c r="BW624" s="63"/>
      <c r="BX624" s="63"/>
      <c r="BY624" s="63"/>
      <c r="BZ624" s="63"/>
      <c r="CA624" s="63"/>
    </row>
    <row r="625" spans="1:79" ht="12.7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4"/>
      <c r="AG625" s="64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  <c r="BV625" s="63"/>
      <c r="BW625" s="63"/>
      <c r="BX625" s="63"/>
      <c r="BY625" s="63"/>
      <c r="BZ625" s="63"/>
      <c r="CA625" s="63"/>
    </row>
    <row r="626" spans="1:79" ht="12.7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4"/>
      <c r="AG626" s="64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  <c r="BV626" s="63"/>
      <c r="BW626" s="63"/>
      <c r="BX626" s="63"/>
      <c r="BY626" s="63"/>
      <c r="BZ626" s="63"/>
      <c r="CA626" s="63"/>
    </row>
    <row r="627" spans="1:79" ht="12.7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4"/>
      <c r="AG627" s="64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  <c r="BX627" s="63"/>
      <c r="BY627" s="63"/>
      <c r="BZ627" s="63"/>
      <c r="CA627" s="63"/>
    </row>
    <row r="628" spans="1:79" ht="12.7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4"/>
      <c r="AG628" s="64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  <c r="BV628" s="63"/>
      <c r="BW628" s="63"/>
      <c r="BX628" s="63"/>
      <c r="BY628" s="63"/>
      <c r="BZ628" s="63"/>
      <c r="CA628" s="63"/>
    </row>
    <row r="629" spans="1:79" ht="12.7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4"/>
      <c r="AG629" s="64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  <c r="BV629" s="63"/>
      <c r="BW629" s="63"/>
      <c r="BX629" s="63"/>
      <c r="BY629" s="63"/>
      <c r="BZ629" s="63"/>
      <c r="CA629" s="63"/>
    </row>
    <row r="630" spans="1:79" ht="12.7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4"/>
      <c r="AG630" s="64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  <c r="BV630" s="63"/>
      <c r="BW630" s="63"/>
      <c r="BX630" s="63"/>
      <c r="BY630" s="63"/>
      <c r="BZ630" s="63"/>
      <c r="CA630" s="63"/>
    </row>
    <row r="631" spans="1:79" ht="12.7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4"/>
      <c r="AG631" s="64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  <c r="BV631" s="63"/>
      <c r="BW631" s="63"/>
      <c r="BX631" s="63"/>
      <c r="BY631" s="63"/>
      <c r="BZ631" s="63"/>
      <c r="CA631" s="63"/>
    </row>
    <row r="632" spans="1:79" ht="12.7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4"/>
      <c r="AG632" s="64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  <c r="BV632" s="63"/>
      <c r="BW632" s="63"/>
      <c r="BX632" s="63"/>
      <c r="BY632" s="63"/>
      <c r="BZ632" s="63"/>
      <c r="CA632" s="63"/>
    </row>
    <row r="633" spans="1:79" ht="12.7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4"/>
      <c r="AG633" s="64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  <c r="BV633" s="63"/>
      <c r="BW633" s="63"/>
      <c r="BX633" s="63"/>
      <c r="BY633" s="63"/>
      <c r="BZ633" s="63"/>
      <c r="CA633" s="63"/>
    </row>
    <row r="634" spans="1:79" ht="12.7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4"/>
      <c r="AG634" s="64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  <c r="BX634" s="63"/>
      <c r="BY634" s="63"/>
      <c r="BZ634" s="63"/>
      <c r="CA634" s="63"/>
    </row>
    <row r="635" spans="1:79" ht="12.7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4"/>
      <c r="AG635" s="64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  <c r="BV635" s="63"/>
      <c r="BW635" s="63"/>
      <c r="BX635" s="63"/>
      <c r="BY635" s="63"/>
      <c r="BZ635" s="63"/>
      <c r="CA635" s="63"/>
    </row>
    <row r="636" spans="1:79" ht="12.7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4"/>
      <c r="AG636" s="64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  <c r="BV636" s="63"/>
      <c r="BW636" s="63"/>
      <c r="BX636" s="63"/>
      <c r="BY636" s="63"/>
      <c r="BZ636" s="63"/>
      <c r="CA636" s="63"/>
    </row>
    <row r="637" spans="1:79" ht="12.7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4"/>
      <c r="AG637" s="64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  <c r="BV637" s="63"/>
      <c r="BW637" s="63"/>
      <c r="BX637" s="63"/>
      <c r="BY637" s="63"/>
      <c r="BZ637" s="63"/>
      <c r="CA637" s="63"/>
    </row>
    <row r="638" spans="1:79" ht="12.7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4"/>
      <c r="AG638" s="64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  <c r="BX638" s="63"/>
      <c r="BY638" s="63"/>
      <c r="BZ638" s="63"/>
      <c r="CA638" s="63"/>
    </row>
    <row r="639" spans="1:79" ht="12.7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4"/>
      <c r="AG639" s="64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  <c r="BV639" s="63"/>
      <c r="BW639" s="63"/>
      <c r="BX639" s="63"/>
      <c r="BY639" s="63"/>
      <c r="BZ639" s="63"/>
      <c r="CA639" s="63"/>
    </row>
    <row r="640" spans="1:79" ht="12.7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4"/>
      <c r="AG640" s="64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  <c r="BV640" s="63"/>
      <c r="BW640" s="63"/>
      <c r="BX640" s="63"/>
      <c r="BY640" s="63"/>
      <c r="BZ640" s="63"/>
      <c r="CA640" s="63"/>
    </row>
    <row r="641" spans="1:79" ht="12.7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4"/>
      <c r="AG641" s="64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  <c r="BX641" s="63"/>
      <c r="BY641" s="63"/>
      <c r="BZ641" s="63"/>
      <c r="CA641" s="63"/>
    </row>
    <row r="642" spans="1:79" ht="12.7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4"/>
      <c r="AG642" s="64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  <c r="BV642" s="63"/>
      <c r="BW642" s="63"/>
      <c r="BX642" s="63"/>
      <c r="BY642" s="63"/>
      <c r="BZ642" s="63"/>
      <c r="CA642" s="63"/>
    </row>
    <row r="643" spans="1:79" ht="12.7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4"/>
      <c r="AG643" s="64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  <c r="BV643" s="63"/>
      <c r="BW643" s="63"/>
      <c r="BX643" s="63"/>
      <c r="BY643" s="63"/>
      <c r="BZ643" s="63"/>
      <c r="CA643" s="63"/>
    </row>
    <row r="644" spans="1:79" ht="12.7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4"/>
      <c r="AG644" s="64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  <c r="BX644" s="63"/>
      <c r="BY644" s="63"/>
      <c r="BZ644" s="63"/>
      <c r="CA644" s="63"/>
    </row>
    <row r="645" spans="1:79" ht="12.7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4"/>
      <c r="AG645" s="64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  <c r="BX645" s="63"/>
      <c r="BY645" s="63"/>
      <c r="BZ645" s="63"/>
      <c r="CA645" s="63"/>
    </row>
    <row r="646" spans="1:79" ht="12.7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4"/>
      <c r="AG646" s="64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  <c r="BX646" s="63"/>
      <c r="BY646" s="63"/>
      <c r="BZ646" s="63"/>
      <c r="CA646" s="63"/>
    </row>
    <row r="647" spans="1:79" ht="12.7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4"/>
      <c r="AG647" s="64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  <c r="BV647" s="63"/>
      <c r="BW647" s="63"/>
      <c r="BX647" s="63"/>
      <c r="BY647" s="63"/>
      <c r="BZ647" s="63"/>
      <c r="CA647" s="63"/>
    </row>
    <row r="648" spans="1:79" ht="12.7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4"/>
      <c r="AG648" s="64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  <c r="BV648" s="63"/>
      <c r="BW648" s="63"/>
      <c r="BX648" s="63"/>
      <c r="BY648" s="63"/>
      <c r="BZ648" s="63"/>
      <c r="CA648" s="63"/>
    </row>
    <row r="649" spans="1:79" ht="12.7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4"/>
      <c r="AG649" s="64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  <c r="BV649" s="63"/>
      <c r="BW649" s="63"/>
      <c r="BX649" s="63"/>
      <c r="BY649" s="63"/>
      <c r="BZ649" s="63"/>
      <c r="CA649" s="63"/>
    </row>
    <row r="650" spans="1:79" ht="12.7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4"/>
      <c r="AG650" s="64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  <c r="BV650" s="63"/>
      <c r="BW650" s="63"/>
      <c r="BX650" s="63"/>
      <c r="BY650" s="63"/>
      <c r="BZ650" s="63"/>
      <c r="CA650" s="63"/>
    </row>
    <row r="651" spans="1:79" ht="12.7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4"/>
      <c r="AG651" s="64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  <c r="BV651" s="63"/>
      <c r="BW651" s="63"/>
      <c r="BX651" s="63"/>
      <c r="BY651" s="63"/>
      <c r="BZ651" s="63"/>
      <c r="CA651" s="63"/>
    </row>
    <row r="652" spans="1:79" ht="12.7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4"/>
      <c r="AG652" s="64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  <c r="BV652" s="63"/>
      <c r="BW652" s="63"/>
      <c r="BX652" s="63"/>
      <c r="BY652" s="63"/>
      <c r="BZ652" s="63"/>
      <c r="CA652" s="63"/>
    </row>
    <row r="653" spans="1:79" ht="12.7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4"/>
      <c r="AG653" s="64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  <c r="BV653" s="63"/>
      <c r="BW653" s="63"/>
      <c r="BX653" s="63"/>
      <c r="BY653" s="63"/>
      <c r="BZ653" s="63"/>
      <c r="CA653" s="63"/>
    </row>
    <row r="654" spans="1:79" ht="12.7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4"/>
      <c r="AG654" s="64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  <c r="BV654" s="63"/>
      <c r="BW654" s="63"/>
      <c r="BX654" s="63"/>
      <c r="BY654" s="63"/>
      <c r="BZ654" s="63"/>
      <c r="CA654" s="63"/>
    </row>
    <row r="655" spans="1:79" ht="12.7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4"/>
      <c r="AG655" s="64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  <c r="BV655" s="63"/>
      <c r="BW655" s="63"/>
      <c r="BX655" s="63"/>
      <c r="BY655" s="63"/>
      <c r="BZ655" s="63"/>
      <c r="CA655" s="63"/>
    </row>
    <row r="656" spans="1:79" ht="12.7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4"/>
      <c r="AG656" s="64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  <c r="BV656" s="63"/>
      <c r="BW656" s="63"/>
      <c r="BX656" s="63"/>
      <c r="BY656" s="63"/>
      <c r="BZ656" s="63"/>
      <c r="CA656" s="63"/>
    </row>
    <row r="657" spans="1:79" ht="12.7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4"/>
      <c r="AG657" s="64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  <c r="BV657" s="63"/>
      <c r="BW657" s="63"/>
      <c r="BX657" s="63"/>
      <c r="BY657" s="63"/>
      <c r="BZ657" s="63"/>
      <c r="CA657" s="63"/>
    </row>
    <row r="658" spans="1:79" ht="12.7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4"/>
      <c r="AG658" s="64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  <c r="BV658" s="63"/>
      <c r="BW658" s="63"/>
      <c r="BX658" s="63"/>
      <c r="BY658" s="63"/>
      <c r="BZ658" s="63"/>
      <c r="CA658" s="63"/>
    </row>
    <row r="659" spans="1:79" ht="12.7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4"/>
      <c r="AG659" s="64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  <c r="BV659" s="63"/>
      <c r="BW659" s="63"/>
      <c r="BX659" s="63"/>
      <c r="BY659" s="63"/>
      <c r="BZ659" s="63"/>
      <c r="CA659" s="63"/>
    </row>
    <row r="660" spans="1:79" ht="12.7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4"/>
      <c r="AG660" s="64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  <c r="BV660" s="63"/>
      <c r="BW660" s="63"/>
      <c r="BX660" s="63"/>
      <c r="BY660" s="63"/>
      <c r="BZ660" s="63"/>
      <c r="CA660" s="63"/>
    </row>
    <row r="661" spans="1:79" ht="12.7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4"/>
      <c r="AG661" s="64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  <c r="BV661" s="63"/>
      <c r="BW661" s="63"/>
      <c r="BX661" s="63"/>
      <c r="BY661" s="63"/>
      <c r="BZ661" s="63"/>
      <c r="CA661" s="63"/>
    </row>
    <row r="662" spans="1:79" ht="12.7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4"/>
      <c r="AG662" s="64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  <c r="BV662" s="63"/>
      <c r="BW662" s="63"/>
      <c r="BX662" s="63"/>
      <c r="BY662" s="63"/>
      <c r="BZ662" s="63"/>
      <c r="CA662" s="63"/>
    </row>
    <row r="663" spans="1:79" ht="12.7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4"/>
      <c r="AG663" s="64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  <c r="BV663" s="63"/>
      <c r="BW663" s="63"/>
      <c r="BX663" s="63"/>
      <c r="BY663" s="63"/>
      <c r="BZ663" s="63"/>
      <c r="CA663" s="63"/>
    </row>
    <row r="664" spans="1:79" ht="12.7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4"/>
      <c r="AG664" s="64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  <c r="BV664" s="63"/>
      <c r="BW664" s="63"/>
      <c r="BX664" s="63"/>
      <c r="BY664" s="63"/>
      <c r="BZ664" s="63"/>
      <c r="CA664" s="63"/>
    </row>
    <row r="665" spans="1:79" ht="12.7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4"/>
      <c r="AG665" s="64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  <c r="BV665" s="63"/>
      <c r="BW665" s="63"/>
      <c r="BX665" s="63"/>
      <c r="BY665" s="63"/>
      <c r="BZ665" s="63"/>
      <c r="CA665" s="63"/>
    </row>
    <row r="666" spans="1:79" ht="12.7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4"/>
      <c r="AG666" s="64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  <c r="BV666" s="63"/>
      <c r="BW666" s="63"/>
      <c r="BX666" s="63"/>
      <c r="BY666" s="63"/>
      <c r="BZ666" s="63"/>
      <c r="CA666" s="63"/>
    </row>
    <row r="667" spans="1:79" ht="12.7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4"/>
      <c r="AG667" s="64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  <c r="BV667" s="63"/>
      <c r="BW667" s="63"/>
      <c r="BX667" s="63"/>
      <c r="BY667" s="63"/>
      <c r="BZ667" s="63"/>
      <c r="CA667" s="63"/>
    </row>
    <row r="668" spans="1:79" ht="12.7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4"/>
      <c r="AG668" s="64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  <c r="BV668" s="63"/>
      <c r="BW668" s="63"/>
      <c r="BX668" s="63"/>
      <c r="BY668" s="63"/>
      <c r="BZ668" s="63"/>
      <c r="CA668" s="63"/>
    </row>
    <row r="669" spans="1:79" ht="12.7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4"/>
      <c r="AG669" s="64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  <c r="BV669" s="63"/>
      <c r="BW669" s="63"/>
      <c r="BX669" s="63"/>
      <c r="BY669" s="63"/>
      <c r="BZ669" s="63"/>
      <c r="CA669" s="63"/>
    </row>
    <row r="670" spans="1:79" ht="12.7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4"/>
      <c r="AG670" s="64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  <c r="BX670" s="63"/>
      <c r="BY670" s="63"/>
      <c r="BZ670" s="63"/>
      <c r="CA670" s="63"/>
    </row>
    <row r="671" spans="1:79" ht="12.7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4"/>
      <c r="AG671" s="64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  <c r="BX671" s="63"/>
      <c r="BY671" s="63"/>
      <c r="BZ671" s="63"/>
      <c r="CA671" s="63"/>
    </row>
    <row r="672" spans="1:79" ht="12.7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4"/>
      <c r="AG672" s="64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  <c r="BX672" s="63"/>
      <c r="BY672" s="63"/>
      <c r="BZ672" s="63"/>
      <c r="CA672" s="63"/>
    </row>
    <row r="673" spans="1:79" ht="12.7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4"/>
      <c r="AG673" s="64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  <c r="BX673" s="63"/>
      <c r="BY673" s="63"/>
      <c r="BZ673" s="63"/>
      <c r="CA673" s="63"/>
    </row>
    <row r="674" spans="1:79" ht="12.7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4"/>
      <c r="AG674" s="64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  <c r="BX674" s="63"/>
      <c r="BY674" s="63"/>
      <c r="BZ674" s="63"/>
      <c r="CA674" s="63"/>
    </row>
    <row r="675" spans="1:79" ht="12.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4"/>
      <c r="AG675" s="64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  <c r="BX675" s="63"/>
      <c r="BY675" s="63"/>
      <c r="BZ675" s="63"/>
      <c r="CA675" s="63"/>
    </row>
    <row r="676" spans="1:79" ht="12.7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4"/>
      <c r="AG676" s="64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  <c r="BX676" s="63"/>
      <c r="BY676" s="63"/>
      <c r="BZ676" s="63"/>
      <c r="CA676" s="63"/>
    </row>
    <row r="677" spans="1:79" ht="12.7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4"/>
      <c r="AG677" s="64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  <c r="BV677" s="63"/>
      <c r="BW677" s="63"/>
      <c r="BX677" s="63"/>
      <c r="BY677" s="63"/>
      <c r="BZ677" s="63"/>
      <c r="CA677" s="63"/>
    </row>
    <row r="678" spans="1:79" ht="12.7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4"/>
      <c r="AG678" s="64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  <c r="BV678" s="63"/>
      <c r="BW678" s="63"/>
      <c r="BX678" s="63"/>
      <c r="BY678" s="63"/>
      <c r="BZ678" s="63"/>
      <c r="CA678" s="63"/>
    </row>
    <row r="679" spans="1:79" ht="12.7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4"/>
      <c r="AG679" s="64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  <c r="BV679" s="63"/>
      <c r="BW679" s="63"/>
      <c r="BX679" s="63"/>
      <c r="BY679" s="63"/>
      <c r="BZ679" s="63"/>
      <c r="CA679" s="63"/>
    </row>
    <row r="680" spans="1:79" ht="12.7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4"/>
      <c r="AG680" s="64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  <c r="BV680" s="63"/>
      <c r="BW680" s="63"/>
      <c r="BX680" s="63"/>
      <c r="BY680" s="63"/>
      <c r="BZ680" s="63"/>
      <c r="CA680" s="63"/>
    </row>
    <row r="681" spans="1:79" ht="12.7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4"/>
      <c r="AG681" s="64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  <c r="BV681" s="63"/>
      <c r="BW681" s="63"/>
      <c r="BX681" s="63"/>
      <c r="BY681" s="63"/>
      <c r="BZ681" s="63"/>
      <c r="CA681" s="63"/>
    </row>
    <row r="682" spans="1:79" ht="12.7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4"/>
      <c r="AG682" s="64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  <c r="BV682" s="63"/>
      <c r="BW682" s="63"/>
      <c r="BX682" s="63"/>
      <c r="BY682" s="63"/>
      <c r="BZ682" s="63"/>
      <c r="CA682" s="63"/>
    </row>
    <row r="683" spans="1:79" ht="12.7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4"/>
      <c r="AG683" s="64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  <c r="BV683" s="63"/>
      <c r="BW683" s="63"/>
      <c r="BX683" s="63"/>
      <c r="BY683" s="63"/>
      <c r="BZ683" s="63"/>
      <c r="CA683" s="63"/>
    </row>
    <row r="684" spans="1:79" ht="12.7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4"/>
      <c r="AG684" s="64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  <c r="BV684" s="63"/>
      <c r="BW684" s="63"/>
      <c r="BX684" s="63"/>
      <c r="BY684" s="63"/>
      <c r="BZ684" s="63"/>
      <c r="CA684" s="63"/>
    </row>
    <row r="685" spans="1:79" ht="12.7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4"/>
      <c r="AG685" s="64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  <c r="BV685" s="63"/>
      <c r="BW685" s="63"/>
      <c r="BX685" s="63"/>
      <c r="BY685" s="63"/>
      <c r="BZ685" s="63"/>
      <c r="CA685" s="63"/>
    </row>
    <row r="686" spans="1:79" ht="12.7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4"/>
      <c r="AG686" s="64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  <c r="BV686" s="63"/>
      <c r="BW686" s="63"/>
      <c r="BX686" s="63"/>
      <c r="BY686" s="63"/>
      <c r="BZ686" s="63"/>
      <c r="CA686" s="63"/>
    </row>
    <row r="687" spans="1:79" ht="12.7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4"/>
      <c r="AG687" s="64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  <c r="BV687" s="63"/>
      <c r="BW687" s="63"/>
      <c r="BX687" s="63"/>
      <c r="BY687" s="63"/>
      <c r="BZ687" s="63"/>
      <c r="CA687" s="63"/>
    </row>
    <row r="688" spans="1:79" ht="12.7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4"/>
      <c r="AG688" s="64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  <c r="BV688" s="63"/>
      <c r="BW688" s="63"/>
      <c r="BX688" s="63"/>
      <c r="BY688" s="63"/>
      <c r="BZ688" s="63"/>
      <c r="CA688" s="63"/>
    </row>
    <row r="689" spans="1:79" ht="12.7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4"/>
      <c r="AG689" s="64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  <c r="BX689" s="63"/>
      <c r="BY689" s="63"/>
      <c r="BZ689" s="63"/>
      <c r="CA689" s="63"/>
    </row>
    <row r="690" spans="1:79" ht="12.7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4"/>
      <c r="AG690" s="64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  <c r="BV690" s="63"/>
      <c r="BW690" s="63"/>
      <c r="BX690" s="63"/>
      <c r="BY690" s="63"/>
      <c r="BZ690" s="63"/>
      <c r="CA690" s="63"/>
    </row>
    <row r="691" spans="1:79" ht="12.7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4"/>
      <c r="AG691" s="64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  <c r="BV691" s="63"/>
      <c r="BW691" s="63"/>
      <c r="BX691" s="63"/>
      <c r="BY691" s="63"/>
      <c r="BZ691" s="63"/>
      <c r="CA691" s="63"/>
    </row>
    <row r="692" spans="1:79" ht="12.7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4"/>
      <c r="AG692" s="64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  <c r="BV692" s="63"/>
      <c r="BW692" s="63"/>
      <c r="BX692" s="63"/>
      <c r="BY692" s="63"/>
      <c r="BZ692" s="63"/>
      <c r="CA692" s="63"/>
    </row>
    <row r="693" spans="1:79" ht="12.7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4"/>
      <c r="AG693" s="64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  <c r="BV693" s="63"/>
      <c r="BW693" s="63"/>
      <c r="BX693" s="63"/>
      <c r="BY693" s="63"/>
      <c r="BZ693" s="63"/>
      <c r="CA693" s="63"/>
    </row>
    <row r="694" spans="1:79" ht="12.7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4"/>
      <c r="AG694" s="64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  <c r="BV694" s="63"/>
      <c r="BW694" s="63"/>
      <c r="BX694" s="63"/>
      <c r="BY694" s="63"/>
      <c r="BZ694" s="63"/>
      <c r="CA694" s="63"/>
    </row>
    <row r="695" spans="1:79" ht="12.7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4"/>
      <c r="AG695" s="64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</row>
    <row r="696" spans="1:79" ht="12.7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4"/>
      <c r="AG696" s="64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</row>
    <row r="697" spans="1:79" ht="12.7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4"/>
      <c r="AG697" s="64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  <c r="BV697" s="63"/>
      <c r="BW697" s="63"/>
      <c r="BX697" s="63"/>
      <c r="BY697" s="63"/>
      <c r="BZ697" s="63"/>
      <c r="CA697" s="63"/>
    </row>
    <row r="698" spans="1:79" ht="12.7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4"/>
      <c r="AG698" s="64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  <c r="BV698" s="63"/>
      <c r="BW698" s="63"/>
      <c r="BX698" s="63"/>
      <c r="BY698" s="63"/>
      <c r="BZ698" s="63"/>
      <c r="CA698" s="63"/>
    </row>
    <row r="699" spans="1:79" ht="12.7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4"/>
      <c r="AG699" s="64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  <c r="BV699" s="63"/>
      <c r="BW699" s="63"/>
      <c r="BX699" s="63"/>
      <c r="BY699" s="63"/>
      <c r="BZ699" s="63"/>
      <c r="CA699" s="63"/>
    </row>
    <row r="700" spans="1:79" ht="12.7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4"/>
      <c r="AG700" s="64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  <c r="BV700" s="63"/>
      <c r="BW700" s="63"/>
      <c r="BX700" s="63"/>
      <c r="BY700" s="63"/>
      <c r="BZ700" s="63"/>
      <c r="CA700" s="63"/>
    </row>
    <row r="701" spans="1:79" ht="12.7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4"/>
      <c r="AG701" s="64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  <c r="BV701" s="63"/>
      <c r="BW701" s="63"/>
      <c r="BX701" s="63"/>
      <c r="BY701" s="63"/>
      <c r="BZ701" s="63"/>
      <c r="CA701" s="63"/>
    </row>
    <row r="702" spans="1:79" ht="12.7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4"/>
      <c r="AG702" s="64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  <c r="BV702" s="63"/>
      <c r="BW702" s="63"/>
      <c r="BX702" s="63"/>
      <c r="BY702" s="63"/>
      <c r="BZ702" s="63"/>
      <c r="CA702" s="63"/>
    </row>
    <row r="703" spans="1:79" ht="12.7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4"/>
      <c r="AG703" s="64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  <c r="BV703" s="63"/>
      <c r="BW703" s="63"/>
      <c r="BX703" s="63"/>
      <c r="BY703" s="63"/>
      <c r="BZ703" s="63"/>
      <c r="CA703" s="63"/>
    </row>
    <row r="704" spans="1:79" ht="12.7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4"/>
      <c r="AG704" s="64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  <c r="BV704" s="63"/>
      <c r="BW704" s="63"/>
      <c r="BX704" s="63"/>
      <c r="BY704" s="63"/>
      <c r="BZ704" s="63"/>
      <c r="CA704" s="63"/>
    </row>
    <row r="705" spans="1:79" ht="12.7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4"/>
      <c r="AG705" s="64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  <c r="BV705" s="63"/>
      <c r="BW705" s="63"/>
      <c r="BX705" s="63"/>
      <c r="BY705" s="63"/>
      <c r="BZ705" s="63"/>
      <c r="CA705" s="63"/>
    </row>
    <row r="706" spans="1:79" ht="12.7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4"/>
      <c r="AG706" s="64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  <c r="BV706" s="63"/>
      <c r="BW706" s="63"/>
      <c r="BX706" s="63"/>
      <c r="BY706" s="63"/>
      <c r="BZ706" s="63"/>
      <c r="CA706" s="63"/>
    </row>
    <row r="707" spans="1:79" ht="12.7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4"/>
      <c r="AG707" s="64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  <c r="BV707" s="63"/>
      <c r="BW707" s="63"/>
      <c r="BX707" s="63"/>
      <c r="BY707" s="63"/>
      <c r="BZ707" s="63"/>
      <c r="CA707" s="63"/>
    </row>
    <row r="708" spans="1:79" ht="12.7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4"/>
      <c r="AG708" s="64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  <c r="BV708" s="63"/>
      <c r="BW708" s="63"/>
      <c r="BX708" s="63"/>
      <c r="BY708" s="63"/>
      <c r="BZ708" s="63"/>
      <c r="CA708" s="63"/>
    </row>
    <row r="709" spans="1:79" ht="12.7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4"/>
      <c r="AG709" s="64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  <c r="BV709" s="63"/>
      <c r="BW709" s="63"/>
      <c r="BX709" s="63"/>
      <c r="BY709" s="63"/>
      <c r="BZ709" s="63"/>
      <c r="CA709" s="63"/>
    </row>
    <row r="710" spans="1:79" ht="12.7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4"/>
      <c r="AG710" s="64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  <c r="BV710" s="63"/>
      <c r="BW710" s="63"/>
      <c r="BX710" s="63"/>
      <c r="BY710" s="63"/>
      <c r="BZ710" s="63"/>
      <c r="CA710" s="63"/>
    </row>
    <row r="711" spans="1:79" ht="12.7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4"/>
      <c r="AG711" s="64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  <c r="BV711" s="63"/>
      <c r="BW711" s="63"/>
      <c r="BX711" s="63"/>
      <c r="BY711" s="63"/>
      <c r="BZ711" s="63"/>
      <c r="CA711" s="63"/>
    </row>
    <row r="712" spans="1:79" ht="12.7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4"/>
      <c r="AG712" s="64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  <c r="BV712" s="63"/>
      <c r="BW712" s="63"/>
      <c r="BX712" s="63"/>
      <c r="BY712" s="63"/>
      <c r="BZ712" s="63"/>
      <c r="CA712" s="63"/>
    </row>
    <row r="713" spans="1:79" ht="12.7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4"/>
      <c r="AG713" s="64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  <c r="BX713" s="63"/>
      <c r="BY713" s="63"/>
      <c r="BZ713" s="63"/>
      <c r="CA713" s="63"/>
    </row>
    <row r="714" spans="1:79" ht="12.7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4"/>
      <c r="AG714" s="64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  <c r="BV714" s="63"/>
      <c r="BW714" s="63"/>
      <c r="BX714" s="63"/>
      <c r="BY714" s="63"/>
      <c r="BZ714" s="63"/>
      <c r="CA714" s="63"/>
    </row>
    <row r="715" spans="1:79" ht="12.7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4"/>
      <c r="AG715" s="64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  <c r="BV715" s="63"/>
      <c r="BW715" s="63"/>
      <c r="BX715" s="63"/>
      <c r="BY715" s="63"/>
      <c r="BZ715" s="63"/>
      <c r="CA715" s="63"/>
    </row>
    <row r="716" spans="1:79" ht="12.7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4"/>
      <c r="AG716" s="64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  <c r="BV716" s="63"/>
      <c r="BW716" s="63"/>
      <c r="BX716" s="63"/>
      <c r="BY716" s="63"/>
      <c r="BZ716" s="63"/>
      <c r="CA716" s="63"/>
    </row>
    <row r="717" spans="1:79" ht="12.7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4"/>
      <c r="AG717" s="64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  <c r="BV717" s="63"/>
      <c r="BW717" s="63"/>
      <c r="BX717" s="63"/>
      <c r="BY717" s="63"/>
      <c r="BZ717" s="63"/>
      <c r="CA717" s="63"/>
    </row>
    <row r="718" spans="1:79" ht="12.7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4"/>
      <c r="AG718" s="64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  <c r="BV718" s="63"/>
      <c r="BW718" s="63"/>
      <c r="BX718" s="63"/>
      <c r="BY718" s="63"/>
      <c r="BZ718" s="63"/>
      <c r="CA718" s="63"/>
    </row>
    <row r="719" spans="1:79" ht="12.7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4"/>
      <c r="AG719" s="64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  <c r="BV719" s="63"/>
      <c r="BW719" s="63"/>
      <c r="BX719" s="63"/>
      <c r="BY719" s="63"/>
      <c r="BZ719" s="63"/>
      <c r="CA719" s="63"/>
    </row>
    <row r="720" spans="1:79" ht="12.7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4"/>
      <c r="AG720" s="64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  <c r="BX720" s="63"/>
      <c r="BY720" s="63"/>
      <c r="BZ720" s="63"/>
      <c r="CA720" s="63"/>
    </row>
    <row r="721" spans="1:79" ht="12.7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4"/>
      <c r="AG721" s="64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  <c r="BX721" s="63"/>
      <c r="BY721" s="63"/>
      <c r="BZ721" s="63"/>
      <c r="CA721" s="63"/>
    </row>
    <row r="722" spans="1:79" ht="12.7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4"/>
      <c r="AG722" s="64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  <c r="BV722" s="63"/>
      <c r="BW722" s="63"/>
      <c r="BX722" s="63"/>
      <c r="BY722" s="63"/>
      <c r="BZ722" s="63"/>
      <c r="CA722" s="63"/>
    </row>
    <row r="723" spans="1:79" ht="12.7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4"/>
      <c r="AG723" s="64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  <c r="BV723" s="63"/>
      <c r="BW723" s="63"/>
      <c r="BX723" s="63"/>
      <c r="BY723" s="63"/>
      <c r="BZ723" s="63"/>
      <c r="CA723" s="63"/>
    </row>
    <row r="724" spans="1:79" ht="12.7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4"/>
      <c r="AG724" s="64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  <c r="BV724" s="63"/>
      <c r="BW724" s="63"/>
      <c r="BX724" s="63"/>
      <c r="BY724" s="63"/>
      <c r="BZ724" s="63"/>
      <c r="CA724" s="63"/>
    </row>
    <row r="725" spans="1:79" ht="12.7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4"/>
      <c r="AG725" s="64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  <c r="BV725" s="63"/>
      <c r="BW725" s="63"/>
      <c r="BX725" s="63"/>
      <c r="BY725" s="63"/>
      <c r="BZ725" s="63"/>
      <c r="CA725" s="63"/>
    </row>
    <row r="726" spans="1:79" ht="12.7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4"/>
      <c r="AG726" s="64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  <c r="BV726" s="63"/>
      <c r="BW726" s="63"/>
      <c r="BX726" s="63"/>
      <c r="BY726" s="63"/>
      <c r="BZ726" s="63"/>
      <c r="CA726" s="63"/>
    </row>
    <row r="727" spans="1:79" ht="12.7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4"/>
      <c r="AG727" s="64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  <c r="BV727" s="63"/>
      <c r="BW727" s="63"/>
      <c r="BX727" s="63"/>
      <c r="BY727" s="63"/>
      <c r="BZ727" s="63"/>
      <c r="CA727" s="63"/>
    </row>
    <row r="728" spans="1:79" ht="12.7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4"/>
      <c r="AG728" s="64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  <c r="BV728" s="63"/>
      <c r="BW728" s="63"/>
      <c r="BX728" s="63"/>
      <c r="BY728" s="63"/>
      <c r="BZ728" s="63"/>
      <c r="CA728" s="63"/>
    </row>
    <row r="729" spans="1:79" ht="12.7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4"/>
      <c r="AG729" s="64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  <c r="BV729" s="63"/>
      <c r="BW729" s="63"/>
      <c r="BX729" s="63"/>
      <c r="BY729" s="63"/>
      <c r="BZ729" s="63"/>
      <c r="CA729" s="63"/>
    </row>
    <row r="730" spans="1:79" ht="12.7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4"/>
      <c r="AG730" s="64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  <c r="BV730" s="63"/>
      <c r="BW730" s="63"/>
      <c r="BX730" s="63"/>
      <c r="BY730" s="63"/>
      <c r="BZ730" s="63"/>
      <c r="CA730" s="63"/>
    </row>
    <row r="731" spans="1:79" ht="12.7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4"/>
      <c r="AG731" s="64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  <c r="BV731" s="63"/>
      <c r="BW731" s="63"/>
      <c r="BX731" s="63"/>
      <c r="BY731" s="63"/>
      <c r="BZ731" s="63"/>
      <c r="CA731" s="63"/>
    </row>
    <row r="732" spans="1:79" ht="12.7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4"/>
      <c r="AG732" s="64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  <c r="BV732" s="63"/>
      <c r="BW732" s="63"/>
      <c r="BX732" s="63"/>
      <c r="BY732" s="63"/>
      <c r="BZ732" s="63"/>
      <c r="CA732" s="63"/>
    </row>
    <row r="733" spans="1:79" ht="12.7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4"/>
      <c r="AG733" s="64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  <c r="BX733" s="63"/>
      <c r="BY733" s="63"/>
      <c r="BZ733" s="63"/>
      <c r="CA733" s="63"/>
    </row>
    <row r="734" spans="1:79" ht="12.7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4"/>
      <c r="AG734" s="64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  <c r="BV734" s="63"/>
      <c r="BW734" s="63"/>
      <c r="BX734" s="63"/>
      <c r="BY734" s="63"/>
      <c r="BZ734" s="63"/>
      <c r="CA734" s="63"/>
    </row>
    <row r="735" spans="1:79" ht="12.7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4"/>
      <c r="AG735" s="64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  <c r="BV735" s="63"/>
      <c r="BW735" s="63"/>
      <c r="BX735" s="63"/>
      <c r="BY735" s="63"/>
      <c r="BZ735" s="63"/>
      <c r="CA735" s="63"/>
    </row>
    <row r="736" spans="1:79" ht="12.7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4"/>
      <c r="AG736" s="64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  <c r="BV736" s="63"/>
      <c r="BW736" s="63"/>
      <c r="BX736" s="63"/>
      <c r="BY736" s="63"/>
      <c r="BZ736" s="63"/>
      <c r="CA736" s="63"/>
    </row>
    <row r="737" spans="1:79" ht="12.7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4"/>
      <c r="AG737" s="64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  <c r="BV737" s="63"/>
      <c r="BW737" s="63"/>
      <c r="BX737" s="63"/>
      <c r="BY737" s="63"/>
      <c r="BZ737" s="63"/>
      <c r="CA737" s="63"/>
    </row>
    <row r="738" spans="1:79" ht="12.7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4"/>
      <c r="AG738" s="64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  <c r="BV738" s="63"/>
      <c r="BW738" s="63"/>
      <c r="BX738" s="63"/>
      <c r="BY738" s="63"/>
      <c r="BZ738" s="63"/>
      <c r="CA738" s="63"/>
    </row>
    <row r="739" spans="1:79" ht="12.7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4"/>
      <c r="AG739" s="64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  <c r="BV739" s="63"/>
      <c r="BW739" s="63"/>
      <c r="BX739" s="63"/>
      <c r="BY739" s="63"/>
      <c r="BZ739" s="63"/>
      <c r="CA739" s="63"/>
    </row>
    <row r="740" spans="1:79" ht="12.7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4"/>
      <c r="AG740" s="64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  <c r="BV740" s="63"/>
      <c r="BW740" s="63"/>
      <c r="BX740" s="63"/>
      <c r="BY740" s="63"/>
      <c r="BZ740" s="63"/>
      <c r="CA740" s="63"/>
    </row>
    <row r="741" spans="1:79" ht="12.7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4"/>
      <c r="AG741" s="64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  <c r="BV741" s="63"/>
      <c r="BW741" s="63"/>
      <c r="BX741" s="63"/>
      <c r="BY741" s="63"/>
      <c r="BZ741" s="63"/>
      <c r="CA741" s="63"/>
    </row>
    <row r="742" spans="1:79" ht="12.7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4"/>
      <c r="AG742" s="64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  <c r="BV742" s="63"/>
      <c r="BW742" s="63"/>
      <c r="BX742" s="63"/>
      <c r="BY742" s="63"/>
      <c r="BZ742" s="63"/>
      <c r="CA742" s="63"/>
    </row>
    <row r="743" spans="1:79" ht="12.7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4"/>
      <c r="AG743" s="64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  <c r="BV743" s="63"/>
      <c r="BW743" s="63"/>
      <c r="BX743" s="63"/>
      <c r="BY743" s="63"/>
      <c r="BZ743" s="63"/>
      <c r="CA743" s="63"/>
    </row>
    <row r="744" spans="1:79" ht="12.7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4"/>
      <c r="AG744" s="64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  <c r="BV744" s="63"/>
      <c r="BW744" s="63"/>
      <c r="BX744" s="63"/>
      <c r="BY744" s="63"/>
      <c r="BZ744" s="63"/>
      <c r="CA744" s="63"/>
    </row>
    <row r="745" spans="1:79" ht="12.7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4"/>
      <c r="AG745" s="64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  <c r="BV745" s="63"/>
      <c r="BW745" s="63"/>
      <c r="BX745" s="63"/>
      <c r="BY745" s="63"/>
      <c r="BZ745" s="63"/>
      <c r="CA745" s="63"/>
    </row>
    <row r="746" spans="1:79" ht="12.7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4"/>
      <c r="AG746" s="64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  <c r="BV746" s="63"/>
      <c r="BW746" s="63"/>
      <c r="BX746" s="63"/>
      <c r="BY746" s="63"/>
      <c r="BZ746" s="63"/>
      <c r="CA746" s="63"/>
    </row>
    <row r="747" spans="1:79" ht="12.7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4"/>
      <c r="AG747" s="64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  <c r="BV747" s="63"/>
      <c r="BW747" s="63"/>
      <c r="BX747" s="63"/>
      <c r="BY747" s="63"/>
      <c r="BZ747" s="63"/>
      <c r="CA747" s="63"/>
    </row>
    <row r="748" spans="1:79" ht="12.7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4"/>
      <c r="AG748" s="64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  <c r="BX748" s="63"/>
      <c r="BY748" s="63"/>
      <c r="BZ748" s="63"/>
      <c r="CA748" s="63"/>
    </row>
    <row r="749" spans="1:79" ht="12.7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4"/>
      <c r="AG749" s="64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  <c r="BX749" s="63"/>
      <c r="BY749" s="63"/>
      <c r="BZ749" s="63"/>
      <c r="CA749" s="63"/>
    </row>
    <row r="750" spans="1:79" ht="12.7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4"/>
      <c r="AG750" s="64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  <c r="BV750" s="63"/>
      <c r="BW750" s="63"/>
      <c r="BX750" s="63"/>
      <c r="BY750" s="63"/>
      <c r="BZ750" s="63"/>
      <c r="CA750" s="63"/>
    </row>
    <row r="751" spans="1:79" ht="12.7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4"/>
      <c r="AG751" s="64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  <c r="BV751" s="63"/>
      <c r="BW751" s="63"/>
      <c r="BX751" s="63"/>
      <c r="BY751" s="63"/>
      <c r="BZ751" s="63"/>
      <c r="CA751" s="63"/>
    </row>
    <row r="752" spans="1:79" ht="12.7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4"/>
      <c r="AG752" s="64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/>
      <c r="BX752" s="63"/>
      <c r="BY752" s="63"/>
      <c r="BZ752" s="63"/>
      <c r="CA752" s="63"/>
    </row>
    <row r="753" spans="1:79" ht="12.7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4"/>
      <c r="AG753" s="64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  <c r="BV753" s="63"/>
      <c r="BW753" s="63"/>
      <c r="BX753" s="63"/>
      <c r="BY753" s="63"/>
      <c r="BZ753" s="63"/>
      <c r="CA753" s="63"/>
    </row>
    <row r="754" spans="1:79" ht="12.7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4"/>
      <c r="AG754" s="64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  <c r="BV754" s="63"/>
      <c r="BW754" s="63"/>
      <c r="BX754" s="63"/>
      <c r="BY754" s="63"/>
      <c r="BZ754" s="63"/>
      <c r="CA754" s="63"/>
    </row>
    <row r="755" spans="1:79" ht="12.7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4"/>
      <c r="AG755" s="64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  <c r="BV755" s="63"/>
      <c r="BW755" s="63"/>
      <c r="BX755" s="63"/>
      <c r="BY755" s="63"/>
      <c r="BZ755" s="63"/>
      <c r="CA755" s="63"/>
    </row>
    <row r="756" spans="1:79" ht="12.7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4"/>
      <c r="AG756" s="64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  <c r="BV756" s="63"/>
      <c r="BW756" s="63"/>
      <c r="BX756" s="63"/>
      <c r="BY756" s="63"/>
      <c r="BZ756" s="63"/>
      <c r="CA756" s="63"/>
    </row>
    <row r="757" spans="1:79" ht="12.7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4"/>
      <c r="AG757" s="64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  <c r="BV757" s="63"/>
      <c r="BW757" s="63"/>
      <c r="BX757" s="63"/>
      <c r="BY757" s="63"/>
      <c r="BZ757" s="63"/>
      <c r="CA757" s="63"/>
    </row>
    <row r="758" spans="1:79" ht="12.7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4"/>
      <c r="AG758" s="64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  <c r="BV758" s="63"/>
      <c r="BW758" s="63"/>
      <c r="BX758" s="63"/>
      <c r="BY758" s="63"/>
      <c r="BZ758" s="63"/>
      <c r="CA758" s="63"/>
    </row>
    <row r="759" spans="1:79" ht="12.7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4"/>
      <c r="AG759" s="64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  <c r="BV759" s="63"/>
      <c r="BW759" s="63"/>
      <c r="BX759" s="63"/>
      <c r="BY759" s="63"/>
      <c r="BZ759" s="63"/>
      <c r="CA759" s="63"/>
    </row>
    <row r="760" spans="1:79" ht="12.7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4"/>
      <c r="AG760" s="64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  <c r="BV760" s="63"/>
      <c r="BW760" s="63"/>
      <c r="BX760" s="63"/>
      <c r="BY760" s="63"/>
      <c r="BZ760" s="63"/>
      <c r="CA760" s="63"/>
    </row>
    <row r="761" spans="1:79" ht="12.7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4"/>
      <c r="AG761" s="64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  <c r="BV761" s="63"/>
      <c r="BW761" s="63"/>
      <c r="BX761" s="63"/>
      <c r="BY761" s="63"/>
      <c r="BZ761" s="63"/>
      <c r="CA761" s="63"/>
    </row>
    <row r="762" spans="1:79" ht="12.7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4"/>
      <c r="AG762" s="64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  <c r="BV762" s="63"/>
      <c r="BW762" s="63"/>
      <c r="BX762" s="63"/>
      <c r="BY762" s="63"/>
      <c r="BZ762" s="63"/>
      <c r="CA762" s="63"/>
    </row>
    <row r="763" spans="1:79" ht="12.7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4"/>
      <c r="AG763" s="64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  <c r="BV763" s="63"/>
      <c r="BW763" s="63"/>
      <c r="BX763" s="63"/>
      <c r="BY763" s="63"/>
      <c r="BZ763" s="63"/>
      <c r="CA763" s="63"/>
    </row>
    <row r="764" spans="1:79" ht="12.7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4"/>
      <c r="AG764" s="64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  <c r="BV764" s="63"/>
      <c r="BW764" s="63"/>
      <c r="BX764" s="63"/>
      <c r="BY764" s="63"/>
      <c r="BZ764" s="63"/>
      <c r="CA764" s="63"/>
    </row>
    <row r="765" spans="1:79" ht="12.7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4"/>
      <c r="AG765" s="64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  <c r="BV765" s="63"/>
      <c r="BW765" s="63"/>
      <c r="BX765" s="63"/>
      <c r="BY765" s="63"/>
      <c r="BZ765" s="63"/>
      <c r="CA765" s="63"/>
    </row>
    <row r="766" spans="1:79" ht="12.7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4"/>
      <c r="AG766" s="64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  <c r="BV766" s="63"/>
      <c r="BW766" s="63"/>
      <c r="BX766" s="63"/>
      <c r="BY766" s="63"/>
      <c r="BZ766" s="63"/>
      <c r="CA766" s="63"/>
    </row>
    <row r="767" spans="1:79" ht="12.7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4"/>
      <c r="AG767" s="64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  <c r="BV767" s="63"/>
      <c r="BW767" s="63"/>
      <c r="BX767" s="63"/>
      <c r="BY767" s="63"/>
      <c r="BZ767" s="63"/>
      <c r="CA767" s="63"/>
    </row>
    <row r="768" spans="1:79" ht="12.7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4"/>
      <c r="AG768" s="64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  <c r="BV768" s="63"/>
      <c r="BW768" s="63"/>
      <c r="BX768" s="63"/>
      <c r="BY768" s="63"/>
      <c r="BZ768" s="63"/>
      <c r="CA768" s="63"/>
    </row>
    <row r="769" spans="1:79" ht="12.7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4"/>
      <c r="AG769" s="64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  <c r="BV769" s="63"/>
      <c r="BW769" s="63"/>
      <c r="BX769" s="63"/>
      <c r="BY769" s="63"/>
      <c r="BZ769" s="63"/>
      <c r="CA769" s="63"/>
    </row>
    <row r="770" spans="1:79" ht="12.7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4"/>
      <c r="AG770" s="64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  <c r="BV770" s="63"/>
      <c r="BW770" s="63"/>
      <c r="BX770" s="63"/>
      <c r="BY770" s="63"/>
      <c r="BZ770" s="63"/>
      <c r="CA770" s="63"/>
    </row>
    <row r="771" spans="1:79" ht="12.7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4"/>
      <c r="AG771" s="64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  <c r="BV771" s="63"/>
      <c r="BW771" s="63"/>
      <c r="BX771" s="63"/>
      <c r="BY771" s="63"/>
      <c r="BZ771" s="63"/>
      <c r="CA771" s="63"/>
    </row>
    <row r="772" spans="1:79" ht="12.7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4"/>
      <c r="AG772" s="64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  <c r="BV772" s="63"/>
      <c r="BW772" s="63"/>
      <c r="BX772" s="63"/>
      <c r="BY772" s="63"/>
      <c r="BZ772" s="63"/>
      <c r="CA772" s="63"/>
    </row>
    <row r="773" spans="1:79" ht="12.7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4"/>
      <c r="AG773" s="64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  <c r="BV773" s="63"/>
      <c r="BW773" s="63"/>
      <c r="BX773" s="63"/>
      <c r="BY773" s="63"/>
      <c r="BZ773" s="63"/>
      <c r="CA773" s="63"/>
    </row>
    <row r="774" spans="1:79" ht="12.7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4"/>
      <c r="AG774" s="64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  <c r="BV774" s="63"/>
      <c r="BW774" s="63"/>
      <c r="BX774" s="63"/>
      <c r="BY774" s="63"/>
      <c r="BZ774" s="63"/>
      <c r="CA774" s="63"/>
    </row>
    <row r="775" spans="1:79" ht="12.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4"/>
      <c r="AG775" s="64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  <c r="BV775" s="63"/>
      <c r="BW775" s="63"/>
      <c r="BX775" s="63"/>
      <c r="BY775" s="63"/>
      <c r="BZ775" s="63"/>
      <c r="CA775" s="63"/>
    </row>
    <row r="776" spans="1:79" ht="12.7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4"/>
      <c r="AG776" s="64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  <c r="BV776" s="63"/>
      <c r="BW776" s="63"/>
      <c r="BX776" s="63"/>
      <c r="BY776" s="63"/>
      <c r="BZ776" s="63"/>
      <c r="CA776" s="63"/>
    </row>
    <row r="777" spans="1:79" ht="12.7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4"/>
      <c r="AG777" s="64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  <c r="BV777" s="63"/>
      <c r="BW777" s="63"/>
      <c r="BX777" s="63"/>
      <c r="BY777" s="63"/>
      <c r="BZ777" s="63"/>
      <c r="CA777" s="63"/>
    </row>
    <row r="778" spans="1:79" ht="12.7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4"/>
      <c r="AG778" s="64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  <c r="BV778" s="63"/>
      <c r="BW778" s="63"/>
      <c r="BX778" s="63"/>
      <c r="BY778" s="63"/>
      <c r="BZ778" s="63"/>
      <c r="CA778" s="63"/>
    </row>
    <row r="779" spans="1:79" ht="12.7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4"/>
      <c r="AG779" s="64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  <c r="BV779" s="63"/>
      <c r="BW779" s="63"/>
      <c r="BX779" s="63"/>
      <c r="BY779" s="63"/>
      <c r="BZ779" s="63"/>
      <c r="CA779" s="63"/>
    </row>
    <row r="780" spans="1:79" ht="12.7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4"/>
      <c r="AG780" s="64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  <c r="BV780" s="63"/>
      <c r="BW780" s="63"/>
      <c r="BX780" s="63"/>
      <c r="BY780" s="63"/>
      <c r="BZ780" s="63"/>
      <c r="CA780" s="63"/>
    </row>
    <row r="781" spans="1:79" ht="12.7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4"/>
      <c r="AG781" s="64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  <c r="BV781" s="63"/>
      <c r="BW781" s="63"/>
      <c r="BX781" s="63"/>
      <c r="BY781" s="63"/>
      <c r="BZ781" s="63"/>
      <c r="CA781" s="63"/>
    </row>
    <row r="782" spans="1:79" ht="12.7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4"/>
      <c r="AG782" s="64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  <c r="BV782" s="63"/>
      <c r="BW782" s="63"/>
      <c r="BX782" s="63"/>
      <c r="BY782" s="63"/>
      <c r="BZ782" s="63"/>
      <c r="CA782" s="63"/>
    </row>
    <row r="783" spans="1:79" ht="12.7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4"/>
      <c r="AG783" s="64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  <c r="BV783" s="63"/>
      <c r="BW783" s="63"/>
      <c r="BX783" s="63"/>
      <c r="BY783" s="63"/>
      <c r="BZ783" s="63"/>
      <c r="CA783" s="63"/>
    </row>
    <row r="784" spans="1:79" ht="12.7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4"/>
      <c r="AG784" s="64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  <c r="BV784" s="63"/>
      <c r="BW784" s="63"/>
      <c r="BX784" s="63"/>
      <c r="BY784" s="63"/>
      <c r="BZ784" s="63"/>
      <c r="CA784" s="63"/>
    </row>
    <row r="785" spans="1:79" ht="12.7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4"/>
      <c r="AG785" s="64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  <c r="BV785" s="63"/>
      <c r="BW785" s="63"/>
      <c r="BX785" s="63"/>
      <c r="BY785" s="63"/>
      <c r="BZ785" s="63"/>
      <c r="CA785" s="63"/>
    </row>
    <row r="786" spans="1:79" ht="12.7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4"/>
      <c r="AG786" s="64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  <c r="BV786" s="63"/>
      <c r="BW786" s="63"/>
      <c r="BX786" s="63"/>
      <c r="BY786" s="63"/>
      <c r="BZ786" s="63"/>
      <c r="CA786" s="63"/>
    </row>
    <row r="787" spans="1:79" ht="12.7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4"/>
      <c r="AG787" s="64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  <c r="BV787" s="63"/>
      <c r="BW787" s="63"/>
      <c r="BX787" s="63"/>
      <c r="BY787" s="63"/>
      <c r="BZ787" s="63"/>
      <c r="CA787" s="63"/>
    </row>
    <row r="788" spans="1:79" ht="12.7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4"/>
      <c r="AG788" s="64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  <c r="BV788" s="63"/>
      <c r="BW788" s="63"/>
      <c r="BX788" s="63"/>
      <c r="BY788" s="63"/>
      <c r="BZ788" s="63"/>
      <c r="CA788" s="63"/>
    </row>
    <row r="789" spans="1:79" ht="12.7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4"/>
      <c r="AG789" s="64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  <c r="BV789" s="63"/>
      <c r="BW789" s="63"/>
      <c r="BX789" s="63"/>
      <c r="BY789" s="63"/>
      <c r="BZ789" s="63"/>
      <c r="CA789" s="63"/>
    </row>
    <row r="790" spans="1:79" ht="12.7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4"/>
      <c r="AG790" s="64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  <c r="BV790" s="63"/>
      <c r="BW790" s="63"/>
      <c r="BX790" s="63"/>
      <c r="BY790" s="63"/>
      <c r="BZ790" s="63"/>
      <c r="CA790" s="63"/>
    </row>
    <row r="791" spans="1:79" ht="12.7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4"/>
      <c r="AG791" s="64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  <c r="BV791" s="63"/>
      <c r="BW791" s="63"/>
      <c r="BX791" s="63"/>
      <c r="BY791" s="63"/>
      <c r="BZ791" s="63"/>
      <c r="CA791" s="63"/>
    </row>
    <row r="792" spans="1:79" ht="12.7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4"/>
      <c r="AG792" s="64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  <c r="BV792" s="63"/>
      <c r="BW792" s="63"/>
      <c r="BX792" s="63"/>
      <c r="BY792" s="63"/>
      <c r="BZ792" s="63"/>
      <c r="CA792" s="63"/>
    </row>
    <row r="793" spans="1:79" ht="12.7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4"/>
      <c r="AG793" s="64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  <c r="BV793" s="63"/>
      <c r="BW793" s="63"/>
      <c r="BX793" s="63"/>
      <c r="BY793" s="63"/>
      <c r="BZ793" s="63"/>
      <c r="CA793" s="63"/>
    </row>
    <row r="794" spans="1:79" ht="12.7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4"/>
      <c r="AG794" s="64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  <c r="BV794" s="63"/>
      <c r="BW794" s="63"/>
      <c r="BX794" s="63"/>
      <c r="BY794" s="63"/>
      <c r="BZ794" s="63"/>
      <c r="CA794" s="63"/>
    </row>
    <row r="795" spans="1:79" ht="12.7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4"/>
      <c r="AG795" s="64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  <c r="BV795" s="63"/>
      <c r="BW795" s="63"/>
      <c r="BX795" s="63"/>
      <c r="BY795" s="63"/>
      <c r="BZ795" s="63"/>
      <c r="CA795" s="63"/>
    </row>
    <row r="796" spans="1:79" ht="12.7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4"/>
      <c r="AG796" s="64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  <c r="BV796" s="63"/>
      <c r="BW796" s="63"/>
      <c r="BX796" s="63"/>
      <c r="BY796" s="63"/>
      <c r="BZ796" s="63"/>
      <c r="CA796" s="63"/>
    </row>
    <row r="797" spans="1:79" ht="12.7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4"/>
      <c r="AG797" s="64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  <c r="BV797" s="63"/>
      <c r="BW797" s="63"/>
      <c r="BX797" s="63"/>
      <c r="BY797" s="63"/>
      <c r="BZ797" s="63"/>
      <c r="CA797" s="63"/>
    </row>
    <row r="798" spans="1:79" ht="12.7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4"/>
      <c r="AG798" s="64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  <c r="BV798" s="63"/>
      <c r="BW798" s="63"/>
      <c r="BX798" s="63"/>
      <c r="BY798" s="63"/>
      <c r="BZ798" s="63"/>
      <c r="CA798" s="63"/>
    </row>
    <row r="799" spans="1:79" ht="12.7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4"/>
      <c r="AG799" s="64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  <c r="BV799" s="63"/>
      <c r="BW799" s="63"/>
      <c r="BX799" s="63"/>
      <c r="BY799" s="63"/>
      <c r="BZ799" s="63"/>
      <c r="CA799" s="63"/>
    </row>
    <row r="800" spans="1:79" ht="12.7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4"/>
      <c r="AG800" s="64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  <c r="BV800" s="63"/>
      <c r="BW800" s="63"/>
      <c r="BX800" s="63"/>
      <c r="BY800" s="63"/>
      <c r="BZ800" s="63"/>
      <c r="CA800" s="63"/>
    </row>
    <row r="801" spans="1:79" ht="12.7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4"/>
      <c r="AG801" s="64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  <c r="BV801" s="63"/>
      <c r="BW801" s="63"/>
      <c r="BX801" s="63"/>
      <c r="BY801" s="63"/>
      <c r="BZ801" s="63"/>
      <c r="CA801" s="63"/>
    </row>
    <row r="802" spans="1:79" ht="12.7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4"/>
      <c r="AG802" s="64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  <c r="BV802" s="63"/>
      <c r="BW802" s="63"/>
      <c r="BX802" s="63"/>
      <c r="BY802" s="63"/>
      <c r="BZ802" s="63"/>
      <c r="CA802" s="63"/>
    </row>
    <row r="803" spans="1:79" ht="12.7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4"/>
      <c r="AG803" s="64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  <c r="BV803" s="63"/>
      <c r="BW803" s="63"/>
      <c r="BX803" s="63"/>
      <c r="BY803" s="63"/>
      <c r="BZ803" s="63"/>
      <c r="CA803" s="63"/>
    </row>
    <row r="804" spans="1:79" ht="12.7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4"/>
      <c r="AG804" s="64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  <c r="BV804" s="63"/>
      <c r="BW804" s="63"/>
      <c r="BX804" s="63"/>
      <c r="BY804" s="63"/>
      <c r="BZ804" s="63"/>
      <c r="CA804" s="63"/>
    </row>
    <row r="805" spans="1:79" ht="12.7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4"/>
      <c r="AG805" s="64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  <c r="BV805" s="63"/>
      <c r="BW805" s="63"/>
      <c r="BX805" s="63"/>
      <c r="BY805" s="63"/>
      <c r="BZ805" s="63"/>
      <c r="CA805" s="63"/>
    </row>
    <row r="806" spans="1:79" ht="12.7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4"/>
      <c r="AG806" s="64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  <c r="BV806" s="63"/>
      <c r="BW806" s="63"/>
      <c r="BX806" s="63"/>
      <c r="BY806" s="63"/>
      <c r="BZ806" s="63"/>
      <c r="CA806" s="63"/>
    </row>
    <row r="807" spans="1:79" ht="12.7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4"/>
      <c r="AG807" s="64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  <c r="BV807" s="63"/>
      <c r="BW807" s="63"/>
      <c r="BX807" s="63"/>
      <c r="BY807" s="63"/>
      <c r="BZ807" s="63"/>
      <c r="CA807" s="63"/>
    </row>
    <row r="808" spans="1:79" ht="12.7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4"/>
      <c r="AG808" s="64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  <c r="BV808" s="63"/>
      <c r="BW808" s="63"/>
      <c r="BX808" s="63"/>
      <c r="BY808" s="63"/>
      <c r="BZ808" s="63"/>
      <c r="CA808" s="63"/>
    </row>
    <row r="809" spans="1:79" ht="12.7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4"/>
      <c r="AG809" s="64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  <c r="BV809" s="63"/>
      <c r="BW809" s="63"/>
      <c r="BX809" s="63"/>
      <c r="BY809" s="63"/>
      <c r="BZ809" s="63"/>
      <c r="CA809" s="63"/>
    </row>
    <row r="810" spans="1:79" ht="12.7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4"/>
      <c r="AG810" s="64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  <c r="BV810" s="63"/>
      <c r="BW810" s="63"/>
      <c r="BX810" s="63"/>
      <c r="BY810" s="63"/>
      <c r="BZ810" s="63"/>
      <c r="CA810" s="63"/>
    </row>
    <row r="811" spans="1:79" ht="12.7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4"/>
      <c r="AG811" s="64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  <c r="BV811" s="63"/>
      <c r="BW811" s="63"/>
      <c r="BX811" s="63"/>
      <c r="BY811" s="63"/>
      <c r="BZ811" s="63"/>
      <c r="CA811" s="63"/>
    </row>
    <row r="812" spans="1:79" ht="12.7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4"/>
      <c r="AG812" s="64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  <c r="BV812" s="63"/>
      <c r="BW812" s="63"/>
      <c r="BX812" s="63"/>
      <c r="BY812" s="63"/>
      <c r="BZ812" s="63"/>
      <c r="CA812" s="63"/>
    </row>
    <row r="813" spans="1:79" ht="12.7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4"/>
      <c r="AG813" s="64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  <c r="BV813" s="63"/>
      <c r="BW813" s="63"/>
      <c r="BX813" s="63"/>
      <c r="BY813" s="63"/>
      <c r="BZ813" s="63"/>
      <c r="CA813" s="63"/>
    </row>
    <row r="814" spans="1:79" ht="12.7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4"/>
      <c r="AG814" s="64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  <c r="BX814" s="63"/>
      <c r="BY814" s="63"/>
      <c r="BZ814" s="63"/>
      <c r="CA814" s="63"/>
    </row>
    <row r="815" spans="1:79" ht="12.7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4"/>
      <c r="AG815" s="64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  <c r="BX815" s="63"/>
      <c r="BY815" s="63"/>
      <c r="BZ815" s="63"/>
      <c r="CA815" s="63"/>
    </row>
    <row r="816" spans="1:79" ht="12.7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4"/>
      <c r="AG816" s="64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  <c r="BX816" s="63"/>
      <c r="BY816" s="63"/>
      <c r="BZ816" s="63"/>
      <c r="CA816" s="63"/>
    </row>
    <row r="817" spans="1:79" ht="12.7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4"/>
      <c r="AG817" s="64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  <c r="BV817" s="63"/>
      <c r="BW817" s="63"/>
      <c r="BX817" s="63"/>
      <c r="BY817" s="63"/>
      <c r="BZ817" s="63"/>
      <c r="CA817" s="63"/>
    </row>
    <row r="818" spans="1:79" ht="12.7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4"/>
      <c r="AG818" s="64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  <c r="BV818" s="63"/>
      <c r="BW818" s="63"/>
      <c r="BX818" s="63"/>
      <c r="BY818" s="63"/>
      <c r="BZ818" s="63"/>
      <c r="CA818" s="63"/>
    </row>
    <row r="819" spans="1:79" ht="12.7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4"/>
      <c r="AG819" s="64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  <c r="BV819" s="63"/>
      <c r="BW819" s="63"/>
      <c r="BX819" s="63"/>
      <c r="BY819" s="63"/>
      <c r="BZ819" s="63"/>
      <c r="CA819" s="63"/>
    </row>
    <row r="820" spans="1:79" ht="12.7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4"/>
      <c r="AG820" s="64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  <c r="BV820" s="63"/>
      <c r="BW820" s="63"/>
      <c r="BX820" s="63"/>
      <c r="BY820" s="63"/>
      <c r="BZ820" s="63"/>
      <c r="CA820" s="63"/>
    </row>
    <row r="821" spans="1:79" ht="12.7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4"/>
      <c r="AG821" s="64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  <c r="BV821" s="63"/>
      <c r="BW821" s="63"/>
      <c r="BX821" s="63"/>
      <c r="BY821" s="63"/>
      <c r="BZ821" s="63"/>
      <c r="CA821" s="63"/>
    </row>
    <row r="822" spans="1:79" ht="12.7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4"/>
      <c r="AG822" s="64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  <c r="BV822" s="63"/>
      <c r="BW822" s="63"/>
      <c r="BX822" s="63"/>
      <c r="BY822" s="63"/>
      <c r="BZ822" s="63"/>
      <c r="CA822" s="63"/>
    </row>
    <row r="823" spans="1:79" ht="12.7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4"/>
      <c r="AG823" s="64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  <c r="BV823" s="63"/>
      <c r="BW823" s="63"/>
      <c r="BX823" s="63"/>
      <c r="BY823" s="63"/>
      <c r="BZ823" s="63"/>
      <c r="CA823" s="63"/>
    </row>
    <row r="824" spans="1:79" ht="12.7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4"/>
      <c r="AG824" s="64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  <c r="BV824" s="63"/>
      <c r="BW824" s="63"/>
      <c r="BX824" s="63"/>
      <c r="BY824" s="63"/>
      <c r="BZ824" s="63"/>
      <c r="CA824" s="63"/>
    </row>
    <row r="825" spans="1:79" ht="12.7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4"/>
      <c r="AG825" s="64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  <c r="BV825" s="63"/>
      <c r="BW825" s="63"/>
      <c r="BX825" s="63"/>
      <c r="BY825" s="63"/>
      <c r="BZ825" s="63"/>
      <c r="CA825" s="63"/>
    </row>
    <row r="826" spans="1:79" ht="12.7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4"/>
      <c r="AG826" s="64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  <c r="BV826" s="63"/>
      <c r="BW826" s="63"/>
      <c r="BX826" s="63"/>
      <c r="BY826" s="63"/>
      <c r="BZ826" s="63"/>
      <c r="CA826" s="63"/>
    </row>
    <row r="827" spans="1:79" ht="12.7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4"/>
      <c r="AG827" s="64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  <c r="BV827" s="63"/>
      <c r="BW827" s="63"/>
      <c r="BX827" s="63"/>
      <c r="BY827" s="63"/>
      <c r="BZ827" s="63"/>
      <c r="CA827" s="63"/>
    </row>
    <row r="828" spans="1:79" ht="12.7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4"/>
      <c r="AG828" s="64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  <c r="BV828" s="63"/>
      <c r="BW828" s="63"/>
      <c r="BX828" s="63"/>
      <c r="BY828" s="63"/>
      <c r="BZ828" s="63"/>
      <c r="CA828" s="63"/>
    </row>
    <row r="829" spans="1:79" ht="12.7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4"/>
      <c r="AG829" s="64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  <c r="BV829" s="63"/>
      <c r="BW829" s="63"/>
      <c r="BX829" s="63"/>
      <c r="BY829" s="63"/>
      <c r="BZ829" s="63"/>
      <c r="CA829" s="63"/>
    </row>
    <row r="830" spans="1:79" ht="12.7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4"/>
      <c r="AG830" s="64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  <c r="BV830" s="63"/>
      <c r="BW830" s="63"/>
      <c r="BX830" s="63"/>
      <c r="BY830" s="63"/>
      <c r="BZ830" s="63"/>
      <c r="CA830" s="63"/>
    </row>
    <row r="831" spans="1:79" ht="12.7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4"/>
      <c r="AG831" s="64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  <c r="BV831" s="63"/>
      <c r="BW831" s="63"/>
      <c r="BX831" s="63"/>
      <c r="BY831" s="63"/>
      <c r="BZ831" s="63"/>
      <c r="CA831" s="63"/>
    </row>
    <row r="832" spans="1:79" ht="12.7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4"/>
      <c r="AG832" s="64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  <c r="BX832" s="63"/>
      <c r="BY832" s="63"/>
      <c r="BZ832" s="63"/>
      <c r="CA832" s="63"/>
    </row>
    <row r="833" spans="1:79" ht="12.7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4"/>
      <c r="AG833" s="64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  <c r="BV833" s="63"/>
      <c r="BW833" s="63"/>
      <c r="BX833" s="63"/>
      <c r="BY833" s="63"/>
      <c r="BZ833" s="63"/>
      <c r="CA833" s="63"/>
    </row>
    <row r="834" spans="1:79" ht="12.7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4"/>
      <c r="AG834" s="64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  <c r="BX834" s="63"/>
      <c r="BY834" s="63"/>
      <c r="BZ834" s="63"/>
      <c r="CA834" s="63"/>
    </row>
    <row r="835" spans="1:79" ht="12.7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4"/>
      <c r="AG835" s="64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  <c r="BX835" s="63"/>
      <c r="BY835" s="63"/>
      <c r="BZ835" s="63"/>
      <c r="CA835" s="63"/>
    </row>
    <row r="836" spans="1:79" ht="12.7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4"/>
      <c r="AG836" s="64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  <c r="BX836" s="63"/>
      <c r="BY836" s="63"/>
      <c r="BZ836" s="63"/>
      <c r="CA836" s="63"/>
    </row>
    <row r="837" spans="1:79" ht="12.7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4"/>
      <c r="AG837" s="64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  <c r="BX837" s="63"/>
      <c r="BY837" s="63"/>
      <c r="BZ837" s="63"/>
      <c r="CA837" s="63"/>
    </row>
    <row r="838" spans="1:79" ht="12.7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4"/>
      <c r="AG838" s="64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  <c r="BX838" s="63"/>
      <c r="BY838" s="63"/>
      <c r="BZ838" s="63"/>
      <c r="CA838" s="63"/>
    </row>
    <row r="839" spans="1:79" ht="12.7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4"/>
      <c r="AG839" s="64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  <c r="BV839" s="63"/>
      <c r="BW839" s="63"/>
      <c r="BX839" s="63"/>
      <c r="BY839" s="63"/>
      <c r="BZ839" s="63"/>
      <c r="CA839" s="63"/>
    </row>
    <row r="840" spans="1:79" ht="12.7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4"/>
      <c r="AG840" s="64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  <c r="BV840" s="63"/>
      <c r="BW840" s="63"/>
      <c r="BX840" s="63"/>
      <c r="BY840" s="63"/>
      <c r="BZ840" s="63"/>
      <c r="CA840" s="63"/>
    </row>
    <row r="841" spans="1:79" ht="12.7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4"/>
      <c r="AG841" s="64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  <c r="BV841" s="63"/>
      <c r="BW841" s="63"/>
      <c r="BX841" s="63"/>
      <c r="BY841" s="63"/>
      <c r="BZ841" s="63"/>
      <c r="CA841" s="63"/>
    </row>
    <row r="842" spans="1:79" ht="12.7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4"/>
      <c r="AG842" s="64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  <c r="BV842" s="63"/>
      <c r="BW842" s="63"/>
      <c r="BX842" s="63"/>
      <c r="BY842" s="63"/>
      <c r="BZ842" s="63"/>
      <c r="CA842" s="63"/>
    </row>
    <row r="843" spans="1:79" ht="12.7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4"/>
      <c r="AG843" s="64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  <c r="BV843" s="63"/>
      <c r="BW843" s="63"/>
      <c r="BX843" s="63"/>
      <c r="BY843" s="63"/>
      <c r="BZ843" s="63"/>
      <c r="CA843" s="63"/>
    </row>
    <row r="844" spans="1:79" ht="12.7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4"/>
      <c r="AG844" s="64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  <c r="BV844" s="63"/>
      <c r="BW844" s="63"/>
      <c r="BX844" s="63"/>
      <c r="BY844" s="63"/>
      <c r="BZ844" s="63"/>
      <c r="CA844" s="63"/>
    </row>
    <row r="845" spans="1:79" ht="12.7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4"/>
      <c r="AG845" s="64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  <c r="BV845" s="63"/>
      <c r="BW845" s="63"/>
      <c r="BX845" s="63"/>
      <c r="BY845" s="63"/>
      <c r="BZ845" s="63"/>
      <c r="CA845" s="63"/>
    </row>
    <row r="846" spans="1:79" ht="12.7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4"/>
      <c r="AG846" s="64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  <c r="BV846" s="63"/>
      <c r="BW846" s="63"/>
      <c r="BX846" s="63"/>
      <c r="BY846" s="63"/>
      <c r="BZ846" s="63"/>
      <c r="CA846" s="63"/>
    </row>
    <row r="847" spans="1:79" ht="12.7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4"/>
      <c r="AG847" s="64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  <c r="BV847" s="63"/>
      <c r="BW847" s="63"/>
      <c r="BX847" s="63"/>
      <c r="BY847" s="63"/>
      <c r="BZ847" s="63"/>
      <c r="CA847" s="63"/>
    </row>
    <row r="848" spans="1:79" ht="12.7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4"/>
      <c r="AG848" s="64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  <c r="BV848" s="63"/>
      <c r="BW848" s="63"/>
      <c r="BX848" s="63"/>
      <c r="BY848" s="63"/>
      <c r="BZ848" s="63"/>
      <c r="CA848" s="63"/>
    </row>
    <row r="849" spans="1:79" ht="12.7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4"/>
      <c r="AG849" s="64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  <c r="BX849" s="63"/>
      <c r="BY849" s="63"/>
      <c r="BZ849" s="63"/>
      <c r="CA849" s="63"/>
    </row>
    <row r="850" spans="1:79" ht="12.7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4"/>
      <c r="AG850" s="64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  <c r="BV850" s="63"/>
      <c r="BW850" s="63"/>
      <c r="BX850" s="63"/>
      <c r="BY850" s="63"/>
      <c r="BZ850" s="63"/>
      <c r="CA850" s="63"/>
    </row>
    <row r="851" spans="1:79" ht="12.7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4"/>
      <c r="AG851" s="64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  <c r="BV851" s="63"/>
      <c r="BW851" s="63"/>
      <c r="BX851" s="63"/>
      <c r="BY851" s="63"/>
      <c r="BZ851" s="63"/>
      <c r="CA851" s="63"/>
    </row>
    <row r="852" spans="1:79" ht="12.7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4"/>
      <c r="AG852" s="64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  <c r="BV852" s="63"/>
      <c r="BW852" s="63"/>
      <c r="BX852" s="63"/>
      <c r="BY852" s="63"/>
      <c r="BZ852" s="63"/>
      <c r="CA852" s="63"/>
    </row>
    <row r="853" spans="1:79" ht="12.7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4"/>
      <c r="AG853" s="64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  <c r="BV853" s="63"/>
      <c r="BW853" s="63"/>
      <c r="BX853" s="63"/>
      <c r="BY853" s="63"/>
      <c r="BZ853" s="63"/>
      <c r="CA853" s="63"/>
    </row>
    <row r="854" spans="1:79" ht="12.7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4"/>
      <c r="AG854" s="64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  <c r="BV854" s="63"/>
      <c r="BW854" s="63"/>
      <c r="BX854" s="63"/>
      <c r="BY854" s="63"/>
      <c r="BZ854" s="63"/>
      <c r="CA854" s="63"/>
    </row>
    <row r="855" spans="1:79" ht="12.7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4"/>
      <c r="AG855" s="64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  <c r="BV855" s="63"/>
      <c r="BW855" s="63"/>
      <c r="BX855" s="63"/>
      <c r="BY855" s="63"/>
      <c r="BZ855" s="63"/>
      <c r="CA855" s="63"/>
    </row>
    <row r="856" spans="1:79" ht="12.7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4"/>
      <c r="AG856" s="64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  <c r="BV856" s="63"/>
      <c r="BW856" s="63"/>
      <c r="BX856" s="63"/>
      <c r="BY856" s="63"/>
      <c r="BZ856" s="63"/>
      <c r="CA856" s="63"/>
    </row>
    <row r="857" spans="1:79" ht="12.7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4"/>
      <c r="AG857" s="64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/>
      <c r="BX857" s="63"/>
      <c r="BY857" s="63"/>
      <c r="BZ857" s="63"/>
      <c r="CA857" s="63"/>
    </row>
    <row r="858" spans="1:79" ht="12.7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4"/>
      <c r="AG858" s="64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  <c r="BX858" s="63"/>
      <c r="BY858" s="63"/>
      <c r="BZ858" s="63"/>
      <c r="CA858" s="63"/>
    </row>
    <row r="859" spans="1:79" ht="12.7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4"/>
      <c r="AG859" s="64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  <c r="BX859" s="63"/>
      <c r="BY859" s="63"/>
      <c r="BZ859" s="63"/>
      <c r="CA859" s="63"/>
    </row>
    <row r="860" spans="1:79" ht="12.7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4"/>
      <c r="AG860" s="64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  <c r="BV860" s="63"/>
      <c r="BW860" s="63"/>
      <c r="BX860" s="63"/>
      <c r="BY860" s="63"/>
      <c r="BZ860" s="63"/>
      <c r="CA860" s="63"/>
    </row>
    <row r="861" spans="1:79" ht="12.7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4"/>
      <c r="AG861" s="64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  <c r="BV861" s="63"/>
      <c r="BW861" s="63"/>
      <c r="BX861" s="63"/>
      <c r="BY861" s="63"/>
      <c r="BZ861" s="63"/>
      <c r="CA861" s="63"/>
    </row>
    <row r="862" spans="1:79" ht="12.7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4"/>
      <c r="AG862" s="64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  <c r="BV862" s="63"/>
      <c r="BW862" s="63"/>
      <c r="BX862" s="63"/>
      <c r="BY862" s="63"/>
      <c r="BZ862" s="63"/>
      <c r="CA862" s="63"/>
    </row>
    <row r="863" spans="1:79" ht="12.7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4"/>
      <c r="AG863" s="64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  <c r="BV863" s="63"/>
      <c r="BW863" s="63"/>
      <c r="BX863" s="63"/>
      <c r="BY863" s="63"/>
      <c r="BZ863" s="63"/>
      <c r="CA863" s="63"/>
    </row>
    <row r="864" spans="1:79" ht="12.7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4"/>
      <c r="AG864" s="64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  <c r="BV864" s="63"/>
      <c r="BW864" s="63"/>
      <c r="BX864" s="63"/>
      <c r="BY864" s="63"/>
      <c r="BZ864" s="63"/>
      <c r="CA864" s="63"/>
    </row>
    <row r="865" spans="1:79" ht="12.7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4"/>
      <c r="AG865" s="64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  <c r="BV865" s="63"/>
      <c r="BW865" s="63"/>
      <c r="BX865" s="63"/>
      <c r="BY865" s="63"/>
      <c r="BZ865" s="63"/>
      <c r="CA865" s="63"/>
    </row>
    <row r="866" spans="1:79" ht="12.7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4"/>
      <c r="AG866" s="64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  <c r="BV866" s="63"/>
      <c r="BW866" s="63"/>
      <c r="BX866" s="63"/>
      <c r="BY866" s="63"/>
      <c r="BZ866" s="63"/>
      <c r="CA866" s="63"/>
    </row>
    <row r="867" spans="1:79" ht="12.7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4"/>
      <c r="AG867" s="64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  <c r="BV867" s="63"/>
      <c r="BW867" s="63"/>
      <c r="BX867" s="63"/>
      <c r="BY867" s="63"/>
      <c r="BZ867" s="63"/>
      <c r="CA867" s="63"/>
    </row>
    <row r="868" spans="1:79" ht="12.7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4"/>
      <c r="AG868" s="64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  <c r="BV868" s="63"/>
      <c r="BW868" s="63"/>
      <c r="BX868" s="63"/>
      <c r="BY868" s="63"/>
      <c r="BZ868" s="63"/>
      <c r="CA868" s="63"/>
    </row>
    <row r="869" spans="1:79" ht="12.7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4"/>
      <c r="AG869" s="64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  <c r="BV869" s="63"/>
      <c r="BW869" s="63"/>
      <c r="BX869" s="63"/>
      <c r="BY869" s="63"/>
      <c r="BZ869" s="63"/>
      <c r="CA869" s="63"/>
    </row>
    <row r="870" spans="1:79" ht="12.7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4"/>
      <c r="AG870" s="64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  <c r="BV870" s="63"/>
      <c r="BW870" s="63"/>
      <c r="BX870" s="63"/>
      <c r="BY870" s="63"/>
      <c r="BZ870" s="63"/>
      <c r="CA870" s="63"/>
    </row>
    <row r="871" spans="1:79" ht="12.7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4"/>
      <c r="AG871" s="64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  <c r="BV871" s="63"/>
      <c r="BW871" s="63"/>
      <c r="BX871" s="63"/>
      <c r="BY871" s="63"/>
      <c r="BZ871" s="63"/>
      <c r="CA871" s="63"/>
    </row>
    <row r="872" spans="1:79" ht="12.7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4"/>
      <c r="AG872" s="64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  <c r="BV872" s="63"/>
      <c r="BW872" s="63"/>
      <c r="BX872" s="63"/>
      <c r="BY872" s="63"/>
      <c r="BZ872" s="63"/>
      <c r="CA872" s="63"/>
    </row>
    <row r="873" spans="1:79" ht="12.7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4"/>
      <c r="AG873" s="64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  <c r="BV873" s="63"/>
      <c r="BW873" s="63"/>
      <c r="BX873" s="63"/>
      <c r="BY873" s="63"/>
      <c r="BZ873" s="63"/>
      <c r="CA873" s="63"/>
    </row>
    <row r="874" spans="1:79" ht="12.7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4"/>
      <c r="AG874" s="64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  <c r="BV874" s="63"/>
      <c r="BW874" s="63"/>
      <c r="BX874" s="63"/>
      <c r="BY874" s="63"/>
      <c r="BZ874" s="63"/>
      <c r="CA874" s="63"/>
    </row>
    <row r="875" spans="1:79" ht="12.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4"/>
      <c r="AG875" s="64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  <c r="BV875" s="63"/>
      <c r="BW875" s="63"/>
      <c r="BX875" s="63"/>
      <c r="BY875" s="63"/>
      <c r="BZ875" s="63"/>
      <c r="CA875" s="63"/>
    </row>
    <row r="876" spans="1:79" ht="12.7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4"/>
      <c r="AG876" s="64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  <c r="BV876" s="63"/>
      <c r="BW876" s="63"/>
      <c r="BX876" s="63"/>
      <c r="BY876" s="63"/>
      <c r="BZ876" s="63"/>
      <c r="CA876" s="63"/>
    </row>
    <row r="877" spans="1:79" ht="12.7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4"/>
      <c r="AG877" s="64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  <c r="BV877" s="63"/>
      <c r="BW877" s="63"/>
      <c r="BX877" s="63"/>
      <c r="BY877" s="63"/>
      <c r="BZ877" s="63"/>
      <c r="CA877" s="63"/>
    </row>
    <row r="878" spans="1:79" ht="12.7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4"/>
      <c r="AG878" s="64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  <c r="BV878" s="63"/>
      <c r="BW878" s="63"/>
      <c r="BX878" s="63"/>
      <c r="BY878" s="63"/>
      <c r="BZ878" s="63"/>
      <c r="CA878" s="63"/>
    </row>
    <row r="879" spans="1:79" ht="12.7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4"/>
      <c r="AG879" s="64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  <c r="BV879" s="63"/>
      <c r="BW879" s="63"/>
      <c r="BX879" s="63"/>
      <c r="BY879" s="63"/>
      <c r="BZ879" s="63"/>
      <c r="CA879" s="63"/>
    </row>
    <row r="880" spans="1:79" ht="12.7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4"/>
      <c r="AG880" s="64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  <c r="BV880" s="63"/>
      <c r="BW880" s="63"/>
      <c r="BX880" s="63"/>
      <c r="BY880" s="63"/>
      <c r="BZ880" s="63"/>
      <c r="CA880" s="63"/>
    </row>
    <row r="881" spans="1:79" ht="12.7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4"/>
      <c r="AG881" s="64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  <c r="BV881" s="63"/>
      <c r="BW881" s="63"/>
      <c r="BX881" s="63"/>
      <c r="BY881" s="63"/>
      <c r="BZ881" s="63"/>
      <c r="CA881" s="63"/>
    </row>
    <row r="882" spans="1:79" ht="12.7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4"/>
      <c r="AG882" s="64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  <c r="BV882" s="63"/>
      <c r="BW882" s="63"/>
      <c r="BX882" s="63"/>
      <c r="BY882" s="63"/>
      <c r="BZ882" s="63"/>
      <c r="CA882" s="63"/>
    </row>
    <row r="883" spans="1:79" ht="12.7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4"/>
      <c r="AG883" s="64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  <c r="BV883" s="63"/>
      <c r="BW883" s="63"/>
      <c r="BX883" s="63"/>
      <c r="BY883" s="63"/>
      <c r="BZ883" s="63"/>
      <c r="CA883" s="63"/>
    </row>
    <row r="884" spans="1:79" ht="12.7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4"/>
      <c r="AG884" s="64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  <c r="BX884" s="63"/>
      <c r="BY884" s="63"/>
      <c r="BZ884" s="63"/>
      <c r="CA884" s="63"/>
    </row>
    <row r="885" spans="1:79" ht="12.7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4"/>
      <c r="AG885" s="64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  <c r="BV885" s="63"/>
      <c r="BW885" s="63"/>
      <c r="BX885" s="63"/>
      <c r="BY885" s="63"/>
      <c r="BZ885" s="63"/>
      <c r="CA885" s="63"/>
    </row>
    <row r="886" spans="1:79" ht="12.7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4"/>
      <c r="AG886" s="64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  <c r="BV886" s="63"/>
      <c r="BW886" s="63"/>
      <c r="BX886" s="63"/>
      <c r="BY886" s="63"/>
      <c r="BZ886" s="63"/>
      <c r="CA886" s="63"/>
    </row>
    <row r="887" spans="1:79" ht="12.7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4"/>
      <c r="AG887" s="64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  <c r="BV887" s="63"/>
      <c r="BW887" s="63"/>
      <c r="BX887" s="63"/>
      <c r="BY887" s="63"/>
      <c r="BZ887" s="63"/>
      <c r="CA887" s="63"/>
    </row>
    <row r="888" spans="1:79" ht="12.7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4"/>
      <c r="AG888" s="64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  <c r="BV888" s="63"/>
      <c r="BW888" s="63"/>
      <c r="BX888" s="63"/>
      <c r="BY888" s="63"/>
      <c r="BZ888" s="63"/>
      <c r="CA888" s="63"/>
    </row>
    <row r="889" spans="1:79" ht="12.7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4"/>
      <c r="AG889" s="64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  <c r="BV889" s="63"/>
      <c r="BW889" s="63"/>
      <c r="BX889" s="63"/>
      <c r="BY889" s="63"/>
      <c r="BZ889" s="63"/>
      <c r="CA889" s="63"/>
    </row>
    <row r="890" spans="1:79" ht="12.7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4"/>
      <c r="AG890" s="64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  <c r="BV890" s="63"/>
      <c r="BW890" s="63"/>
      <c r="BX890" s="63"/>
      <c r="BY890" s="63"/>
      <c r="BZ890" s="63"/>
      <c r="CA890" s="63"/>
    </row>
    <row r="891" spans="1:79" ht="12.7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4"/>
      <c r="AG891" s="64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  <c r="BV891" s="63"/>
      <c r="BW891" s="63"/>
      <c r="BX891" s="63"/>
      <c r="BY891" s="63"/>
      <c r="BZ891" s="63"/>
      <c r="CA891" s="63"/>
    </row>
    <row r="892" spans="1:79" ht="12.7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4"/>
      <c r="AG892" s="64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  <c r="BV892" s="63"/>
      <c r="BW892" s="63"/>
      <c r="BX892" s="63"/>
      <c r="BY892" s="63"/>
      <c r="BZ892" s="63"/>
      <c r="CA892" s="63"/>
    </row>
    <row r="893" spans="1:79" ht="12.7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4"/>
      <c r="AG893" s="64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  <c r="BV893" s="63"/>
      <c r="BW893" s="63"/>
      <c r="BX893" s="63"/>
      <c r="BY893" s="63"/>
      <c r="BZ893" s="63"/>
      <c r="CA893" s="63"/>
    </row>
    <row r="894" spans="1:79" ht="12.7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4"/>
      <c r="AG894" s="64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  <c r="BV894" s="63"/>
      <c r="BW894" s="63"/>
      <c r="BX894" s="63"/>
      <c r="BY894" s="63"/>
      <c r="BZ894" s="63"/>
      <c r="CA894" s="63"/>
    </row>
    <row r="895" spans="1:79" ht="12.7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4"/>
      <c r="AG895" s="64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  <c r="BV895" s="63"/>
      <c r="BW895" s="63"/>
      <c r="BX895" s="63"/>
      <c r="BY895" s="63"/>
      <c r="BZ895" s="63"/>
      <c r="CA895" s="63"/>
    </row>
    <row r="896" spans="1:79" ht="12.7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4"/>
      <c r="AG896" s="64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  <c r="BV896" s="63"/>
      <c r="BW896" s="63"/>
      <c r="BX896" s="63"/>
      <c r="BY896" s="63"/>
      <c r="BZ896" s="63"/>
      <c r="CA896" s="63"/>
    </row>
    <row r="897" spans="1:79" ht="12.7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4"/>
      <c r="AG897" s="64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  <c r="BV897" s="63"/>
      <c r="BW897" s="63"/>
      <c r="BX897" s="63"/>
      <c r="BY897" s="63"/>
      <c r="BZ897" s="63"/>
      <c r="CA897" s="63"/>
    </row>
    <row r="898" spans="1:79" ht="12.7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4"/>
      <c r="AG898" s="64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  <c r="BV898" s="63"/>
      <c r="BW898" s="63"/>
      <c r="BX898" s="63"/>
      <c r="BY898" s="63"/>
      <c r="BZ898" s="63"/>
      <c r="CA898" s="63"/>
    </row>
    <row r="899" spans="1:79" ht="12.7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4"/>
      <c r="AG899" s="64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  <c r="BV899" s="63"/>
      <c r="BW899" s="63"/>
      <c r="BX899" s="63"/>
      <c r="BY899" s="63"/>
      <c r="BZ899" s="63"/>
      <c r="CA899" s="63"/>
    </row>
    <row r="900" spans="1:79" ht="12.7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4"/>
      <c r="AG900" s="64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  <c r="BV900" s="63"/>
      <c r="BW900" s="63"/>
      <c r="BX900" s="63"/>
      <c r="BY900" s="63"/>
      <c r="BZ900" s="63"/>
      <c r="CA900" s="63"/>
    </row>
    <row r="901" spans="1:79" ht="12.7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4"/>
      <c r="AG901" s="64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  <c r="BV901" s="63"/>
      <c r="BW901" s="63"/>
      <c r="BX901" s="63"/>
      <c r="BY901" s="63"/>
      <c r="BZ901" s="63"/>
      <c r="CA901" s="63"/>
    </row>
    <row r="902" spans="1:79" ht="12.7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4"/>
      <c r="AG902" s="64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  <c r="BV902" s="63"/>
      <c r="BW902" s="63"/>
      <c r="BX902" s="63"/>
      <c r="BY902" s="63"/>
      <c r="BZ902" s="63"/>
      <c r="CA902" s="63"/>
    </row>
    <row r="903" spans="1:79" ht="12.7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4"/>
      <c r="AG903" s="64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  <c r="BV903" s="63"/>
      <c r="BW903" s="63"/>
      <c r="BX903" s="63"/>
      <c r="BY903" s="63"/>
      <c r="BZ903" s="63"/>
      <c r="CA903" s="63"/>
    </row>
    <row r="904" spans="1:79" ht="12.7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4"/>
      <c r="AG904" s="64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  <c r="BV904" s="63"/>
      <c r="BW904" s="63"/>
      <c r="BX904" s="63"/>
      <c r="BY904" s="63"/>
      <c r="BZ904" s="63"/>
      <c r="CA904" s="63"/>
    </row>
    <row r="905" spans="1:79" ht="12.7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4"/>
      <c r="AG905" s="64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  <c r="BV905" s="63"/>
      <c r="BW905" s="63"/>
      <c r="BX905" s="63"/>
      <c r="BY905" s="63"/>
      <c r="BZ905" s="63"/>
      <c r="CA905" s="63"/>
    </row>
    <row r="906" spans="1:79" ht="12.7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4"/>
      <c r="AG906" s="64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  <c r="BV906" s="63"/>
      <c r="BW906" s="63"/>
      <c r="BX906" s="63"/>
      <c r="BY906" s="63"/>
      <c r="BZ906" s="63"/>
      <c r="CA906" s="63"/>
    </row>
    <row r="907" spans="1:79" ht="12.7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4"/>
      <c r="AG907" s="64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  <c r="BV907" s="63"/>
      <c r="BW907" s="63"/>
      <c r="BX907" s="63"/>
      <c r="BY907" s="63"/>
      <c r="BZ907" s="63"/>
      <c r="CA907" s="63"/>
    </row>
    <row r="908" spans="1:79" ht="12.7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4"/>
      <c r="AG908" s="64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  <c r="BV908" s="63"/>
      <c r="BW908" s="63"/>
      <c r="BX908" s="63"/>
      <c r="BY908" s="63"/>
      <c r="BZ908" s="63"/>
      <c r="CA908" s="63"/>
    </row>
    <row r="909" spans="1:79" ht="12.7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4"/>
      <c r="AG909" s="64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  <c r="BV909" s="63"/>
      <c r="BW909" s="63"/>
      <c r="BX909" s="63"/>
      <c r="BY909" s="63"/>
      <c r="BZ909" s="63"/>
      <c r="CA909" s="63"/>
    </row>
    <row r="910" spans="1:79" ht="12.7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4"/>
      <c r="AG910" s="64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  <c r="BV910" s="63"/>
      <c r="BW910" s="63"/>
      <c r="BX910" s="63"/>
      <c r="BY910" s="63"/>
      <c r="BZ910" s="63"/>
      <c r="CA910" s="63"/>
    </row>
    <row r="911" spans="1:79" ht="12.7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4"/>
      <c r="AG911" s="64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  <c r="BV911" s="63"/>
      <c r="BW911" s="63"/>
      <c r="BX911" s="63"/>
      <c r="BY911" s="63"/>
      <c r="BZ911" s="63"/>
      <c r="CA911" s="63"/>
    </row>
    <row r="912" spans="1:79" ht="12.7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4"/>
      <c r="AG912" s="64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  <c r="BV912" s="63"/>
      <c r="BW912" s="63"/>
      <c r="BX912" s="63"/>
      <c r="BY912" s="63"/>
      <c r="BZ912" s="63"/>
      <c r="CA912" s="63"/>
    </row>
    <row r="913" spans="1:79" ht="12.7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4"/>
      <c r="AG913" s="64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  <c r="BV913" s="63"/>
      <c r="BW913" s="63"/>
      <c r="BX913" s="63"/>
      <c r="BY913" s="63"/>
      <c r="BZ913" s="63"/>
      <c r="CA913" s="63"/>
    </row>
    <row r="914" spans="1:79" ht="12.7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4"/>
      <c r="AG914" s="64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  <c r="BV914" s="63"/>
      <c r="BW914" s="63"/>
      <c r="BX914" s="63"/>
      <c r="BY914" s="63"/>
      <c r="BZ914" s="63"/>
      <c r="CA914" s="63"/>
    </row>
    <row r="915" spans="1:79" ht="12.7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4"/>
      <c r="AG915" s="64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  <c r="BV915" s="63"/>
      <c r="BW915" s="63"/>
      <c r="BX915" s="63"/>
      <c r="BY915" s="63"/>
      <c r="BZ915" s="63"/>
      <c r="CA915" s="63"/>
    </row>
    <row r="916" spans="1:79" ht="12.7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4"/>
      <c r="AG916" s="64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  <c r="BV916" s="63"/>
      <c r="BW916" s="63"/>
      <c r="BX916" s="63"/>
      <c r="BY916" s="63"/>
      <c r="BZ916" s="63"/>
      <c r="CA916" s="63"/>
    </row>
    <row r="917" spans="1:79" ht="12.7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4"/>
      <c r="AG917" s="64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  <c r="BV917" s="63"/>
      <c r="BW917" s="63"/>
      <c r="BX917" s="63"/>
      <c r="BY917" s="63"/>
      <c r="BZ917" s="63"/>
      <c r="CA917" s="63"/>
    </row>
    <row r="918" spans="1:79" ht="12.7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4"/>
      <c r="AG918" s="64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  <c r="BV918" s="63"/>
      <c r="BW918" s="63"/>
      <c r="BX918" s="63"/>
      <c r="BY918" s="63"/>
      <c r="BZ918" s="63"/>
      <c r="CA918" s="63"/>
    </row>
    <row r="919" spans="1:79" ht="12.7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4"/>
      <c r="AG919" s="64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  <c r="BV919" s="63"/>
      <c r="BW919" s="63"/>
      <c r="BX919" s="63"/>
      <c r="BY919" s="63"/>
      <c r="BZ919" s="63"/>
      <c r="CA919" s="63"/>
    </row>
    <row r="920" spans="1:79" ht="12.7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4"/>
      <c r="AG920" s="64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  <c r="BV920" s="63"/>
      <c r="BW920" s="63"/>
      <c r="BX920" s="63"/>
      <c r="BY920" s="63"/>
      <c r="BZ920" s="63"/>
      <c r="CA920" s="63"/>
    </row>
    <row r="921" spans="1:79" ht="12.7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4"/>
      <c r="AG921" s="64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  <c r="BV921" s="63"/>
      <c r="BW921" s="63"/>
      <c r="BX921" s="63"/>
      <c r="BY921" s="63"/>
      <c r="BZ921" s="63"/>
      <c r="CA921" s="63"/>
    </row>
    <row r="922" spans="1:79" ht="12.7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4"/>
      <c r="AG922" s="64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  <c r="BV922" s="63"/>
      <c r="BW922" s="63"/>
      <c r="BX922" s="63"/>
      <c r="BY922" s="63"/>
      <c r="BZ922" s="63"/>
      <c r="CA922" s="63"/>
    </row>
    <row r="923" spans="1:79" ht="12.7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4"/>
      <c r="AG923" s="64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  <c r="BV923" s="63"/>
      <c r="BW923" s="63"/>
      <c r="BX923" s="63"/>
      <c r="BY923" s="63"/>
      <c r="BZ923" s="63"/>
      <c r="CA923" s="63"/>
    </row>
    <row r="924" spans="1:79" ht="12.7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4"/>
      <c r="AG924" s="64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  <c r="BV924" s="63"/>
      <c r="BW924" s="63"/>
      <c r="BX924" s="63"/>
      <c r="BY924" s="63"/>
      <c r="BZ924" s="63"/>
      <c r="CA924" s="63"/>
    </row>
    <row r="925" spans="1:79" ht="12.7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4"/>
      <c r="AG925" s="64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  <c r="BV925" s="63"/>
      <c r="BW925" s="63"/>
      <c r="BX925" s="63"/>
      <c r="BY925" s="63"/>
      <c r="BZ925" s="63"/>
      <c r="CA925" s="63"/>
    </row>
    <row r="926" spans="1:79" ht="12.7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4"/>
      <c r="AG926" s="64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  <c r="BV926" s="63"/>
      <c r="BW926" s="63"/>
      <c r="BX926" s="63"/>
      <c r="BY926" s="63"/>
      <c r="BZ926" s="63"/>
      <c r="CA926" s="63"/>
    </row>
    <row r="927" spans="1:79" ht="12.7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4"/>
      <c r="AG927" s="64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  <c r="BV927" s="63"/>
      <c r="BW927" s="63"/>
      <c r="BX927" s="63"/>
      <c r="BY927" s="63"/>
      <c r="BZ927" s="63"/>
      <c r="CA927" s="63"/>
    </row>
    <row r="928" spans="1:79" ht="12.7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4"/>
      <c r="AG928" s="64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  <c r="BV928" s="63"/>
      <c r="BW928" s="63"/>
      <c r="BX928" s="63"/>
      <c r="BY928" s="63"/>
      <c r="BZ928" s="63"/>
      <c r="CA928" s="63"/>
    </row>
    <row r="929" spans="1:79" ht="12.7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4"/>
      <c r="AG929" s="64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  <c r="BV929" s="63"/>
      <c r="BW929" s="63"/>
      <c r="BX929" s="63"/>
      <c r="BY929" s="63"/>
      <c r="BZ929" s="63"/>
      <c r="CA929" s="63"/>
    </row>
    <row r="930" spans="1:79" ht="12.7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4"/>
      <c r="AG930" s="64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  <c r="BV930" s="63"/>
      <c r="BW930" s="63"/>
      <c r="BX930" s="63"/>
      <c r="BY930" s="63"/>
      <c r="BZ930" s="63"/>
      <c r="CA930" s="63"/>
    </row>
    <row r="931" spans="1:79" ht="12.7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4"/>
      <c r="AG931" s="64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  <c r="BV931" s="63"/>
      <c r="BW931" s="63"/>
      <c r="BX931" s="63"/>
      <c r="BY931" s="63"/>
      <c r="BZ931" s="63"/>
      <c r="CA931" s="63"/>
    </row>
    <row r="932" spans="1:79" ht="12.7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4"/>
      <c r="AG932" s="64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  <c r="BV932" s="63"/>
      <c r="BW932" s="63"/>
      <c r="BX932" s="63"/>
      <c r="BY932" s="63"/>
      <c r="BZ932" s="63"/>
      <c r="CA932" s="63"/>
    </row>
    <row r="933" spans="1:79" ht="12.7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4"/>
      <c r="AG933" s="64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  <c r="BV933" s="63"/>
      <c r="BW933" s="63"/>
      <c r="BX933" s="63"/>
      <c r="BY933" s="63"/>
      <c r="BZ933" s="63"/>
      <c r="CA933" s="63"/>
    </row>
    <row r="934" spans="1:79" ht="12.7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4"/>
      <c r="AG934" s="64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  <c r="BV934" s="63"/>
      <c r="BW934" s="63"/>
      <c r="BX934" s="63"/>
      <c r="BY934" s="63"/>
      <c r="BZ934" s="63"/>
      <c r="CA934" s="63"/>
    </row>
    <row r="935" spans="1:79" ht="12.7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4"/>
      <c r="AG935" s="64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  <c r="BV935" s="63"/>
      <c r="BW935" s="63"/>
      <c r="BX935" s="63"/>
      <c r="BY935" s="63"/>
      <c r="BZ935" s="63"/>
      <c r="CA935" s="63"/>
    </row>
    <row r="936" spans="1:79" ht="12.7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4"/>
      <c r="AG936" s="64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  <c r="BV936" s="63"/>
      <c r="BW936" s="63"/>
      <c r="BX936" s="63"/>
      <c r="BY936" s="63"/>
      <c r="BZ936" s="63"/>
      <c r="CA936" s="63"/>
    </row>
    <row r="937" spans="1:79" ht="12.7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4"/>
      <c r="AG937" s="64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  <c r="BX937" s="63"/>
      <c r="BY937" s="63"/>
      <c r="BZ937" s="63"/>
      <c r="CA937" s="63"/>
    </row>
    <row r="938" spans="1:79" ht="12.7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4"/>
      <c r="AG938" s="64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  <c r="BT938" s="63"/>
      <c r="BU938" s="63"/>
      <c r="BV938" s="63"/>
      <c r="BW938" s="63"/>
      <c r="BX938" s="63"/>
      <c r="BY938" s="63"/>
      <c r="BZ938" s="63"/>
      <c r="CA938" s="63"/>
    </row>
    <row r="939" spans="1:79" ht="12.7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4"/>
      <c r="AG939" s="64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  <c r="BV939" s="63"/>
      <c r="BW939" s="63"/>
      <c r="BX939" s="63"/>
      <c r="BY939" s="63"/>
      <c r="BZ939" s="63"/>
      <c r="CA939" s="63"/>
    </row>
    <row r="940" spans="1:79" ht="12.7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4"/>
      <c r="AG940" s="64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U940" s="63"/>
      <c r="BV940" s="63"/>
      <c r="BW940" s="63"/>
      <c r="BX940" s="63"/>
      <c r="BY940" s="63"/>
      <c r="BZ940" s="63"/>
      <c r="CA940" s="63"/>
    </row>
    <row r="941" spans="1:79" ht="12.7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4"/>
      <c r="AG941" s="64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  <c r="BT941" s="63"/>
      <c r="BU941" s="63"/>
      <c r="BV941" s="63"/>
      <c r="BW941" s="63"/>
      <c r="BX941" s="63"/>
      <c r="BY941" s="63"/>
      <c r="BZ941" s="63"/>
      <c r="CA941" s="63"/>
    </row>
    <row r="942" spans="1:79" ht="12.75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4"/>
      <c r="AG942" s="64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63"/>
      <c r="BP942" s="63"/>
      <c r="BQ942" s="63"/>
      <c r="BR942" s="63"/>
      <c r="BS942" s="63"/>
      <c r="BT942" s="63"/>
      <c r="BU942" s="63"/>
      <c r="BV942" s="63"/>
      <c r="BW942" s="63"/>
      <c r="BX942" s="63"/>
      <c r="BY942" s="63"/>
      <c r="BZ942" s="63"/>
      <c r="CA942" s="63"/>
    </row>
    <row r="943" spans="1:79" ht="12.75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4"/>
      <c r="AG943" s="64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  <c r="BO943" s="63"/>
      <c r="BP943" s="63"/>
      <c r="BQ943" s="63"/>
      <c r="BR943" s="63"/>
      <c r="BS943" s="63"/>
      <c r="BT943" s="63"/>
      <c r="BU943" s="63"/>
      <c r="BV943" s="63"/>
      <c r="BW943" s="63"/>
      <c r="BX943" s="63"/>
      <c r="BY943" s="63"/>
      <c r="BZ943" s="63"/>
      <c r="CA943" s="63"/>
    </row>
    <row r="944" spans="1:79" ht="12.75">
      <c r="AF944" s="99"/>
      <c r="AG944" s="99"/>
    </row>
    <row r="945" spans="32:33" ht="12.75">
      <c r="AF945" s="99"/>
      <c r="AG945" s="99"/>
    </row>
    <row r="946" spans="32:33" ht="12.75">
      <c r="AF946" s="99"/>
      <c r="AG946" s="99"/>
    </row>
    <row r="947" spans="32:33" ht="12.75">
      <c r="AF947" s="99"/>
      <c r="AG947" s="99"/>
    </row>
    <row r="948" spans="32:33" ht="12.75">
      <c r="AF948" s="99"/>
      <c r="AG948" s="99"/>
    </row>
    <row r="949" spans="32:33" ht="12.75">
      <c r="AF949" s="99"/>
      <c r="AG949" s="99"/>
    </row>
    <row r="950" spans="32:33" ht="12.75">
      <c r="AF950" s="99"/>
      <c r="AG950" s="99"/>
    </row>
    <row r="951" spans="32:33" ht="12.75">
      <c r="AF951" s="99"/>
      <c r="AG951" s="99"/>
    </row>
    <row r="952" spans="32:33" ht="12.75">
      <c r="AF952" s="99"/>
      <c r="AG952" s="99"/>
    </row>
    <row r="953" spans="32:33" ht="12.75">
      <c r="AF953" s="99"/>
      <c r="AG953" s="99"/>
    </row>
    <row r="954" spans="32:33" ht="12.75">
      <c r="AF954" s="99"/>
      <c r="AG954" s="99"/>
    </row>
    <row r="955" spans="32:33" ht="12.75">
      <c r="AF955" s="99"/>
      <c r="AG955" s="99"/>
    </row>
    <row r="956" spans="32:33" ht="12.75">
      <c r="AF956" s="99"/>
      <c r="AG956" s="99"/>
    </row>
    <row r="957" spans="32:33" ht="12.75">
      <c r="AF957" s="99"/>
      <c r="AG957" s="99"/>
    </row>
    <row r="958" spans="32:33" ht="12.75">
      <c r="AF958" s="99"/>
      <c r="AG958" s="99"/>
    </row>
    <row r="959" spans="32:33" ht="12.75">
      <c r="AF959" s="99"/>
      <c r="AG959" s="99"/>
    </row>
    <row r="960" spans="32:33" ht="12.75">
      <c r="AF960" s="99"/>
      <c r="AG960" s="99"/>
    </row>
    <row r="961" spans="32:33" ht="12.75">
      <c r="AF961" s="99"/>
      <c r="AG961" s="99"/>
    </row>
    <row r="962" spans="32:33" ht="12.75">
      <c r="AF962" s="99"/>
      <c r="AG962" s="99"/>
    </row>
    <row r="963" spans="32:33" ht="12.75">
      <c r="AF963" s="99"/>
      <c r="AG963" s="99"/>
    </row>
    <row r="964" spans="32:33" ht="12.75">
      <c r="AF964" s="99"/>
      <c r="AG964" s="99"/>
    </row>
    <row r="965" spans="32:33" ht="12.75">
      <c r="AF965" s="99"/>
      <c r="AG965" s="99"/>
    </row>
    <row r="966" spans="32:33" ht="12.75">
      <c r="AF966" s="99"/>
      <c r="AG966" s="99"/>
    </row>
    <row r="967" spans="32:33" ht="12.75">
      <c r="AF967" s="99"/>
      <c r="AG967" s="99"/>
    </row>
    <row r="968" spans="32:33" ht="12.75">
      <c r="AF968" s="99"/>
      <c r="AG968" s="99"/>
    </row>
    <row r="969" spans="32:33" ht="12.75">
      <c r="AF969" s="99"/>
      <c r="AG969" s="99"/>
    </row>
    <row r="970" spans="32:33" ht="12.75">
      <c r="AF970" s="99"/>
      <c r="AG970" s="99"/>
    </row>
    <row r="971" spans="32:33" ht="12.75">
      <c r="AF971" s="99"/>
      <c r="AG971" s="99"/>
    </row>
    <row r="972" spans="32:33" ht="12.75">
      <c r="AF972" s="99"/>
      <c r="AG972" s="99"/>
    </row>
    <row r="973" spans="32:33" ht="12.75">
      <c r="AF973" s="99"/>
      <c r="AG973" s="99"/>
    </row>
    <row r="974" spans="32:33" ht="12.75">
      <c r="AF974" s="99"/>
      <c r="AG974" s="99"/>
    </row>
    <row r="975" spans="32:33" ht="12.75">
      <c r="AF975" s="99"/>
      <c r="AG975" s="99"/>
    </row>
    <row r="976" spans="32:33" ht="12.75">
      <c r="AF976" s="99"/>
      <c r="AG976" s="99"/>
    </row>
    <row r="977" spans="32:33" ht="12.75">
      <c r="AF977" s="99"/>
      <c r="AG977" s="99"/>
    </row>
    <row r="978" spans="32:33" ht="12.75">
      <c r="AF978" s="99"/>
      <c r="AG978" s="99"/>
    </row>
    <row r="979" spans="32:33" ht="12.75">
      <c r="AF979" s="99"/>
      <c r="AG979" s="99"/>
    </row>
    <row r="980" spans="32:33" ht="12.75">
      <c r="AF980" s="99"/>
      <c r="AG980" s="99"/>
    </row>
    <row r="981" spans="32:33" ht="12.75">
      <c r="AF981" s="99"/>
      <c r="AG981" s="99"/>
    </row>
    <row r="982" spans="32:33" ht="12.75">
      <c r="AF982" s="99"/>
      <c r="AG982" s="99"/>
    </row>
    <row r="983" spans="32:33" ht="12.75">
      <c r="AF983" s="99"/>
      <c r="AG983" s="99"/>
    </row>
    <row r="984" spans="32:33" ht="12.75">
      <c r="AF984" s="99"/>
      <c r="AG984" s="99"/>
    </row>
    <row r="985" spans="32:33" ht="12.75">
      <c r="AF985" s="99"/>
      <c r="AG985" s="99"/>
    </row>
    <row r="986" spans="32:33" ht="12.75">
      <c r="AF986" s="99"/>
      <c r="AG986" s="99"/>
    </row>
    <row r="987" spans="32:33" ht="12.75">
      <c r="AF987" s="99"/>
      <c r="AG987" s="99"/>
    </row>
    <row r="988" spans="32:33" ht="12.75">
      <c r="AF988" s="99"/>
      <c r="AG988" s="99"/>
    </row>
    <row r="989" spans="32:33" ht="12.75">
      <c r="AF989" s="99"/>
      <c r="AG989" s="99"/>
    </row>
    <row r="990" spans="32:33" ht="12.75">
      <c r="AF990" s="99"/>
      <c r="AG990" s="99"/>
    </row>
    <row r="991" spans="32:33" ht="12.75">
      <c r="AF991" s="99"/>
      <c r="AG991" s="99"/>
    </row>
    <row r="992" spans="32:33" ht="12.75">
      <c r="AF992" s="99"/>
      <c r="AG992" s="99"/>
    </row>
    <row r="993" spans="32:33" ht="12.75">
      <c r="AF993" s="99"/>
      <c r="AG993" s="99"/>
    </row>
    <row r="994" spans="32:33" ht="12.75">
      <c r="AF994" s="99"/>
      <c r="AG994" s="99"/>
    </row>
    <row r="995" spans="32:33" ht="12.75">
      <c r="AF995" s="99"/>
      <c r="AG995" s="99"/>
    </row>
    <row r="996" spans="32:33" ht="12.75">
      <c r="AF996" s="99"/>
      <c r="AG996" s="99"/>
    </row>
    <row r="997" spans="32:33" ht="12.75">
      <c r="AF997" s="99"/>
      <c r="AG997" s="99"/>
    </row>
    <row r="998" spans="32:33" ht="12.75">
      <c r="AF998" s="99"/>
      <c r="AG998" s="99"/>
    </row>
    <row r="999" spans="32:33" ht="12.75">
      <c r="AF999" s="99"/>
      <c r="AG999" s="99"/>
    </row>
    <row r="1000" spans="32:33" ht="12.75">
      <c r="AF1000" s="99"/>
      <c r="AG1000" s="99"/>
    </row>
    <row r="1001" spans="32:33" ht="12.75">
      <c r="AF1001" s="99"/>
      <c r="AG1001" s="99"/>
    </row>
    <row r="1002" spans="32:33" ht="12.75">
      <c r="AF1002" s="99"/>
      <c r="AG1002" s="99"/>
    </row>
    <row r="1003" spans="32:33" ht="12.75">
      <c r="AF1003" s="99"/>
      <c r="AG1003" s="99"/>
    </row>
    <row r="1004" spans="32:33" ht="12.75">
      <c r="AF1004" s="99"/>
      <c r="AG1004" s="99"/>
    </row>
    <row r="1005" spans="32:33" ht="12.75">
      <c r="AF1005" s="99"/>
      <c r="AG1005" s="99"/>
    </row>
    <row r="1006" spans="32:33" ht="12.75">
      <c r="AF1006" s="99"/>
      <c r="AG1006" s="99"/>
    </row>
  </sheetData>
  <mergeCells count="37">
    <mergeCell ref="AH1:AI2"/>
    <mergeCell ref="A3:A5"/>
    <mergeCell ref="B3:B5"/>
    <mergeCell ref="C3:F3"/>
    <mergeCell ref="R3:R5"/>
    <mergeCell ref="S3:S5"/>
    <mergeCell ref="T3:T5"/>
    <mergeCell ref="U3:U5"/>
    <mergeCell ref="V3:Y3"/>
    <mergeCell ref="Z3:AC3"/>
    <mergeCell ref="AD3:AD5"/>
    <mergeCell ref="AE3:AE5"/>
    <mergeCell ref="AF3:AF5"/>
    <mergeCell ref="AG3:AG5"/>
    <mergeCell ref="AH3:AH5"/>
    <mergeCell ref="AI3:AI5"/>
    <mergeCell ref="A1:B2"/>
    <mergeCell ref="C1:R2"/>
    <mergeCell ref="S1:U2"/>
    <mergeCell ref="V1:AE2"/>
    <mergeCell ref="AF1:AG2"/>
    <mergeCell ref="Y4:Y5"/>
    <mergeCell ref="Z4:Z5"/>
    <mergeCell ref="AA4:AA5"/>
    <mergeCell ref="AB4:AB5"/>
    <mergeCell ref="AC4:AC5"/>
    <mergeCell ref="C4:D4"/>
    <mergeCell ref="E4:F4"/>
    <mergeCell ref="V4:V5"/>
    <mergeCell ref="W4:W5"/>
    <mergeCell ref="X4:X5"/>
    <mergeCell ref="G3:N3"/>
    <mergeCell ref="O3:Q4"/>
    <mergeCell ref="G4:H4"/>
    <mergeCell ref="I4:J4"/>
    <mergeCell ref="K4:L4"/>
    <mergeCell ref="M4:N4"/>
  </mergeCells>
  <phoneticPr fontId="20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A1006"/>
  <sheetViews>
    <sheetView tabSelected="1" workbookViewId="0">
      <selection sqref="A1:B2"/>
    </sheetView>
  </sheetViews>
  <sheetFormatPr defaultColWidth="12.5703125" defaultRowHeight="15.75" customHeight="1"/>
  <cols>
    <col min="1" max="17" width="7.5703125" customWidth="1"/>
    <col min="18" max="18" width="24.140625" customWidth="1"/>
    <col min="19" max="30" width="7.5703125" customWidth="1"/>
    <col min="31" max="31" width="8.7109375" customWidth="1"/>
    <col min="32" max="32" width="9.5703125" customWidth="1"/>
    <col min="33" max="33" width="9.42578125" customWidth="1"/>
    <col min="34" max="34" width="10.42578125" customWidth="1"/>
    <col min="35" max="35" width="9.42578125" customWidth="1"/>
    <col min="36" max="79" width="7.5703125" customWidth="1"/>
  </cols>
  <sheetData>
    <row r="1" spans="1:79" ht="15.75" customHeight="1">
      <c r="A1" s="133" t="s">
        <v>13</v>
      </c>
      <c r="B1" s="124"/>
      <c r="C1" s="147" t="s">
        <v>78</v>
      </c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4"/>
      <c r="S1" s="133" t="s">
        <v>79</v>
      </c>
      <c r="T1" s="123"/>
      <c r="U1" s="124"/>
      <c r="V1" s="142" t="s">
        <v>18</v>
      </c>
      <c r="W1" s="123"/>
      <c r="X1" s="123"/>
      <c r="Y1" s="123"/>
      <c r="Z1" s="123"/>
      <c r="AA1" s="123"/>
      <c r="AB1" s="123"/>
      <c r="AC1" s="123"/>
      <c r="AD1" s="123"/>
      <c r="AE1" s="124"/>
      <c r="AF1" s="148" t="s">
        <v>80</v>
      </c>
      <c r="AG1" s="124"/>
      <c r="AH1" s="149" t="s">
        <v>81</v>
      </c>
      <c r="AI1" s="124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</row>
    <row r="2" spans="1:79" ht="15.75" customHeight="1">
      <c r="A2" s="125"/>
      <c r="B2" s="127"/>
      <c r="C2" s="125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7"/>
      <c r="S2" s="125"/>
      <c r="T2" s="126"/>
      <c r="U2" s="127"/>
      <c r="V2" s="125"/>
      <c r="W2" s="126"/>
      <c r="X2" s="126"/>
      <c r="Y2" s="126"/>
      <c r="Z2" s="126"/>
      <c r="AA2" s="126"/>
      <c r="AB2" s="126"/>
      <c r="AC2" s="126"/>
      <c r="AD2" s="126"/>
      <c r="AE2" s="127"/>
      <c r="AF2" s="125"/>
      <c r="AG2" s="127"/>
      <c r="AH2" s="125"/>
      <c r="AI2" s="12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</row>
    <row r="3" spans="1:79" ht="15.75" customHeight="1">
      <c r="A3" s="135" t="s">
        <v>0</v>
      </c>
      <c r="B3" s="135" t="s">
        <v>1</v>
      </c>
      <c r="C3" s="153" t="s">
        <v>19</v>
      </c>
      <c r="D3" s="131"/>
      <c r="E3" s="131"/>
      <c r="F3" s="132"/>
      <c r="G3" s="137" t="s">
        <v>20</v>
      </c>
      <c r="H3" s="131"/>
      <c r="I3" s="131"/>
      <c r="J3" s="131"/>
      <c r="K3" s="131"/>
      <c r="L3" s="131"/>
      <c r="M3" s="131"/>
      <c r="N3" s="131"/>
      <c r="O3" s="155" t="s">
        <v>21</v>
      </c>
      <c r="P3" s="123"/>
      <c r="Q3" s="124"/>
      <c r="R3" s="135" t="s">
        <v>135</v>
      </c>
      <c r="S3" s="135" t="s">
        <v>4</v>
      </c>
      <c r="T3" s="135" t="s">
        <v>26</v>
      </c>
      <c r="U3" s="135" t="s">
        <v>21</v>
      </c>
      <c r="V3" s="134" t="s">
        <v>4</v>
      </c>
      <c r="W3" s="131"/>
      <c r="X3" s="131"/>
      <c r="Y3" s="132"/>
      <c r="Z3" s="134" t="s">
        <v>85</v>
      </c>
      <c r="AA3" s="131"/>
      <c r="AB3" s="131"/>
      <c r="AC3" s="132"/>
      <c r="AD3" s="135" t="s">
        <v>2</v>
      </c>
      <c r="AE3" s="144" t="s">
        <v>116</v>
      </c>
      <c r="AF3" s="152" t="s">
        <v>4</v>
      </c>
      <c r="AG3" s="152" t="s">
        <v>26</v>
      </c>
      <c r="AH3" s="151" t="s">
        <v>140</v>
      </c>
      <c r="AI3" s="151" t="s">
        <v>141</v>
      </c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</row>
    <row r="4" spans="1:79" ht="15.75" customHeight="1">
      <c r="A4" s="128"/>
      <c r="B4" s="128"/>
      <c r="C4" s="156" t="s">
        <v>178</v>
      </c>
      <c r="D4" s="127"/>
      <c r="E4" s="157" t="s">
        <v>103</v>
      </c>
      <c r="F4" s="124"/>
      <c r="G4" s="137" t="s">
        <v>147</v>
      </c>
      <c r="H4" s="132"/>
      <c r="I4" s="137" t="s">
        <v>148</v>
      </c>
      <c r="J4" s="132"/>
      <c r="K4" s="137" t="s">
        <v>145</v>
      </c>
      <c r="L4" s="132"/>
      <c r="M4" s="137" t="s">
        <v>149</v>
      </c>
      <c r="N4" s="132"/>
      <c r="O4" s="125"/>
      <c r="P4" s="126"/>
      <c r="Q4" s="127"/>
      <c r="R4" s="128"/>
      <c r="S4" s="128"/>
      <c r="T4" s="128"/>
      <c r="U4" s="128"/>
      <c r="V4" s="135" t="s">
        <v>31</v>
      </c>
      <c r="W4" s="135" t="s">
        <v>33</v>
      </c>
      <c r="X4" s="135" t="s">
        <v>42</v>
      </c>
      <c r="Y4" s="135" t="s">
        <v>93</v>
      </c>
      <c r="Z4" s="135" t="s">
        <v>94</v>
      </c>
      <c r="AA4" s="135" t="s">
        <v>150</v>
      </c>
      <c r="AB4" s="135" t="s">
        <v>92</v>
      </c>
      <c r="AC4" s="135" t="s">
        <v>30</v>
      </c>
      <c r="AD4" s="128"/>
      <c r="AE4" s="128"/>
      <c r="AF4" s="128"/>
      <c r="AG4" s="128"/>
      <c r="AH4" s="128"/>
      <c r="AI4" s="12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</row>
    <row r="5" spans="1:79" ht="15.75" customHeight="1">
      <c r="A5" s="129"/>
      <c r="B5" s="129"/>
      <c r="C5" s="107" t="s">
        <v>4</v>
      </c>
      <c r="D5" s="108" t="s">
        <v>151</v>
      </c>
      <c r="E5" s="108" t="s">
        <v>4</v>
      </c>
      <c r="F5" s="108" t="s">
        <v>151</v>
      </c>
      <c r="G5" s="109" t="s">
        <v>4</v>
      </c>
      <c r="H5" s="109" t="s">
        <v>151</v>
      </c>
      <c r="I5" s="109" t="s">
        <v>4</v>
      </c>
      <c r="J5" s="109" t="s">
        <v>151</v>
      </c>
      <c r="K5" s="109" t="s">
        <v>4</v>
      </c>
      <c r="L5" s="109" t="s">
        <v>151</v>
      </c>
      <c r="M5" s="109" t="s">
        <v>4</v>
      </c>
      <c r="N5" s="109" t="s">
        <v>151</v>
      </c>
      <c r="O5" s="110" t="s">
        <v>4</v>
      </c>
      <c r="P5" s="110" t="s">
        <v>151</v>
      </c>
      <c r="Q5" s="111" t="s">
        <v>5</v>
      </c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54"/>
      <c r="AK5" s="48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</row>
    <row r="6" spans="1:79" ht="15.75" customHeight="1">
      <c r="A6" s="112">
        <v>46296</v>
      </c>
      <c r="B6" s="113" t="s">
        <v>6</v>
      </c>
      <c r="C6" s="114">
        <v>6</v>
      </c>
      <c r="D6" s="114">
        <v>6.5</v>
      </c>
      <c r="E6" s="114">
        <v>0</v>
      </c>
      <c r="F6" s="114">
        <v>0</v>
      </c>
      <c r="G6" s="21">
        <v>2</v>
      </c>
      <c r="H6" s="21">
        <v>6</v>
      </c>
      <c r="I6" s="21">
        <v>6</v>
      </c>
      <c r="J6" s="21">
        <v>10</v>
      </c>
      <c r="K6" s="21">
        <v>0</v>
      </c>
      <c r="L6" s="21">
        <v>0</v>
      </c>
      <c r="M6" s="21">
        <v>0</v>
      </c>
      <c r="N6" s="21">
        <v>0</v>
      </c>
      <c r="O6" s="115">
        <f t="shared" ref="O6:P6" si="0">C6+E6+G6+I6+K6+M6</f>
        <v>14</v>
      </c>
      <c r="P6" s="115">
        <f t="shared" si="0"/>
        <v>22.5</v>
      </c>
      <c r="Q6" s="116">
        <f t="shared" ref="Q6:Q36" si="1">O6+P6</f>
        <v>36.5</v>
      </c>
      <c r="R6" s="10" t="s">
        <v>97</v>
      </c>
      <c r="S6" s="21">
        <v>102.86</v>
      </c>
      <c r="T6" s="21">
        <v>114.98</v>
      </c>
      <c r="U6" s="21">
        <f t="shared" ref="U6:U36" si="2">S6+T6</f>
        <v>217.84</v>
      </c>
      <c r="V6" s="11">
        <v>0</v>
      </c>
      <c r="W6" s="11">
        <v>6984</v>
      </c>
      <c r="X6" s="11">
        <v>211</v>
      </c>
      <c r="Y6" s="12">
        <f t="shared" ref="Y6:Y36" si="3">V6+W6+X6</f>
        <v>7195</v>
      </c>
      <c r="Z6" s="11">
        <v>361</v>
      </c>
      <c r="AA6" s="11">
        <v>2189</v>
      </c>
      <c r="AB6" s="11">
        <f>27+488+12</f>
        <v>527</v>
      </c>
      <c r="AC6" s="45">
        <f t="shared" ref="AC6:AC36" si="4">Z6+AA6+AB6</f>
        <v>3077</v>
      </c>
      <c r="AD6" s="11">
        <v>4</v>
      </c>
      <c r="AE6" s="36">
        <f t="shared" ref="AE6:AE36" si="5">Y6+Z6</f>
        <v>7556</v>
      </c>
      <c r="AF6" s="100">
        <f t="shared" ref="AF6:AF36" si="6">Y6/S6</f>
        <v>69.949445848726427</v>
      </c>
      <c r="AG6" s="100">
        <f t="shared" ref="AG6:AG36" si="7">AC6/T6</f>
        <v>26.761175856670725</v>
      </c>
      <c r="AH6" s="53">
        <f t="shared" ref="AH6:AI6" si="8">AF6*8</f>
        <v>559.59556678981141</v>
      </c>
      <c r="AI6" s="53">
        <f t="shared" si="8"/>
        <v>214.0894068533658</v>
      </c>
      <c r="AJ6" s="54"/>
      <c r="AK6" s="48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</row>
    <row r="7" spans="1:79" ht="15.75" customHeight="1">
      <c r="A7" s="112">
        <v>46297</v>
      </c>
      <c r="B7" s="113" t="s">
        <v>11</v>
      </c>
      <c r="C7" s="114">
        <v>7</v>
      </c>
      <c r="D7" s="114">
        <v>6</v>
      </c>
      <c r="E7" s="114">
        <v>0</v>
      </c>
      <c r="F7" s="114">
        <v>0</v>
      </c>
      <c r="G7" s="21">
        <v>2</v>
      </c>
      <c r="H7" s="21">
        <v>5</v>
      </c>
      <c r="I7" s="21">
        <v>5</v>
      </c>
      <c r="J7" s="21">
        <v>7</v>
      </c>
      <c r="K7" s="21">
        <v>0</v>
      </c>
      <c r="L7" s="21">
        <v>0</v>
      </c>
      <c r="M7" s="21">
        <v>0</v>
      </c>
      <c r="N7" s="21">
        <v>0</v>
      </c>
      <c r="O7" s="115">
        <f t="shared" ref="O7:P7" si="9">C7+E7+G7+I7+K7+M7</f>
        <v>14</v>
      </c>
      <c r="P7" s="115">
        <f t="shared" si="9"/>
        <v>18</v>
      </c>
      <c r="Q7" s="116">
        <f t="shared" si="1"/>
        <v>32</v>
      </c>
      <c r="R7" s="10" t="s">
        <v>97</v>
      </c>
      <c r="S7" s="21">
        <v>113.58</v>
      </c>
      <c r="T7" s="21">
        <v>93.18</v>
      </c>
      <c r="U7" s="21">
        <f t="shared" si="2"/>
        <v>206.76</v>
      </c>
      <c r="V7" s="11">
        <v>0</v>
      </c>
      <c r="W7" s="11">
        <v>8414</v>
      </c>
      <c r="X7" s="11">
        <v>505</v>
      </c>
      <c r="Y7" s="12">
        <f t="shared" si="3"/>
        <v>8919</v>
      </c>
      <c r="Z7" s="11">
        <v>332</v>
      </c>
      <c r="AA7" s="11">
        <v>2963</v>
      </c>
      <c r="AB7" s="11">
        <f>20+9+19</f>
        <v>48</v>
      </c>
      <c r="AC7" s="12">
        <f t="shared" si="4"/>
        <v>3343</v>
      </c>
      <c r="AD7" s="11">
        <v>1</v>
      </c>
      <c r="AE7" s="36">
        <f t="shared" si="5"/>
        <v>9251</v>
      </c>
      <c r="AF7" s="100">
        <f t="shared" si="6"/>
        <v>78.526148969889064</v>
      </c>
      <c r="AG7" s="100">
        <f t="shared" si="7"/>
        <v>35.87679759605065</v>
      </c>
      <c r="AH7" s="53">
        <f t="shared" ref="AH7:AI7" si="10">AF7*8</f>
        <v>628.20919175911251</v>
      </c>
      <c r="AI7" s="53">
        <f t="shared" si="10"/>
        <v>287.0143807684052</v>
      </c>
      <c r="AJ7" s="54"/>
      <c r="AK7" s="48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</row>
    <row r="8" spans="1:79" ht="15.75" customHeight="1">
      <c r="A8" s="105">
        <v>46298</v>
      </c>
      <c r="B8" s="106" t="s">
        <v>8</v>
      </c>
      <c r="C8" s="114">
        <v>2</v>
      </c>
      <c r="D8" s="114">
        <v>1</v>
      </c>
      <c r="E8" s="114">
        <v>0</v>
      </c>
      <c r="F8" s="114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115">
        <f t="shared" ref="O8:P8" si="11">C8+E8+G8+I8+K8+M8</f>
        <v>2</v>
      </c>
      <c r="P8" s="115">
        <f t="shared" si="11"/>
        <v>1</v>
      </c>
      <c r="Q8" s="116">
        <f t="shared" si="1"/>
        <v>3</v>
      </c>
      <c r="R8" s="10" t="s">
        <v>97</v>
      </c>
      <c r="S8" s="21">
        <v>1.37</v>
      </c>
      <c r="T8" s="21">
        <v>24.58</v>
      </c>
      <c r="U8" s="21">
        <f t="shared" si="2"/>
        <v>25.95</v>
      </c>
      <c r="V8" s="11">
        <v>0</v>
      </c>
      <c r="W8" s="11">
        <v>896</v>
      </c>
      <c r="X8" s="11">
        <v>0</v>
      </c>
      <c r="Y8" s="12">
        <f t="shared" si="3"/>
        <v>896</v>
      </c>
      <c r="Z8" s="11">
        <v>0</v>
      </c>
      <c r="AA8" s="11">
        <v>876</v>
      </c>
      <c r="AB8" s="11">
        <v>0</v>
      </c>
      <c r="AC8" s="12">
        <f t="shared" si="4"/>
        <v>876</v>
      </c>
      <c r="AD8" s="11">
        <v>0</v>
      </c>
      <c r="AE8" s="36">
        <f t="shared" si="5"/>
        <v>896</v>
      </c>
      <c r="AF8" s="100">
        <f t="shared" si="6"/>
        <v>654.01459854014593</v>
      </c>
      <c r="AG8" s="100">
        <f t="shared" si="7"/>
        <v>35.638730675345812</v>
      </c>
      <c r="AH8" s="53">
        <f t="shared" ref="AH8:AI8" si="12">AF8*8</f>
        <v>5232.1167883211674</v>
      </c>
      <c r="AI8" s="53">
        <f t="shared" si="12"/>
        <v>285.1098454027665</v>
      </c>
      <c r="AJ8" s="54"/>
      <c r="AK8" s="48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</row>
    <row r="9" spans="1:79" ht="15.75" customHeight="1">
      <c r="A9" s="105">
        <v>46299</v>
      </c>
      <c r="B9" s="106" t="s">
        <v>7</v>
      </c>
      <c r="C9" s="114">
        <v>2</v>
      </c>
      <c r="D9" s="114">
        <v>1</v>
      </c>
      <c r="E9" s="114">
        <v>0</v>
      </c>
      <c r="F9" s="114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115">
        <f t="shared" ref="O9:P9" si="13">C9+E9+G9+I9+K9+M9</f>
        <v>2</v>
      </c>
      <c r="P9" s="115">
        <f t="shared" si="13"/>
        <v>1</v>
      </c>
      <c r="Q9" s="116">
        <f t="shared" si="1"/>
        <v>3</v>
      </c>
      <c r="R9" s="10" t="s">
        <v>97</v>
      </c>
      <c r="S9" s="21">
        <v>1.76</v>
      </c>
      <c r="T9" s="21">
        <v>22.02</v>
      </c>
      <c r="U9" s="21">
        <f t="shared" si="2"/>
        <v>23.78</v>
      </c>
      <c r="V9" s="11">
        <v>0</v>
      </c>
      <c r="W9" s="25">
        <v>1043</v>
      </c>
      <c r="X9" s="25">
        <v>0</v>
      </c>
      <c r="Y9" s="12">
        <f t="shared" si="3"/>
        <v>1043</v>
      </c>
      <c r="Z9" s="11">
        <v>0</v>
      </c>
      <c r="AA9" s="11">
        <v>912</v>
      </c>
      <c r="AB9" s="11">
        <v>0</v>
      </c>
      <c r="AC9" s="45">
        <f t="shared" si="4"/>
        <v>912</v>
      </c>
      <c r="AD9" s="11">
        <v>0</v>
      </c>
      <c r="AE9" s="36">
        <f t="shared" si="5"/>
        <v>1043</v>
      </c>
      <c r="AF9" s="100">
        <f t="shared" si="6"/>
        <v>592.61363636363637</v>
      </c>
      <c r="AG9" s="100">
        <f t="shared" si="7"/>
        <v>41.416893732970031</v>
      </c>
      <c r="AH9" s="53">
        <f t="shared" ref="AH9:AI9" si="14">AF9*8</f>
        <v>4740.909090909091</v>
      </c>
      <c r="AI9" s="53">
        <f t="shared" si="14"/>
        <v>331.33514986376025</v>
      </c>
      <c r="AJ9" s="54"/>
      <c r="AK9" s="48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 spans="1:79" ht="15.75" customHeight="1">
      <c r="A10" s="105">
        <v>46300</v>
      </c>
      <c r="B10" s="106" t="s">
        <v>10</v>
      </c>
      <c r="C10" s="114">
        <v>1</v>
      </c>
      <c r="D10" s="114">
        <v>2</v>
      </c>
      <c r="E10" s="114">
        <v>0</v>
      </c>
      <c r="F10" s="114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115">
        <f t="shared" ref="O10:P10" si="15">C10+E10+G10+I10+K10+M10</f>
        <v>1</v>
      </c>
      <c r="P10" s="115">
        <f t="shared" si="15"/>
        <v>2</v>
      </c>
      <c r="Q10" s="116">
        <f t="shared" si="1"/>
        <v>3</v>
      </c>
      <c r="R10" s="10" t="s">
        <v>97</v>
      </c>
      <c r="S10" s="21">
        <v>1.42</v>
      </c>
      <c r="T10" s="21">
        <v>23.63</v>
      </c>
      <c r="U10" s="21">
        <f t="shared" si="2"/>
        <v>25.049999999999997</v>
      </c>
      <c r="V10" s="11">
        <v>0</v>
      </c>
      <c r="W10" s="25">
        <v>866</v>
      </c>
      <c r="X10" s="25">
        <v>0</v>
      </c>
      <c r="Y10" s="12">
        <f t="shared" si="3"/>
        <v>866</v>
      </c>
      <c r="Z10" s="11">
        <v>0</v>
      </c>
      <c r="AA10" s="11">
        <v>762</v>
      </c>
      <c r="AB10" s="11">
        <v>0</v>
      </c>
      <c r="AC10" s="45">
        <f t="shared" si="4"/>
        <v>762</v>
      </c>
      <c r="AD10" s="11">
        <v>0</v>
      </c>
      <c r="AE10" s="36">
        <f t="shared" si="5"/>
        <v>866</v>
      </c>
      <c r="AF10" s="100">
        <f t="shared" si="6"/>
        <v>609.85915492957747</v>
      </c>
      <c r="AG10" s="100">
        <f t="shared" si="7"/>
        <v>32.247143461701228</v>
      </c>
      <c r="AH10" s="53">
        <f t="shared" ref="AH10:AI10" si="16">AF10*8</f>
        <v>4878.8732394366198</v>
      </c>
      <c r="AI10" s="53">
        <f t="shared" si="16"/>
        <v>257.97714769360982</v>
      </c>
      <c r="AJ10" s="54"/>
      <c r="AK10" s="48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 spans="1:79" ht="15.75" customHeight="1">
      <c r="A11" s="112">
        <v>46301</v>
      </c>
      <c r="B11" s="113" t="s">
        <v>9</v>
      </c>
      <c r="C11" s="114">
        <v>7</v>
      </c>
      <c r="D11" s="114">
        <v>6</v>
      </c>
      <c r="E11" s="114">
        <v>0</v>
      </c>
      <c r="F11" s="114">
        <v>0</v>
      </c>
      <c r="G11" s="21">
        <v>2</v>
      </c>
      <c r="H11" s="21">
        <v>6</v>
      </c>
      <c r="I11" s="21">
        <v>2</v>
      </c>
      <c r="J11" s="21">
        <v>23</v>
      </c>
      <c r="K11" s="21">
        <v>0</v>
      </c>
      <c r="L11" s="21">
        <v>0</v>
      </c>
      <c r="M11" s="21">
        <v>0</v>
      </c>
      <c r="N11" s="21">
        <v>0</v>
      </c>
      <c r="O11" s="115">
        <f t="shared" ref="O11:P11" si="17">C11+E11+G11+I11+K11+M11</f>
        <v>11</v>
      </c>
      <c r="P11" s="115">
        <f t="shared" si="17"/>
        <v>35</v>
      </c>
      <c r="Q11" s="116">
        <f t="shared" si="1"/>
        <v>46</v>
      </c>
      <c r="R11" s="10" t="s">
        <v>97</v>
      </c>
      <c r="S11" s="21">
        <v>109.03</v>
      </c>
      <c r="T11" s="21">
        <v>223.21</v>
      </c>
      <c r="U11" s="21">
        <f t="shared" si="2"/>
        <v>332.24</v>
      </c>
      <c r="V11" s="11">
        <v>0</v>
      </c>
      <c r="W11" s="25">
        <v>11601</v>
      </c>
      <c r="X11" s="25">
        <v>481</v>
      </c>
      <c r="Y11" s="12">
        <f t="shared" si="3"/>
        <v>12082</v>
      </c>
      <c r="Z11" s="11">
        <v>1297</v>
      </c>
      <c r="AA11" s="11">
        <v>5836</v>
      </c>
      <c r="AB11" s="11">
        <f>110+483+51</f>
        <v>644</v>
      </c>
      <c r="AC11" s="45">
        <f t="shared" si="4"/>
        <v>7777</v>
      </c>
      <c r="AD11" s="11">
        <v>6</v>
      </c>
      <c r="AE11" s="36">
        <f t="shared" si="5"/>
        <v>13379</v>
      </c>
      <c r="AF11" s="100">
        <f t="shared" si="6"/>
        <v>110.81353755847014</v>
      </c>
      <c r="AG11" s="100">
        <f t="shared" si="7"/>
        <v>34.841628959276015</v>
      </c>
      <c r="AH11" s="53">
        <f t="shared" ref="AH11:AI11" si="18">AF11*8</f>
        <v>886.50830046776116</v>
      </c>
      <c r="AI11" s="53">
        <f t="shared" si="18"/>
        <v>278.73303167420812</v>
      </c>
      <c r="AJ11" s="54"/>
      <c r="AK11" s="48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</row>
    <row r="12" spans="1:79" ht="15.75" customHeight="1">
      <c r="A12" s="112">
        <v>46302</v>
      </c>
      <c r="B12" s="113" t="s">
        <v>12</v>
      </c>
      <c r="C12" s="114">
        <v>7</v>
      </c>
      <c r="D12" s="114">
        <v>5</v>
      </c>
      <c r="E12" s="114">
        <v>0</v>
      </c>
      <c r="F12" s="114">
        <v>0</v>
      </c>
      <c r="G12" s="21">
        <v>1</v>
      </c>
      <c r="H12" s="21">
        <v>6</v>
      </c>
      <c r="I12" s="21">
        <v>9</v>
      </c>
      <c r="J12" s="21">
        <v>5</v>
      </c>
      <c r="K12" s="21">
        <v>0</v>
      </c>
      <c r="L12" s="21">
        <v>0</v>
      </c>
      <c r="M12" s="21">
        <v>0</v>
      </c>
      <c r="N12" s="21">
        <v>0</v>
      </c>
      <c r="O12" s="115">
        <f t="shared" ref="O12:P12" si="19">C12+E12+G12+I12+K12+M12</f>
        <v>17</v>
      </c>
      <c r="P12" s="115">
        <f t="shared" si="19"/>
        <v>16</v>
      </c>
      <c r="Q12" s="116">
        <f t="shared" si="1"/>
        <v>33</v>
      </c>
      <c r="R12" s="10" t="s">
        <v>97</v>
      </c>
      <c r="S12" s="21">
        <v>122.31</v>
      </c>
      <c r="T12" s="21">
        <v>105.98</v>
      </c>
      <c r="U12" s="21">
        <f t="shared" si="2"/>
        <v>228.29000000000002</v>
      </c>
      <c r="V12" s="11">
        <v>0</v>
      </c>
      <c r="W12" s="25">
        <v>10081</v>
      </c>
      <c r="X12" s="25">
        <v>301</v>
      </c>
      <c r="Y12" s="12">
        <f t="shared" si="3"/>
        <v>10382</v>
      </c>
      <c r="Z12" s="11">
        <v>380</v>
      </c>
      <c r="AA12" s="11">
        <v>2994</v>
      </c>
      <c r="AB12" s="11">
        <f>34+292+16</f>
        <v>342</v>
      </c>
      <c r="AC12" s="45">
        <f t="shared" si="4"/>
        <v>3716</v>
      </c>
      <c r="AD12" s="11">
        <v>9</v>
      </c>
      <c r="AE12" s="36">
        <f t="shared" si="5"/>
        <v>10762</v>
      </c>
      <c r="AF12" s="100">
        <f t="shared" si="6"/>
        <v>84.882675169650881</v>
      </c>
      <c r="AG12" s="100">
        <f t="shared" si="7"/>
        <v>35.063219475372712</v>
      </c>
      <c r="AH12" s="53">
        <f t="shared" ref="AH12:AI12" si="20">AF12*8</f>
        <v>679.06140135720705</v>
      </c>
      <c r="AI12" s="53">
        <f t="shared" si="20"/>
        <v>280.5057558029817</v>
      </c>
      <c r="AJ12" s="54"/>
      <c r="AK12" s="48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</row>
    <row r="13" spans="1:79" ht="15.75" customHeight="1">
      <c r="A13" s="112">
        <v>46303</v>
      </c>
      <c r="B13" s="113" t="s">
        <v>6</v>
      </c>
      <c r="C13" s="114">
        <v>7</v>
      </c>
      <c r="D13" s="114">
        <v>5</v>
      </c>
      <c r="E13" s="114">
        <v>0</v>
      </c>
      <c r="F13" s="114">
        <v>0</v>
      </c>
      <c r="G13" s="21">
        <v>2</v>
      </c>
      <c r="H13" s="21">
        <v>6</v>
      </c>
      <c r="I13" s="21">
        <v>10</v>
      </c>
      <c r="J13" s="21">
        <v>9</v>
      </c>
      <c r="K13" s="21">
        <v>0</v>
      </c>
      <c r="L13" s="21">
        <v>0</v>
      </c>
      <c r="M13" s="21">
        <v>0</v>
      </c>
      <c r="N13" s="21">
        <v>0</v>
      </c>
      <c r="O13" s="115">
        <f t="shared" ref="O13:P13" si="21">C13+E13+G13+I13+K13+M13</f>
        <v>19</v>
      </c>
      <c r="P13" s="115">
        <f t="shared" si="21"/>
        <v>20</v>
      </c>
      <c r="Q13" s="116">
        <f t="shared" si="1"/>
        <v>39</v>
      </c>
      <c r="R13" s="10" t="s">
        <v>97</v>
      </c>
      <c r="S13" s="21">
        <v>145.61000000000001</v>
      </c>
      <c r="T13" s="21">
        <v>139.96</v>
      </c>
      <c r="U13" s="21">
        <f t="shared" si="2"/>
        <v>285.57000000000005</v>
      </c>
      <c r="V13" s="11">
        <v>0</v>
      </c>
      <c r="W13" s="11">
        <v>14343</v>
      </c>
      <c r="X13" s="11">
        <v>268</v>
      </c>
      <c r="Y13" s="12">
        <f t="shared" si="3"/>
        <v>14611</v>
      </c>
      <c r="Z13" s="11">
        <v>303</v>
      </c>
      <c r="AA13" s="11">
        <v>2224</v>
      </c>
      <c r="AB13" s="11">
        <f>24+165+18</f>
        <v>207</v>
      </c>
      <c r="AC13" s="12">
        <f t="shared" si="4"/>
        <v>2734</v>
      </c>
      <c r="AD13" s="11">
        <v>4</v>
      </c>
      <c r="AE13" s="36">
        <f t="shared" si="5"/>
        <v>14914</v>
      </c>
      <c r="AF13" s="100">
        <f t="shared" si="6"/>
        <v>100.34338300940868</v>
      </c>
      <c r="AG13" s="100">
        <f t="shared" si="7"/>
        <v>19.534152615032866</v>
      </c>
      <c r="AH13" s="53">
        <f t="shared" ref="AH13:AI13" si="22">AF13*8</f>
        <v>802.74706407526946</v>
      </c>
      <c r="AI13" s="53">
        <f t="shared" si="22"/>
        <v>156.27322092026293</v>
      </c>
      <c r="AJ13" s="54"/>
      <c r="AK13" s="48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</row>
    <row r="14" spans="1:79" ht="15.75" customHeight="1">
      <c r="A14" s="105">
        <v>46304</v>
      </c>
      <c r="B14" s="106" t="s">
        <v>11</v>
      </c>
      <c r="C14" s="114">
        <v>2</v>
      </c>
      <c r="D14" s="114">
        <v>1</v>
      </c>
      <c r="E14" s="114">
        <v>0</v>
      </c>
      <c r="F14" s="114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115">
        <f t="shared" ref="O14:P14" si="23">C14+E14+G14+I14+K14+M14</f>
        <v>2</v>
      </c>
      <c r="P14" s="115">
        <f t="shared" si="23"/>
        <v>1</v>
      </c>
      <c r="Q14" s="116">
        <f t="shared" si="1"/>
        <v>3</v>
      </c>
      <c r="R14" s="10" t="s">
        <v>97</v>
      </c>
      <c r="S14" s="21">
        <v>1.88</v>
      </c>
      <c r="T14" s="21">
        <v>21.3</v>
      </c>
      <c r="U14" s="21">
        <f t="shared" si="2"/>
        <v>23.18</v>
      </c>
      <c r="V14" s="11">
        <v>0</v>
      </c>
      <c r="W14" s="11">
        <v>961</v>
      </c>
      <c r="X14" s="11">
        <v>0</v>
      </c>
      <c r="Y14" s="12">
        <f t="shared" si="3"/>
        <v>961</v>
      </c>
      <c r="Z14" s="11">
        <v>0</v>
      </c>
      <c r="AA14" s="11">
        <v>868</v>
      </c>
      <c r="AB14" s="11">
        <v>0</v>
      </c>
      <c r="AC14" s="12">
        <f t="shared" si="4"/>
        <v>868</v>
      </c>
      <c r="AD14" s="11">
        <v>0</v>
      </c>
      <c r="AE14" s="36">
        <f t="shared" si="5"/>
        <v>961</v>
      </c>
      <c r="AF14" s="100">
        <f t="shared" si="6"/>
        <v>511.1702127659575</v>
      </c>
      <c r="AG14" s="100">
        <f t="shared" si="7"/>
        <v>40.751173708920184</v>
      </c>
      <c r="AH14" s="53">
        <f t="shared" ref="AH14:AI14" si="24">AF14*8</f>
        <v>4089.36170212766</v>
      </c>
      <c r="AI14" s="53">
        <f t="shared" si="24"/>
        <v>326.00938967136148</v>
      </c>
      <c r="AJ14" s="54"/>
      <c r="AK14" s="48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</row>
    <row r="15" spans="1:79" ht="15.75" customHeight="1">
      <c r="A15" s="105">
        <v>46305</v>
      </c>
      <c r="B15" s="106" t="s">
        <v>8</v>
      </c>
      <c r="C15" s="114">
        <v>1</v>
      </c>
      <c r="D15" s="114">
        <v>2</v>
      </c>
      <c r="E15" s="114">
        <v>0</v>
      </c>
      <c r="F15" s="114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115">
        <f t="shared" ref="O15:P15" si="25">C15+E15+G15+I15+K15+M15</f>
        <v>1</v>
      </c>
      <c r="P15" s="115">
        <f t="shared" si="25"/>
        <v>2</v>
      </c>
      <c r="Q15" s="116">
        <f t="shared" si="1"/>
        <v>3</v>
      </c>
      <c r="R15" s="10"/>
      <c r="S15" s="21">
        <v>1</v>
      </c>
      <c r="T15" s="21">
        <v>23.03</v>
      </c>
      <c r="U15" s="21">
        <f t="shared" si="2"/>
        <v>24.03</v>
      </c>
      <c r="V15" s="11">
        <v>0</v>
      </c>
      <c r="W15" s="11">
        <v>926</v>
      </c>
      <c r="X15" s="11">
        <v>0</v>
      </c>
      <c r="Y15" s="12">
        <f t="shared" si="3"/>
        <v>926</v>
      </c>
      <c r="Z15" s="11">
        <v>0</v>
      </c>
      <c r="AA15" s="11">
        <v>827</v>
      </c>
      <c r="AB15" s="11">
        <v>0</v>
      </c>
      <c r="AC15" s="12">
        <f t="shared" si="4"/>
        <v>827</v>
      </c>
      <c r="AD15" s="11">
        <v>0</v>
      </c>
      <c r="AE15" s="36">
        <f t="shared" si="5"/>
        <v>926</v>
      </c>
      <c r="AF15" s="100">
        <f t="shared" si="6"/>
        <v>926</v>
      </c>
      <c r="AG15" s="100">
        <f t="shared" si="7"/>
        <v>35.909683022145025</v>
      </c>
      <c r="AH15" s="53">
        <f t="shared" ref="AH15:AI15" si="26">AF15*8</f>
        <v>7408</v>
      </c>
      <c r="AI15" s="53">
        <f t="shared" si="26"/>
        <v>287.2774641771602</v>
      </c>
      <c r="AJ15" s="54"/>
      <c r="AK15" s="48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</row>
    <row r="16" spans="1:79" ht="15.75" customHeight="1">
      <c r="A16" s="105">
        <v>46306</v>
      </c>
      <c r="B16" s="106" t="s">
        <v>7</v>
      </c>
      <c r="C16" s="114">
        <v>0</v>
      </c>
      <c r="D16" s="114">
        <v>1</v>
      </c>
      <c r="E16" s="114">
        <v>0</v>
      </c>
      <c r="F16" s="114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115">
        <f t="shared" ref="O16:P16" si="27">C16+E16+G16+I16+K16+M16</f>
        <v>0</v>
      </c>
      <c r="P16" s="115">
        <f t="shared" si="27"/>
        <v>1</v>
      </c>
      <c r="Q16" s="116">
        <f t="shared" si="1"/>
        <v>1</v>
      </c>
      <c r="R16" s="10"/>
      <c r="S16" s="21">
        <v>1</v>
      </c>
      <c r="T16" s="21">
        <v>7.03</v>
      </c>
      <c r="U16" s="21">
        <f t="shared" si="2"/>
        <v>8.0300000000000011</v>
      </c>
      <c r="V16" s="11">
        <v>0</v>
      </c>
      <c r="W16" s="11">
        <v>307</v>
      </c>
      <c r="X16" s="11">
        <v>0</v>
      </c>
      <c r="Y16" s="12">
        <f t="shared" si="3"/>
        <v>307</v>
      </c>
      <c r="Z16" s="11">
        <v>0</v>
      </c>
      <c r="AA16" s="11">
        <v>215</v>
      </c>
      <c r="AB16" s="11">
        <v>0</v>
      </c>
      <c r="AC16" s="12">
        <f t="shared" si="4"/>
        <v>215</v>
      </c>
      <c r="AD16" s="11">
        <v>0</v>
      </c>
      <c r="AE16" s="36">
        <f t="shared" si="5"/>
        <v>307</v>
      </c>
      <c r="AF16" s="100">
        <f t="shared" si="6"/>
        <v>307</v>
      </c>
      <c r="AG16" s="100">
        <f t="shared" si="7"/>
        <v>30.58321479374111</v>
      </c>
      <c r="AH16" s="53">
        <f t="shared" ref="AH16:AI16" si="28">AF16*8</f>
        <v>2456</v>
      </c>
      <c r="AI16" s="53">
        <f t="shared" si="28"/>
        <v>244.66571834992888</v>
      </c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</row>
    <row r="17" spans="1:79" ht="15.75" customHeight="1">
      <c r="A17" s="112">
        <v>46307</v>
      </c>
      <c r="B17" s="113" t="s">
        <v>10</v>
      </c>
      <c r="C17" s="114">
        <v>7</v>
      </c>
      <c r="D17" s="114">
        <v>7</v>
      </c>
      <c r="E17" s="114">
        <v>0</v>
      </c>
      <c r="F17" s="114">
        <v>0</v>
      </c>
      <c r="G17" s="21">
        <v>2</v>
      </c>
      <c r="H17" s="21">
        <v>6</v>
      </c>
      <c r="I17" s="21">
        <v>5</v>
      </c>
      <c r="J17" s="21">
        <v>20</v>
      </c>
      <c r="K17" s="21">
        <v>0</v>
      </c>
      <c r="L17" s="21">
        <v>0</v>
      </c>
      <c r="M17" s="21">
        <v>0</v>
      </c>
      <c r="N17" s="21">
        <v>0</v>
      </c>
      <c r="O17" s="115">
        <f t="shared" ref="O17:P17" si="29">C17+E17+G17+I17+K17+M17</f>
        <v>14</v>
      </c>
      <c r="P17" s="115">
        <f t="shared" si="29"/>
        <v>33</v>
      </c>
      <c r="Q17" s="116">
        <f t="shared" si="1"/>
        <v>47</v>
      </c>
      <c r="R17" s="10"/>
      <c r="S17" s="21">
        <v>115.05</v>
      </c>
      <c r="T17" s="21">
        <v>206.71</v>
      </c>
      <c r="U17" s="21">
        <f t="shared" si="2"/>
        <v>321.76</v>
      </c>
      <c r="V17" s="11">
        <v>0</v>
      </c>
      <c r="W17" s="11">
        <v>10010</v>
      </c>
      <c r="X17" s="11">
        <v>14</v>
      </c>
      <c r="Y17" s="12">
        <f t="shared" si="3"/>
        <v>10024</v>
      </c>
      <c r="Z17" s="11">
        <v>1095</v>
      </c>
      <c r="AA17" s="11">
        <v>5686</v>
      </c>
      <c r="AB17" s="11">
        <f>247+45+109</f>
        <v>401</v>
      </c>
      <c r="AC17" s="12">
        <f t="shared" si="4"/>
        <v>7182</v>
      </c>
      <c r="AD17" s="11">
        <v>5</v>
      </c>
      <c r="AE17" s="36">
        <f t="shared" si="5"/>
        <v>11119</v>
      </c>
      <c r="AF17" s="100">
        <f t="shared" si="6"/>
        <v>87.127335940895264</v>
      </c>
      <c r="AG17" s="100">
        <f t="shared" si="7"/>
        <v>34.744327802235013</v>
      </c>
      <c r="AH17" s="53">
        <f t="shared" ref="AH17:AI17" si="30">AF17*8</f>
        <v>697.01868752716211</v>
      </c>
      <c r="AI17" s="53">
        <f t="shared" si="30"/>
        <v>277.9546224178801</v>
      </c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</row>
    <row r="18" spans="1:79" ht="15.75" customHeight="1">
      <c r="A18" s="112">
        <v>46308</v>
      </c>
      <c r="B18" s="113" t="s">
        <v>9</v>
      </c>
      <c r="C18" s="114">
        <v>6</v>
      </c>
      <c r="D18" s="114">
        <v>7</v>
      </c>
      <c r="E18" s="114">
        <v>0</v>
      </c>
      <c r="F18" s="114">
        <v>0</v>
      </c>
      <c r="G18" s="21">
        <v>2</v>
      </c>
      <c r="H18" s="21">
        <v>6</v>
      </c>
      <c r="I18" s="21">
        <v>7</v>
      </c>
      <c r="J18" s="21">
        <v>14</v>
      </c>
      <c r="K18" s="21">
        <v>0</v>
      </c>
      <c r="L18" s="21">
        <v>0</v>
      </c>
      <c r="M18" s="21">
        <v>0</v>
      </c>
      <c r="N18" s="21">
        <v>0</v>
      </c>
      <c r="O18" s="115">
        <f t="shared" ref="O18:P18" si="31">C18+E18+G18+I18+K18+M18</f>
        <v>15</v>
      </c>
      <c r="P18" s="115">
        <f t="shared" si="31"/>
        <v>27</v>
      </c>
      <c r="Q18" s="116">
        <f t="shared" si="1"/>
        <v>42</v>
      </c>
      <c r="R18" s="10"/>
      <c r="S18" s="21">
        <v>125.66</v>
      </c>
      <c r="T18" s="21">
        <v>111.36</v>
      </c>
      <c r="U18" s="21">
        <f t="shared" si="2"/>
        <v>237.01999999999998</v>
      </c>
      <c r="V18" s="11">
        <v>0</v>
      </c>
      <c r="W18" s="11">
        <v>7542</v>
      </c>
      <c r="X18" s="11">
        <v>22</v>
      </c>
      <c r="Y18" s="12">
        <f t="shared" si="3"/>
        <v>7564</v>
      </c>
      <c r="Z18" s="11">
        <v>428</v>
      </c>
      <c r="AA18" s="11">
        <v>2129</v>
      </c>
      <c r="AB18" s="11">
        <f>31+97+10</f>
        <v>138</v>
      </c>
      <c r="AC18" s="12">
        <f t="shared" si="4"/>
        <v>2695</v>
      </c>
      <c r="AD18" s="11">
        <v>8</v>
      </c>
      <c r="AE18" s="36">
        <f t="shared" si="5"/>
        <v>7992</v>
      </c>
      <c r="AF18" s="100">
        <f t="shared" si="6"/>
        <v>60.194174757281552</v>
      </c>
      <c r="AG18" s="100">
        <f t="shared" si="7"/>
        <v>24.200790229885058</v>
      </c>
      <c r="AH18" s="53">
        <f t="shared" ref="AH18:AI18" si="32">AF18*8</f>
        <v>481.55339805825241</v>
      </c>
      <c r="AI18" s="53">
        <f t="shared" si="32"/>
        <v>193.60632183908046</v>
      </c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</row>
    <row r="19" spans="1:79" ht="15.75" customHeight="1">
      <c r="A19" s="112">
        <v>46309</v>
      </c>
      <c r="B19" s="113" t="s">
        <v>12</v>
      </c>
      <c r="C19" s="114">
        <v>6</v>
      </c>
      <c r="D19" s="114">
        <v>5</v>
      </c>
      <c r="E19" s="114">
        <v>0</v>
      </c>
      <c r="F19" s="114">
        <v>0</v>
      </c>
      <c r="G19" s="21">
        <v>2</v>
      </c>
      <c r="H19" s="21">
        <v>6</v>
      </c>
      <c r="I19" s="21">
        <v>5</v>
      </c>
      <c r="J19" s="21">
        <v>6</v>
      </c>
      <c r="K19" s="21">
        <v>0</v>
      </c>
      <c r="L19" s="21">
        <v>0</v>
      </c>
      <c r="M19" s="21">
        <v>0</v>
      </c>
      <c r="N19" s="21">
        <v>0</v>
      </c>
      <c r="O19" s="115">
        <f t="shared" ref="O19:P19" si="33">C19+E19+G19+I19+K19+M19</f>
        <v>13</v>
      </c>
      <c r="P19" s="115">
        <f t="shared" si="33"/>
        <v>17</v>
      </c>
      <c r="Q19" s="116">
        <f t="shared" si="1"/>
        <v>30</v>
      </c>
      <c r="R19" s="10"/>
      <c r="S19" s="21">
        <v>106.53</v>
      </c>
      <c r="T19" s="21">
        <v>81.95</v>
      </c>
      <c r="U19" s="21">
        <f t="shared" si="2"/>
        <v>188.48000000000002</v>
      </c>
      <c r="V19" s="11">
        <v>0</v>
      </c>
      <c r="W19" s="11">
        <v>5501</v>
      </c>
      <c r="X19" s="11">
        <v>25</v>
      </c>
      <c r="Y19" s="12">
        <f t="shared" si="3"/>
        <v>5526</v>
      </c>
      <c r="Z19" s="11">
        <v>501</v>
      </c>
      <c r="AA19" s="11">
        <v>1824</v>
      </c>
      <c r="AB19" s="11">
        <f>32+33+6</f>
        <v>71</v>
      </c>
      <c r="AC19" s="12">
        <f t="shared" si="4"/>
        <v>2396</v>
      </c>
      <c r="AD19" s="11">
        <v>10</v>
      </c>
      <c r="AE19" s="36">
        <f t="shared" si="5"/>
        <v>6027</v>
      </c>
      <c r="AF19" s="100">
        <f t="shared" si="6"/>
        <v>51.872711912137426</v>
      </c>
      <c r="AG19" s="100">
        <f t="shared" si="7"/>
        <v>29.237339841366687</v>
      </c>
      <c r="AH19" s="53">
        <f t="shared" ref="AH19:AI19" si="34">AF19*8</f>
        <v>414.98169529709941</v>
      </c>
      <c r="AI19" s="53">
        <f t="shared" si="34"/>
        <v>233.8987187309335</v>
      </c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</row>
    <row r="20" spans="1:79" ht="15.75" customHeight="1">
      <c r="A20" s="112">
        <v>46310</v>
      </c>
      <c r="B20" s="113" t="s">
        <v>6</v>
      </c>
      <c r="C20" s="114">
        <v>6</v>
      </c>
      <c r="D20" s="114">
        <v>6</v>
      </c>
      <c r="E20" s="114">
        <v>0</v>
      </c>
      <c r="F20" s="114">
        <v>0</v>
      </c>
      <c r="G20" s="21">
        <v>2</v>
      </c>
      <c r="H20" s="21">
        <v>6</v>
      </c>
      <c r="I20" s="21">
        <v>5</v>
      </c>
      <c r="J20" s="21">
        <v>12</v>
      </c>
      <c r="K20" s="21">
        <v>0</v>
      </c>
      <c r="L20" s="21">
        <v>0</v>
      </c>
      <c r="M20" s="21">
        <v>0</v>
      </c>
      <c r="N20" s="21">
        <v>0</v>
      </c>
      <c r="O20" s="115">
        <f t="shared" ref="O20:P20" si="35">C20+E20+G20+I20+K20+M20</f>
        <v>13</v>
      </c>
      <c r="P20" s="115">
        <f t="shared" si="35"/>
        <v>24</v>
      </c>
      <c r="Q20" s="116">
        <f t="shared" si="1"/>
        <v>37</v>
      </c>
      <c r="R20" s="10"/>
      <c r="S20" s="21"/>
      <c r="T20" s="21"/>
      <c r="U20" s="21">
        <f t="shared" si="2"/>
        <v>0</v>
      </c>
      <c r="V20" s="11">
        <v>0</v>
      </c>
      <c r="W20" s="11"/>
      <c r="X20" s="11"/>
      <c r="Y20" s="12">
        <f t="shared" si="3"/>
        <v>0</v>
      </c>
      <c r="Z20" s="11"/>
      <c r="AA20" s="11"/>
      <c r="AB20" s="11"/>
      <c r="AC20" s="12">
        <f t="shared" si="4"/>
        <v>0</v>
      </c>
      <c r="AD20" s="11"/>
      <c r="AE20" s="36">
        <f t="shared" si="5"/>
        <v>0</v>
      </c>
      <c r="AF20" s="100" t="e">
        <f t="shared" si="6"/>
        <v>#DIV/0!</v>
      </c>
      <c r="AG20" s="100" t="e">
        <f t="shared" si="7"/>
        <v>#DIV/0!</v>
      </c>
      <c r="AH20" s="53" t="e">
        <f t="shared" ref="AH20:AI20" si="36">AF20*8</f>
        <v>#DIV/0!</v>
      </c>
      <c r="AI20" s="53" t="e">
        <f t="shared" si="36"/>
        <v>#DIV/0!</v>
      </c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</row>
    <row r="21" spans="1:79" ht="15.75" customHeight="1">
      <c r="A21" s="112">
        <v>46311</v>
      </c>
      <c r="B21" s="113" t="s">
        <v>11</v>
      </c>
      <c r="C21" s="114"/>
      <c r="D21" s="114"/>
      <c r="E21" s="114">
        <v>0</v>
      </c>
      <c r="F21" s="114">
        <v>0</v>
      </c>
      <c r="G21" s="21"/>
      <c r="H21" s="21"/>
      <c r="I21" s="21"/>
      <c r="J21" s="21"/>
      <c r="K21" s="21">
        <v>0</v>
      </c>
      <c r="L21" s="21">
        <v>0</v>
      </c>
      <c r="M21" s="21">
        <v>0</v>
      </c>
      <c r="N21" s="21">
        <v>0</v>
      </c>
      <c r="O21" s="115">
        <f t="shared" ref="O21:P21" si="37">C21+E21+G21+I21+K21+M21</f>
        <v>0</v>
      </c>
      <c r="P21" s="115">
        <f t="shared" si="37"/>
        <v>0</v>
      </c>
      <c r="Q21" s="116">
        <f t="shared" si="1"/>
        <v>0</v>
      </c>
      <c r="R21" s="10"/>
      <c r="S21" s="21"/>
      <c r="T21" s="21"/>
      <c r="U21" s="21">
        <f t="shared" si="2"/>
        <v>0</v>
      </c>
      <c r="V21" s="11">
        <v>0</v>
      </c>
      <c r="W21" s="11"/>
      <c r="X21" s="11"/>
      <c r="Y21" s="12">
        <f t="shared" si="3"/>
        <v>0</v>
      </c>
      <c r="Z21" s="11"/>
      <c r="AA21" s="11"/>
      <c r="AB21" s="11"/>
      <c r="AC21" s="12">
        <f t="shared" si="4"/>
        <v>0</v>
      </c>
      <c r="AD21" s="11"/>
      <c r="AE21" s="36">
        <f t="shared" si="5"/>
        <v>0</v>
      </c>
      <c r="AF21" s="100" t="e">
        <f t="shared" si="6"/>
        <v>#DIV/0!</v>
      </c>
      <c r="AG21" s="100" t="e">
        <f t="shared" si="7"/>
        <v>#DIV/0!</v>
      </c>
      <c r="AH21" s="53" t="e">
        <f t="shared" ref="AH21:AI21" si="38">AF21*8</f>
        <v>#DIV/0!</v>
      </c>
      <c r="AI21" s="53" t="e">
        <f t="shared" si="38"/>
        <v>#DIV/0!</v>
      </c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</row>
    <row r="22" spans="1:79" ht="15.75" customHeight="1">
      <c r="A22" s="105">
        <v>46312</v>
      </c>
      <c r="B22" s="106" t="s">
        <v>8</v>
      </c>
      <c r="C22" s="114"/>
      <c r="D22" s="114"/>
      <c r="E22" s="114">
        <v>0</v>
      </c>
      <c r="F22" s="114">
        <v>0</v>
      </c>
      <c r="G22" s="21"/>
      <c r="H22" s="21"/>
      <c r="I22" s="21"/>
      <c r="J22" s="21"/>
      <c r="K22" s="21">
        <v>0</v>
      </c>
      <c r="L22" s="21">
        <v>0</v>
      </c>
      <c r="M22" s="21">
        <v>0</v>
      </c>
      <c r="N22" s="21">
        <v>0</v>
      </c>
      <c r="O22" s="115">
        <f t="shared" ref="O22:P22" si="39">C22+E22+G22+I22+K22+M22</f>
        <v>0</v>
      </c>
      <c r="P22" s="115">
        <f t="shared" si="39"/>
        <v>0</v>
      </c>
      <c r="Q22" s="116">
        <f t="shared" si="1"/>
        <v>0</v>
      </c>
      <c r="R22" s="10"/>
      <c r="S22" s="21"/>
      <c r="T22" s="21"/>
      <c r="U22" s="21">
        <f t="shared" si="2"/>
        <v>0</v>
      </c>
      <c r="V22" s="11">
        <v>0</v>
      </c>
      <c r="W22" s="11"/>
      <c r="X22" s="11"/>
      <c r="Y22" s="12">
        <f t="shared" si="3"/>
        <v>0</v>
      </c>
      <c r="Z22" s="11"/>
      <c r="AA22" s="11"/>
      <c r="AB22" s="11"/>
      <c r="AC22" s="12">
        <f t="shared" si="4"/>
        <v>0</v>
      </c>
      <c r="AD22" s="11"/>
      <c r="AE22" s="36">
        <f t="shared" si="5"/>
        <v>0</v>
      </c>
      <c r="AF22" s="100" t="e">
        <f t="shared" si="6"/>
        <v>#DIV/0!</v>
      </c>
      <c r="AG22" s="100" t="e">
        <f t="shared" si="7"/>
        <v>#DIV/0!</v>
      </c>
      <c r="AH22" s="53" t="e">
        <f t="shared" ref="AH22:AI22" si="40">AF22*8</f>
        <v>#DIV/0!</v>
      </c>
      <c r="AI22" s="53" t="e">
        <f t="shared" si="40"/>
        <v>#DIV/0!</v>
      </c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</row>
    <row r="23" spans="1:79" ht="15.75" customHeight="1">
      <c r="A23" s="105">
        <v>46313</v>
      </c>
      <c r="B23" s="106" t="s">
        <v>7</v>
      </c>
      <c r="C23" s="114"/>
      <c r="D23" s="114"/>
      <c r="E23" s="114">
        <v>0</v>
      </c>
      <c r="F23" s="114">
        <v>0</v>
      </c>
      <c r="G23" s="21"/>
      <c r="H23" s="21"/>
      <c r="I23" s="21"/>
      <c r="J23" s="21"/>
      <c r="K23" s="21">
        <v>0</v>
      </c>
      <c r="L23" s="21">
        <v>0</v>
      </c>
      <c r="M23" s="21">
        <v>0</v>
      </c>
      <c r="N23" s="21">
        <v>0</v>
      </c>
      <c r="O23" s="115">
        <f t="shared" ref="O23:P23" si="41">C23+E23+G23+I23+K23+M23</f>
        <v>0</v>
      </c>
      <c r="P23" s="115">
        <f t="shared" si="41"/>
        <v>0</v>
      </c>
      <c r="Q23" s="116">
        <f t="shared" si="1"/>
        <v>0</v>
      </c>
      <c r="R23" s="10"/>
      <c r="S23" s="21"/>
      <c r="T23" s="21"/>
      <c r="U23" s="21">
        <f t="shared" si="2"/>
        <v>0</v>
      </c>
      <c r="V23" s="11">
        <v>0</v>
      </c>
      <c r="W23" s="11"/>
      <c r="X23" s="11"/>
      <c r="Y23" s="12">
        <f t="shared" si="3"/>
        <v>0</v>
      </c>
      <c r="Z23" s="11"/>
      <c r="AA23" s="11"/>
      <c r="AB23" s="11"/>
      <c r="AC23" s="12">
        <f t="shared" si="4"/>
        <v>0</v>
      </c>
      <c r="AD23" s="11"/>
      <c r="AE23" s="36">
        <f t="shared" si="5"/>
        <v>0</v>
      </c>
      <c r="AF23" s="100" t="e">
        <f t="shared" si="6"/>
        <v>#DIV/0!</v>
      </c>
      <c r="AG23" s="100" t="e">
        <f t="shared" si="7"/>
        <v>#DIV/0!</v>
      </c>
      <c r="AH23" s="53" t="e">
        <f t="shared" ref="AH23:AI23" si="42">AF23*8</f>
        <v>#DIV/0!</v>
      </c>
      <c r="AI23" s="53" t="e">
        <f t="shared" si="42"/>
        <v>#DIV/0!</v>
      </c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</row>
    <row r="24" spans="1:79" ht="15.75" customHeight="1">
      <c r="A24" s="112">
        <v>46314</v>
      </c>
      <c r="B24" s="113" t="s">
        <v>10</v>
      </c>
      <c r="C24" s="114"/>
      <c r="D24" s="114"/>
      <c r="E24" s="114">
        <v>0</v>
      </c>
      <c r="F24" s="114">
        <v>0</v>
      </c>
      <c r="G24" s="21"/>
      <c r="H24" s="21"/>
      <c r="I24" s="21"/>
      <c r="J24" s="21"/>
      <c r="K24" s="21">
        <v>0</v>
      </c>
      <c r="L24" s="21">
        <v>0</v>
      </c>
      <c r="M24" s="21">
        <v>0</v>
      </c>
      <c r="N24" s="21">
        <v>0</v>
      </c>
      <c r="O24" s="115">
        <f t="shared" ref="O24:P24" si="43">C24+E24+G24+I24+K24+M24</f>
        <v>0</v>
      </c>
      <c r="P24" s="115">
        <f t="shared" si="43"/>
        <v>0</v>
      </c>
      <c r="Q24" s="116">
        <f t="shared" si="1"/>
        <v>0</v>
      </c>
      <c r="R24" s="10"/>
      <c r="S24" s="21"/>
      <c r="T24" s="21"/>
      <c r="U24" s="21">
        <f t="shared" si="2"/>
        <v>0</v>
      </c>
      <c r="V24" s="11">
        <v>0</v>
      </c>
      <c r="W24" s="11"/>
      <c r="X24" s="11"/>
      <c r="Y24" s="12">
        <f t="shared" si="3"/>
        <v>0</v>
      </c>
      <c r="Z24" s="11"/>
      <c r="AA24" s="11"/>
      <c r="AB24" s="11"/>
      <c r="AC24" s="12">
        <f t="shared" si="4"/>
        <v>0</v>
      </c>
      <c r="AD24" s="11"/>
      <c r="AE24" s="36">
        <f t="shared" si="5"/>
        <v>0</v>
      </c>
      <c r="AF24" s="100" t="e">
        <f t="shared" si="6"/>
        <v>#DIV/0!</v>
      </c>
      <c r="AG24" s="100" t="e">
        <f t="shared" si="7"/>
        <v>#DIV/0!</v>
      </c>
      <c r="AH24" s="53" t="e">
        <f t="shared" ref="AH24:AI24" si="44">AF24*8</f>
        <v>#DIV/0!</v>
      </c>
      <c r="AI24" s="53" t="e">
        <f t="shared" si="44"/>
        <v>#DIV/0!</v>
      </c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</row>
    <row r="25" spans="1:79" ht="15.75" customHeight="1">
      <c r="A25" s="112">
        <v>46315</v>
      </c>
      <c r="B25" s="113" t="s">
        <v>9</v>
      </c>
      <c r="C25" s="114"/>
      <c r="D25" s="114"/>
      <c r="E25" s="114">
        <v>0</v>
      </c>
      <c r="F25" s="114">
        <v>0</v>
      </c>
      <c r="G25" s="21"/>
      <c r="H25" s="21"/>
      <c r="I25" s="21"/>
      <c r="J25" s="21"/>
      <c r="K25" s="21">
        <v>0</v>
      </c>
      <c r="L25" s="21">
        <v>0</v>
      </c>
      <c r="M25" s="21">
        <v>0</v>
      </c>
      <c r="N25" s="21">
        <v>0</v>
      </c>
      <c r="O25" s="115">
        <f t="shared" ref="O25:P25" si="45">C25+E25+G25+I25+K25+M25</f>
        <v>0</v>
      </c>
      <c r="P25" s="115">
        <f t="shared" si="45"/>
        <v>0</v>
      </c>
      <c r="Q25" s="116">
        <f t="shared" si="1"/>
        <v>0</v>
      </c>
      <c r="R25" s="10"/>
      <c r="S25" s="21"/>
      <c r="T25" s="21"/>
      <c r="U25" s="21">
        <f t="shared" si="2"/>
        <v>0</v>
      </c>
      <c r="V25" s="11">
        <v>0</v>
      </c>
      <c r="W25" s="11"/>
      <c r="X25" s="11"/>
      <c r="Y25" s="12">
        <f t="shared" si="3"/>
        <v>0</v>
      </c>
      <c r="Z25" s="11"/>
      <c r="AA25" s="11"/>
      <c r="AB25" s="11"/>
      <c r="AC25" s="12">
        <f t="shared" si="4"/>
        <v>0</v>
      </c>
      <c r="AD25" s="11"/>
      <c r="AE25" s="36">
        <f t="shared" si="5"/>
        <v>0</v>
      </c>
      <c r="AF25" s="100" t="e">
        <f t="shared" si="6"/>
        <v>#DIV/0!</v>
      </c>
      <c r="AG25" s="100" t="e">
        <f t="shared" si="7"/>
        <v>#DIV/0!</v>
      </c>
      <c r="AH25" s="53" t="e">
        <f t="shared" ref="AH25:AI25" si="46">AF25*8</f>
        <v>#DIV/0!</v>
      </c>
      <c r="AI25" s="53" t="e">
        <f t="shared" si="46"/>
        <v>#DIV/0!</v>
      </c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</row>
    <row r="26" spans="1:79" ht="15.75" customHeight="1">
      <c r="A26" s="112">
        <v>46316</v>
      </c>
      <c r="B26" s="113" t="s">
        <v>12</v>
      </c>
      <c r="C26" s="114"/>
      <c r="D26" s="114"/>
      <c r="E26" s="114">
        <v>0</v>
      </c>
      <c r="F26" s="114">
        <v>0</v>
      </c>
      <c r="G26" s="21"/>
      <c r="H26" s="21"/>
      <c r="I26" s="21"/>
      <c r="J26" s="21"/>
      <c r="K26" s="21">
        <v>0</v>
      </c>
      <c r="L26" s="21">
        <v>0</v>
      </c>
      <c r="M26" s="21">
        <v>0</v>
      </c>
      <c r="N26" s="21">
        <v>0</v>
      </c>
      <c r="O26" s="115">
        <f t="shared" ref="O26:P26" si="47">C26+E26+G26+I26+K26+M26</f>
        <v>0</v>
      </c>
      <c r="P26" s="115">
        <f t="shared" si="47"/>
        <v>0</v>
      </c>
      <c r="Q26" s="116">
        <f t="shared" si="1"/>
        <v>0</v>
      </c>
      <c r="R26" s="10"/>
      <c r="S26" s="21"/>
      <c r="T26" s="21"/>
      <c r="U26" s="21">
        <f t="shared" si="2"/>
        <v>0</v>
      </c>
      <c r="V26" s="11">
        <v>0</v>
      </c>
      <c r="W26" s="11"/>
      <c r="X26" s="11"/>
      <c r="Y26" s="12">
        <f t="shared" si="3"/>
        <v>0</v>
      </c>
      <c r="Z26" s="11"/>
      <c r="AA26" s="11"/>
      <c r="AB26" s="11"/>
      <c r="AC26" s="12">
        <f t="shared" si="4"/>
        <v>0</v>
      </c>
      <c r="AD26" s="11"/>
      <c r="AE26" s="36">
        <f t="shared" si="5"/>
        <v>0</v>
      </c>
      <c r="AF26" s="100" t="e">
        <f t="shared" si="6"/>
        <v>#DIV/0!</v>
      </c>
      <c r="AG26" s="100" t="e">
        <f t="shared" si="7"/>
        <v>#DIV/0!</v>
      </c>
      <c r="AH26" s="53" t="e">
        <f t="shared" ref="AH26:AI26" si="48">AF26*8</f>
        <v>#DIV/0!</v>
      </c>
      <c r="AI26" s="53" t="e">
        <f t="shared" si="48"/>
        <v>#DIV/0!</v>
      </c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</row>
    <row r="27" spans="1:79" ht="15.75" customHeight="1">
      <c r="A27" s="112">
        <v>46317</v>
      </c>
      <c r="B27" s="113" t="s">
        <v>6</v>
      </c>
      <c r="C27" s="114"/>
      <c r="D27" s="114"/>
      <c r="E27" s="114">
        <v>0</v>
      </c>
      <c r="F27" s="114">
        <v>0</v>
      </c>
      <c r="G27" s="21"/>
      <c r="H27" s="21"/>
      <c r="I27" s="21"/>
      <c r="J27" s="21"/>
      <c r="K27" s="21">
        <v>0</v>
      </c>
      <c r="L27" s="21">
        <v>0</v>
      </c>
      <c r="M27" s="21">
        <v>0</v>
      </c>
      <c r="N27" s="21">
        <v>0</v>
      </c>
      <c r="O27" s="115">
        <f t="shared" ref="O27:P27" si="49">C27+E27+G27+I27+K27+M27</f>
        <v>0</v>
      </c>
      <c r="P27" s="115">
        <f t="shared" si="49"/>
        <v>0</v>
      </c>
      <c r="Q27" s="116">
        <f t="shared" si="1"/>
        <v>0</v>
      </c>
      <c r="R27" s="10"/>
      <c r="S27" s="21"/>
      <c r="T27" s="21"/>
      <c r="U27" s="21">
        <f t="shared" si="2"/>
        <v>0</v>
      </c>
      <c r="V27" s="11">
        <v>0</v>
      </c>
      <c r="W27" s="11"/>
      <c r="X27" s="11"/>
      <c r="Y27" s="12">
        <f t="shared" si="3"/>
        <v>0</v>
      </c>
      <c r="Z27" s="11"/>
      <c r="AA27" s="11"/>
      <c r="AB27" s="11"/>
      <c r="AC27" s="12">
        <f t="shared" si="4"/>
        <v>0</v>
      </c>
      <c r="AD27" s="11"/>
      <c r="AE27" s="36">
        <f t="shared" si="5"/>
        <v>0</v>
      </c>
      <c r="AF27" s="100" t="e">
        <f t="shared" si="6"/>
        <v>#DIV/0!</v>
      </c>
      <c r="AG27" s="100" t="e">
        <f t="shared" si="7"/>
        <v>#DIV/0!</v>
      </c>
      <c r="AH27" s="53" t="e">
        <f t="shared" ref="AH27:AI27" si="50">AF27*8</f>
        <v>#DIV/0!</v>
      </c>
      <c r="AI27" s="53" t="e">
        <f t="shared" si="50"/>
        <v>#DIV/0!</v>
      </c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</row>
    <row r="28" spans="1:79" ht="15.75" customHeight="1">
      <c r="A28" s="112">
        <v>46318</v>
      </c>
      <c r="B28" s="113" t="s">
        <v>11</v>
      </c>
      <c r="C28" s="114"/>
      <c r="D28" s="114"/>
      <c r="E28" s="114">
        <v>0</v>
      </c>
      <c r="F28" s="114">
        <v>0</v>
      </c>
      <c r="G28" s="21"/>
      <c r="H28" s="21"/>
      <c r="I28" s="21"/>
      <c r="J28" s="21"/>
      <c r="K28" s="21">
        <v>0</v>
      </c>
      <c r="L28" s="21">
        <v>0</v>
      </c>
      <c r="M28" s="21">
        <v>0</v>
      </c>
      <c r="N28" s="21">
        <v>0</v>
      </c>
      <c r="O28" s="115">
        <f t="shared" ref="O28:P28" si="51">C28+E28+G28+I28+K28+M28</f>
        <v>0</v>
      </c>
      <c r="P28" s="115">
        <f t="shared" si="51"/>
        <v>0</v>
      </c>
      <c r="Q28" s="116">
        <f t="shared" si="1"/>
        <v>0</v>
      </c>
      <c r="R28" s="10"/>
      <c r="S28" s="21"/>
      <c r="T28" s="21"/>
      <c r="U28" s="21">
        <f t="shared" si="2"/>
        <v>0</v>
      </c>
      <c r="V28" s="11">
        <v>0</v>
      </c>
      <c r="W28" s="11"/>
      <c r="X28" s="11"/>
      <c r="Y28" s="12">
        <f t="shared" si="3"/>
        <v>0</v>
      </c>
      <c r="Z28" s="11"/>
      <c r="AA28" s="11"/>
      <c r="AB28" s="11"/>
      <c r="AC28" s="12">
        <f t="shared" si="4"/>
        <v>0</v>
      </c>
      <c r="AD28" s="11"/>
      <c r="AE28" s="36">
        <f t="shared" si="5"/>
        <v>0</v>
      </c>
      <c r="AF28" s="100" t="e">
        <f t="shared" si="6"/>
        <v>#DIV/0!</v>
      </c>
      <c r="AG28" s="100" t="e">
        <f t="shared" si="7"/>
        <v>#DIV/0!</v>
      </c>
      <c r="AH28" s="53" t="e">
        <f t="shared" ref="AH28:AI28" si="52">AF28*8</f>
        <v>#DIV/0!</v>
      </c>
      <c r="AI28" s="53" t="e">
        <f t="shared" si="52"/>
        <v>#DIV/0!</v>
      </c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</row>
    <row r="29" spans="1:79" ht="15.75" customHeight="1">
      <c r="A29" s="105">
        <v>46319</v>
      </c>
      <c r="B29" s="106" t="s">
        <v>8</v>
      </c>
      <c r="C29" s="114"/>
      <c r="D29" s="114"/>
      <c r="E29" s="114">
        <v>0</v>
      </c>
      <c r="F29" s="114">
        <v>0</v>
      </c>
      <c r="G29" s="21"/>
      <c r="H29" s="21"/>
      <c r="I29" s="21"/>
      <c r="J29" s="21"/>
      <c r="K29" s="21">
        <v>0</v>
      </c>
      <c r="L29" s="21">
        <v>0</v>
      </c>
      <c r="M29" s="21">
        <v>0</v>
      </c>
      <c r="N29" s="21">
        <v>0</v>
      </c>
      <c r="O29" s="115">
        <f t="shared" ref="O29:P29" si="53">C29+E29+G29+I29+K29+M29</f>
        <v>0</v>
      </c>
      <c r="P29" s="115">
        <f t="shared" si="53"/>
        <v>0</v>
      </c>
      <c r="Q29" s="116">
        <f t="shared" si="1"/>
        <v>0</v>
      </c>
      <c r="R29" s="10"/>
      <c r="S29" s="21"/>
      <c r="T29" s="21"/>
      <c r="U29" s="21">
        <f t="shared" si="2"/>
        <v>0</v>
      </c>
      <c r="V29" s="11">
        <v>0</v>
      </c>
      <c r="W29" s="11"/>
      <c r="X29" s="11"/>
      <c r="Y29" s="12">
        <f t="shared" si="3"/>
        <v>0</v>
      </c>
      <c r="Z29" s="11"/>
      <c r="AA29" s="11"/>
      <c r="AB29" s="11"/>
      <c r="AC29" s="12">
        <f t="shared" si="4"/>
        <v>0</v>
      </c>
      <c r="AD29" s="11"/>
      <c r="AE29" s="36">
        <f t="shared" si="5"/>
        <v>0</v>
      </c>
      <c r="AF29" s="100" t="e">
        <f t="shared" si="6"/>
        <v>#DIV/0!</v>
      </c>
      <c r="AG29" s="100" t="e">
        <f t="shared" si="7"/>
        <v>#DIV/0!</v>
      </c>
      <c r="AH29" s="53" t="e">
        <f t="shared" ref="AH29:AI29" si="54">AF29*8</f>
        <v>#DIV/0!</v>
      </c>
      <c r="AI29" s="53" t="e">
        <f t="shared" si="54"/>
        <v>#DIV/0!</v>
      </c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</row>
    <row r="30" spans="1:79" ht="15.75" customHeight="1">
      <c r="A30" s="105">
        <v>46320</v>
      </c>
      <c r="B30" s="106" t="s">
        <v>7</v>
      </c>
      <c r="C30" s="114"/>
      <c r="D30" s="114"/>
      <c r="E30" s="114">
        <v>0</v>
      </c>
      <c r="F30" s="114">
        <v>0</v>
      </c>
      <c r="G30" s="21"/>
      <c r="H30" s="21"/>
      <c r="I30" s="21"/>
      <c r="J30" s="21"/>
      <c r="K30" s="21">
        <v>0</v>
      </c>
      <c r="L30" s="21">
        <v>0</v>
      </c>
      <c r="M30" s="21">
        <v>0</v>
      </c>
      <c r="N30" s="21">
        <v>0</v>
      </c>
      <c r="O30" s="115">
        <f t="shared" ref="O30:P30" si="55">C30+E30+G30+I30+K30+M30</f>
        <v>0</v>
      </c>
      <c r="P30" s="115">
        <f t="shared" si="55"/>
        <v>0</v>
      </c>
      <c r="Q30" s="116">
        <f t="shared" si="1"/>
        <v>0</v>
      </c>
      <c r="R30" s="10"/>
      <c r="S30" s="21"/>
      <c r="T30" s="21"/>
      <c r="U30" s="21">
        <f t="shared" si="2"/>
        <v>0</v>
      </c>
      <c r="V30" s="11">
        <v>0</v>
      </c>
      <c r="W30" s="11"/>
      <c r="X30" s="11"/>
      <c r="Y30" s="12">
        <f t="shared" si="3"/>
        <v>0</v>
      </c>
      <c r="Z30" s="11"/>
      <c r="AA30" s="11"/>
      <c r="AB30" s="11"/>
      <c r="AC30" s="12">
        <f t="shared" si="4"/>
        <v>0</v>
      </c>
      <c r="AD30" s="11"/>
      <c r="AE30" s="36">
        <f t="shared" si="5"/>
        <v>0</v>
      </c>
      <c r="AF30" s="100" t="e">
        <f t="shared" si="6"/>
        <v>#DIV/0!</v>
      </c>
      <c r="AG30" s="100" t="e">
        <f t="shared" si="7"/>
        <v>#DIV/0!</v>
      </c>
      <c r="AH30" s="53" t="e">
        <f t="shared" ref="AH30:AI30" si="56">AF30*8</f>
        <v>#DIV/0!</v>
      </c>
      <c r="AI30" s="53" t="e">
        <f t="shared" si="56"/>
        <v>#DIV/0!</v>
      </c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</row>
    <row r="31" spans="1:79" ht="15.75" customHeight="1">
      <c r="A31" s="112">
        <v>46321</v>
      </c>
      <c r="B31" s="113" t="s">
        <v>10</v>
      </c>
      <c r="C31" s="114"/>
      <c r="D31" s="114"/>
      <c r="E31" s="114">
        <v>0</v>
      </c>
      <c r="F31" s="114">
        <v>0</v>
      </c>
      <c r="G31" s="21"/>
      <c r="H31" s="21"/>
      <c r="I31" s="21"/>
      <c r="J31" s="21"/>
      <c r="K31" s="21">
        <v>0</v>
      </c>
      <c r="L31" s="21">
        <v>0</v>
      </c>
      <c r="M31" s="21">
        <v>0</v>
      </c>
      <c r="N31" s="21">
        <v>0</v>
      </c>
      <c r="O31" s="115">
        <f t="shared" ref="O31:P31" si="57">C31+E31+G31+I31+K31+M31</f>
        <v>0</v>
      </c>
      <c r="P31" s="115">
        <f t="shared" si="57"/>
        <v>0</v>
      </c>
      <c r="Q31" s="116">
        <f t="shared" si="1"/>
        <v>0</v>
      </c>
      <c r="R31" s="10"/>
      <c r="S31" s="21"/>
      <c r="T31" s="21"/>
      <c r="U31" s="21">
        <f t="shared" si="2"/>
        <v>0</v>
      </c>
      <c r="V31" s="11">
        <v>0</v>
      </c>
      <c r="W31" s="11"/>
      <c r="X31" s="11"/>
      <c r="Y31" s="12">
        <f t="shared" si="3"/>
        <v>0</v>
      </c>
      <c r="Z31" s="11"/>
      <c r="AA31" s="11"/>
      <c r="AB31" s="11"/>
      <c r="AC31" s="12">
        <f t="shared" si="4"/>
        <v>0</v>
      </c>
      <c r="AD31" s="11"/>
      <c r="AE31" s="36">
        <f t="shared" si="5"/>
        <v>0</v>
      </c>
      <c r="AF31" s="100" t="e">
        <f t="shared" si="6"/>
        <v>#DIV/0!</v>
      </c>
      <c r="AG31" s="100" t="e">
        <f t="shared" si="7"/>
        <v>#DIV/0!</v>
      </c>
      <c r="AH31" s="53" t="e">
        <f t="shared" ref="AH31:AI31" si="58">AF31*8</f>
        <v>#DIV/0!</v>
      </c>
      <c r="AI31" s="53" t="e">
        <f t="shared" si="58"/>
        <v>#DIV/0!</v>
      </c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</row>
    <row r="32" spans="1:79" ht="15.75" customHeight="1">
      <c r="A32" s="112">
        <v>46322</v>
      </c>
      <c r="B32" s="113" t="s">
        <v>9</v>
      </c>
      <c r="C32" s="114"/>
      <c r="D32" s="114"/>
      <c r="E32" s="114">
        <v>0</v>
      </c>
      <c r="F32" s="114">
        <v>0</v>
      </c>
      <c r="G32" s="21"/>
      <c r="H32" s="21"/>
      <c r="I32" s="21"/>
      <c r="J32" s="21"/>
      <c r="K32" s="21">
        <v>0</v>
      </c>
      <c r="L32" s="21">
        <v>0</v>
      </c>
      <c r="M32" s="21">
        <v>0</v>
      </c>
      <c r="N32" s="21">
        <v>0</v>
      </c>
      <c r="O32" s="115">
        <f t="shared" ref="O32:P32" si="59">C32+E32+G32+I32+K32+M32</f>
        <v>0</v>
      </c>
      <c r="P32" s="115">
        <f t="shared" si="59"/>
        <v>0</v>
      </c>
      <c r="Q32" s="116">
        <f t="shared" si="1"/>
        <v>0</v>
      </c>
      <c r="R32" s="10"/>
      <c r="S32" s="21"/>
      <c r="T32" s="21"/>
      <c r="U32" s="21">
        <f t="shared" si="2"/>
        <v>0</v>
      </c>
      <c r="V32" s="11">
        <v>0</v>
      </c>
      <c r="W32" s="11"/>
      <c r="X32" s="11"/>
      <c r="Y32" s="12">
        <f t="shared" si="3"/>
        <v>0</v>
      </c>
      <c r="Z32" s="11"/>
      <c r="AA32" s="11"/>
      <c r="AB32" s="11"/>
      <c r="AC32" s="12">
        <f t="shared" si="4"/>
        <v>0</v>
      </c>
      <c r="AD32" s="11"/>
      <c r="AE32" s="36">
        <f t="shared" si="5"/>
        <v>0</v>
      </c>
      <c r="AF32" s="100" t="e">
        <f t="shared" si="6"/>
        <v>#DIV/0!</v>
      </c>
      <c r="AG32" s="100" t="e">
        <f t="shared" si="7"/>
        <v>#DIV/0!</v>
      </c>
      <c r="AH32" s="53" t="e">
        <f t="shared" ref="AH32:AI32" si="60">AF32*8</f>
        <v>#DIV/0!</v>
      </c>
      <c r="AI32" s="53" t="e">
        <f t="shared" si="60"/>
        <v>#DIV/0!</v>
      </c>
      <c r="AJ32" s="54"/>
      <c r="AK32" s="54"/>
      <c r="AL32" s="95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</row>
    <row r="33" spans="1:79" ht="15.75" customHeight="1">
      <c r="A33" s="112">
        <v>46323</v>
      </c>
      <c r="B33" s="113" t="s">
        <v>12</v>
      </c>
      <c r="C33" s="114"/>
      <c r="D33" s="114"/>
      <c r="E33" s="114">
        <v>0</v>
      </c>
      <c r="F33" s="114">
        <v>0</v>
      </c>
      <c r="G33" s="21"/>
      <c r="H33" s="21"/>
      <c r="I33" s="21"/>
      <c r="J33" s="21"/>
      <c r="K33" s="21">
        <v>0</v>
      </c>
      <c r="L33" s="21">
        <v>0</v>
      </c>
      <c r="M33" s="21">
        <v>0</v>
      </c>
      <c r="N33" s="21">
        <v>0</v>
      </c>
      <c r="O33" s="115">
        <f t="shared" ref="O33:P33" si="61">C33+E33+G33+I33+K33+M33</f>
        <v>0</v>
      </c>
      <c r="P33" s="115">
        <f t="shared" si="61"/>
        <v>0</v>
      </c>
      <c r="Q33" s="116">
        <f t="shared" si="1"/>
        <v>0</v>
      </c>
      <c r="R33" s="10"/>
      <c r="S33" s="21"/>
      <c r="T33" s="21"/>
      <c r="U33" s="21">
        <f t="shared" si="2"/>
        <v>0</v>
      </c>
      <c r="V33" s="11">
        <v>0</v>
      </c>
      <c r="W33" s="11"/>
      <c r="X33" s="11"/>
      <c r="Y33" s="12">
        <f t="shared" si="3"/>
        <v>0</v>
      </c>
      <c r="Z33" s="11"/>
      <c r="AA33" s="11"/>
      <c r="AB33" s="11"/>
      <c r="AC33" s="12">
        <f t="shared" si="4"/>
        <v>0</v>
      </c>
      <c r="AD33" s="11"/>
      <c r="AE33" s="36">
        <f t="shared" si="5"/>
        <v>0</v>
      </c>
      <c r="AF33" s="100" t="e">
        <f t="shared" si="6"/>
        <v>#DIV/0!</v>
      </c>
      <c r="AG33" s="100" t="e">
        <f t="shared" si="7"/>
        <v>#DIV/0!</v>
      </c>
      <c r="AH33" s="53" t="e">
        <f t="shared" ref="AH33:AI33" si="62">AF33*8</f>
        <v>#DIV/0!</v>
      </c>
      <c r="AI33" s="53" t="e">
        <f t="shared" si="62"/>
        <v>#DIV/0!</v>
      </c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</row>
    <row r="34" spans="1:79" ht="15.75" customHeight="1">
      <c r="A34" s="112">
        <v>46324</v>
      </c>
      <c r="B34" s="113" t="s">
        <v>6</v>
      </c>
      <c r="C34" s="114"/>
      <c r="D34" s="114"/>
      <c r="E34" s="114">
        <v>0</v>
      </c>
      <c r="F34" s="114">
        <v>0</v>
      </c>
      <c r="G34" s="21"/>
      <c r="H34" s="21"/>
      <c r="I34" s="21"/>
      <c r="J34" s="21"/>
      <c r="K34" s="21">
        <v>0</v>
      </c>
      <c r="L34" s="21">
        <v>0</v>
      </c>
      <c r="M34" s="21">
        <v>0</v>
      </c>
      <c r="N34" s="21">
        <v>0</v>
      </c>
      <c r="O34" s="115">
        <f t="shared" ref="O34:P34" si="63">C34+E34+G34+I34+K34+M34</f>
        <v>0</v>
      </c>
      <c r="P34" s="115">
        <f t="shared" si="63"/>
        <v>0</v>
      </c>
      <c r="Q34" s="116">
        <f t="shared" si="1"/>
        <v>0</v>
      </c>
      <c r="R34" s="10"/>
      <c r="S34" s="21"/>
      <c r="T34" s="21"/>
      <c r="U34" s="21">
        <f t="shared" si="2"/>
        <v>0</v>
      </c>
      <c r="V34" s="11">
        <v>0</v>
      </c>
      <c r="W34" s="11"/>
      <c r="X34" s="11"/>
      <c r="Y34" s="12">
        <f t="shared" si="3"/>
        <v>0</v>
      </c>
      <c r="Z34" s="11"/>
      <c r="AA34" s="11"/>
      <c r="AB34" s="11"/>
      <c r="AC34" s="12">
        <f t="shared" si="4"/>
        <v>0</v>
      </c>
      <c r="AD34" s="11"/>
      <c r="AE34" s="36">
        <f t="shared" si="5"/>
        <v>0</v>
      </c>
      <c r="AF34" s="100" t="e">
        <f t="shared" si="6"/>
        <v>#DIV/0!</v>
      </c>
      <c r="AG34" s="100" t="e">
        <f t="shared" si="7"/>
        <v>#DIV/0!</v>
      </c>
      <c r="AH34" s="53" t="e">
        <f t="shared" ref="AH34:AI34" si="64">AF34*8</f>
        <v>#DIV/0!</v>
      </c>
      <c r="AI34" s="53" t="e">
        <f t="shared" si="64"/>
        <v>#DIV/0!</v>
      </c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</row>
    <row r="35" spans="1:79" ht="15.75" customHeight="1">
      <c r="A35" s="112">
        <v>46325</v>
      </c>
      <c r="B35" s="113" t="s">
        <v>11</v>
      </c>
      <c r="C35" s="114"/>
      <c r="D35" s="114"/>
      <c r="E35" s="114">
        <v>0</v>
      </c>
      <c r="F35" s="114">
        <v>0</v>
      </c>
      <c r="G35" s="21"/>
      <c r="H35" s="21"/>
      <c r="I35" s="21"/>
      <c r="J35" s="21"/>
      <c r="K35" s="21">
        <v>0</v>
      </c>
      <c r="L35" s="21">
        <v>0</v>
      </c>
      <c r="M35" s="21">
        <v>0</v>
      </c>
      <c r="N35" s="21">
        <v>0</v>
      </c>
      <c r="O35" s="115">
        <f t="shared" ref="O35:P35" si="65">C35+E35+G35+I35+K35+M35</f>
        <v>0</v>
      </c>
      <c r="P35" s="115">
        <f t="shared" si="65"/>
        <v>0</v>
      </c>
      <c r="Q35" s="116">
        <f t="shared" si="1"/>
        <v>0</v>
      </c>
      <c r="R35" s="10"/>
      <c r="S35" s="21"/>
      <c r="T35" s="21"/>
      <c r="U35" s="21">
        <f t="shared" si="2"/>
        <v>0</v>
      </c>
      <c r="V35" s="11">
        <v>0</v>
      </c>
      <c r="W35" s="11"/>
      <c r="X35" s="11"/>
      <c r="Y35" s="12">
        <f t="shared" si="3"/>
        <v>0</v>
      </c>
      <c r="Z35" s="11"/>
      <c r="AA35" s="11"/>
      <c r="AB35" s="11"/>
      <c r="AC35" s="12">
        <f t="shared" si="4"/>
        <v>0</v>
      </c>
      <c r="AD35" s="11"/>
      <c r="AE35" s="36">
        <f t="shared" si="5"/>
        <v>0</v>
      </c>
      <c r="AF35" s="100" t="e">
        <f t="shared" si="6"/>
        <v>#DIV/0!</v>
      </c>
      <c r="AG35" s="100" t="e">
        <f t="shared" si="7"/>
        <v>#DIV/0!</v>
      </c>
      <c r="AH35" s="53" t="e">
        <f t="shared" ref="AH35:AI35" si="66">AF35*8</f>
        <v>#DIV/0!</v>
      </c>
      <c r="AI35" s="53" t="e">
        <f t="shared" si="66"/>
        <v>#DIV/0!</v>
      </c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</row>
    <row r="36" spans="1:79" ht="15.75" customHeight="1">
      <c r="A36" s="105">
        <v>46326</v>
      </c>
      <c r="B36" s="106" t="s">
        <v>8</v>
      </c>
      <c r="C36" s="114"/>
      <c r="D36" s="114"/>
      <c r="E36" s="114">
        <v>0</v>
      </c>
      <c r="F36" s="114">
        <v>0</v>
      </c>
      <c r="G36" s="34"/>
      <c r="H36" s="34"/>
      <c r="I36" s="21"/>
      <c r="J36" s="21"/>
      <c r="K36" s="21">
        <v>0</v>
      </c>
      <c r="L36" s="21">
        <v>0</v>
      </c>
      <c r="M36" s="21">
        <v>0</v>
      </c>
      <c r="N36" s="21">
        <v>0</v>
      </c>
      <c r="O36" s="115">
        <f t="shared" ref="O36:P36" si="67">C36+E36+G36+I36+K36+M36</f>
        <v>0</v>
      </c>
      <c r="P36" s="115">
        <f t="shared" si="67"/>
        <v>0</v>
      </c>
      <c r="Q36" s="116">
        <f t="shared" si="1"/>
        <v>0</v>
      </c>
      <c r="R36" s="10"/>
      <c r="S36" s="21"/>
      <c r="T36" s="21"/>
      <c r="U36" s="21">
        <f t="shared" si="2"/>
        <v>0</v>
      </c>
      <c r="V36" s="11">
        <v>0</v>
      </c>
      <c r="W36" s="11"/>
      <c r="X36" s="11"/>
      <c r="Y36" s="12">
        <f t="shared" si="3"/>
        <v>0</v>
      </c>
      <c r="Z36" s="11"/>
      <c r="AA36" s="11"/>
      <c r="AB36" s="11"/>
      <c r="AC36" s="12">
        <f t="shared" si="4"/>
        <v>0</v>
      </c>
      <c r="AD36" s="11"/>
      <c r="AE36" s="36">
        <f t="shared" si="5"/>
        <v>0</v>
      </c>
      <c r="AF36" s="100" t="e">
        <f t="shared" si="6"/>
        <v>#DIV/0!</v>
      </c>
      <c r="AG36" s="100" t="e">
        <f t="shared" si="7"/>
        <v>#DIV/0!</v>
      </c>
      <c r="AH36" s="53" t="e">
        <f t="shared" ref="AH36:AI36" si="68">AF36*8</f>
        <v>#DIV/0!</v>
      </c>
      <c r="AI36" s="53" t="e">
        <f t="shared" si="68"/>
        <v>#DIV/0!</v>
      </c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</row>
    <row r="37" spans="1:79" ht="12.7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119">
        <f t="shared" ref="V37:AE37" si="69">SUM(V6:V36)</f>
        <v>0</v>
      </c>
      <c r="W37" s="119">
        <f t="shared" si="69"/>
        <v>79475</v>
      </c>
      <c r="X37" s="119">
        <f t="shared" si="69"/>
        <v>1827</v>
      </c>
      <c r="Y37" s="119">
        <f t="shared" si="69"/>
        <v>81302</v>
      </c>
      <c r="Z37" s="119">
        <f t="shared" si="69"/>
        <v>4697</v>
      </c>
      <c r="AA37" s="119">
        <f t="shared" si="69"/>
        <v>30305</v>
      </c>
      <c r="AB37" s="119">
        <f t="shared" si="69"/>
        <v>2378</v>
      </c>
      <c r="AC37" s="119">
        <f t="shared" si="69"/>
        <v>37380</v>
      </c>
      <c r="AD37" s="119">
        <f t="shared" si="69"/>
        <v>47</v>
      </c>
      <c r="AE37" s="119">
        <f t="shared" si="69"/>
        <v>85999</v>
      </c>
      <c r="AF37" s="64"/>
      <c r="AG37" s="64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</row>
    <row r="38" spans="1:79" ht="15">
      <c r="A38" s="28" t="s">
        <v>48</v>
      </c>
      <c r="B38" s="28" t="s">
        <v>110</v>
      </c>
      <c r="BZ38" s="62"/>
    </row>
    <row r="39" spans="1:79" ht="12.75">
      <c r="A39" s="2" t="s">
        <v>4</v>
      </c>
      <c r="B39" s="29" t="s">
        <v>170</v>
      </c>
      <c r="BZ39" s="62"/>
    </row>
    <row r="40" spans="1:79" ht="12.75">
      <c r="A40" s="30" t="s">
        <v>52</v>
      </c>
      <c r="B40" s="121" t="s">
        <v>57</v>
      </c>
      <c r="C40" s="122" t="s">
        <v>171</v>
      </c>
      <c r="BZ40" s="62"/>
    </row>
    <row r="41" spans="1:79" ht="12.75">
      <c r="A41" s="30" t="s">
        <v>54</v>
      </c>
      <c r="B41" s="121" t="s">
        <v>172</v>
      </c>
      <c r="C41" s="122" t="s">
        <v>171</v>
      </c>
      <c r="BZ41" s="62"/>
    </row>
    <row r="42" spans="1:79" ht="12.75">
      <c r="A42" s="30" t="s">
        <v>56</v>
      </c>
      <c r="BZ42" s="62"/>
    </row>
    <row r="43" spans="1:79" ht="12.75">
      <c r="A43" s="30" t="s">
        <v>59</v>
      </c>
      <c r="BZ43" s="62"/>
    </row>
    <row r="44" spans="1:79" ht="12.75">
      <c r="A44" s="30" t="s">
        <v>60</v>
      </c>
      <c r="BZ44" s="62"/>
    </row>
    <row r="45" spans="1:79" ht="12.75">
      <c r="A45" s="30" t="s">
        <v>61</v>
      </c>
      <c r="BZ45" s="62"/>
    </row>
    <row r="46" spans="1:79" ht="12.75">
      <c r="A46" s="1" t="s">
        <v>55</v>
      </c>
      <c r="BZ46" s="62"/>
    </row>
    <row r="47" spans="1:79" ht="12.75">
      <c r="BZ47" s="62"/>
    </row>
    <row r="48" spans="1:79" ht="15">
      <c r="B48" s="28"/>
      <c r="BZ48" s="62"/>
    </row>
    <row r="49" spans="1:79" ht="15">
      <c r="B49" s="28"/>
      <c r="BZ49" s="62"/>
    </row>
    <row r="50" spans="1:79" ht="15">
      <c r="A50" s="28" t="s">
        <v>48</v>
      </c>
      <c r="B50" s="28" t="s">
        <v>173</v>
      </c>
      <c r="BZ50" s="62"/>
    </row>
    <row r="51" spans="1:79" ht="12.75">
      <c r="A51" s="2" t="s">
        <v>151</v>
      </c>
      <c r="B51" s="29" t="s">
        <v>170</v>
      </c>
      <c r="BZ51" s="62"/>
    </row>
    <row r="52" spans="1:79" ht="12.75">
      <c r="A52" s="30" t="s">
        <v>64</v>
      </c>
      <c r="B52" s="121" t="s">
        <v>65</v>
      </c>
      <c r="C52" s="122" t="s">
        <v>171</v>
      </c>
      <c r="BZ52" s="62"/>
    </row>
    <row r="53" spans="1:79" ht="12.75">
      <c r="A53" s="30" t="s">
        <v>66</v>
      </c>
      <c r="B53" s="121" t="s">
        <v>67</v>
      </c>
      <c r="C53" s="122" t="s">
        <v>171</v>
      </c>
      <c r="BZ53" s="62"/>
    </row>
    <row r="54" spans="1:79" ht="12.75">
      <c r="A54" s="30" t="s">
        <v>69</v>
      </c>
      <c r="B54" s="121" t="s">
        <v>70</v>
      </c>
      <c r="C54" s="122" t="s">
        <v>174</v>
      </c>
      <c r="BZ54" s="62"/>
    </row>
    <row r="55" spans="1:79" ht="12.75">
      <c r="A55" s="30" t="s">
        <v>71</v>
      </c>
      <c r="B55" s="121" t="s">
        <v>175</v>
      </c>
      <c r="C55" s="122" t="s">
        <v>174</v>
      </c>
      <c r="BZ55" s="62"/>
    </row>
    <row r="56" spans="1:79" ht="12.75">
      <c r="A56" s="1" t="s">
        <v>105</v>
      </c>
      <c r="B56" s="121" t="s">
        <v>176</v>
      </c>
      <c r="C56" s="122" t="s">
        <v>171</v>
      </c>
      <c r="BZ56" s="62"/>
    </row>
    <row r="57" spans="1:79" ht="12.75">
      <c r="A57" s="1" t="s">
        <v>106</v>
      </c>
      <c r="B57" s="121" t="s">
        <v>177</v>
      </c>
      <c r="C57" s="122" t="s">
        <v>174</v>
      </c>
      <c r="BZ57" s="62"/>
    </row>
    <row r="58" spans="1:79" ht="12.75">
      <c r="A58" s="96" t="s">
        <v>134</v>
      </c>
      <c r="BZ58" s="62"/>
    </row>
    <row r="59" spans="1:79" ht="12.75">
      <c r="BZ59" s="62"/>
    </row>
    <row r="60" spans="1:79" ht="12.75">
      <c r="BZ60" s="62"/>
    </row>
    <row r="61" spans="1:79" ht="12.7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4"/>
      <c r="AG61" s="64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</row>
    <row r="62" spans="1:79" ht="12.7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4"/>
      <c r="AG62" s="64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</row>
    <row r="63" spans="1:79" ht="12.7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4"/>
      <c r="AG63" s="64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</row>
    <row r="64" spans="1:79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4"/>
      <c r="AG64" s="64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</row>
    <row r="65" spans="1:79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4"/>
      <c r="AG65" s="64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</row>
    <row r="66" spans="1:79" ht="12.7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4"/>
      <c r="AG66" s="64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</row>
    <row r="67" spans="1:79" ht="12.7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4"/>
      <c r="AG67" s="64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</row>
    <row r="68" spans="1:79" ht="12.7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4"/>
      <c r="AG68" s="64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</row>
    <row r="69" spans="1:79" ht="12.7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4"/>
      <c r="AG69" s="64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</row>
    <row r="70" spans="1:79" ht="12.7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4"/>
      <c r="AG70" s="64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</row>
    <row r="71" spans="1:79" ht="12.7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4"/>
      <c r="AG71" s="64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</row>
    <row r="72" spans="1:79" ht="12.7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4"/>
      <c r="AG72" s="64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</row>
    <row r="73" spans="1:79" ht="12.7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4"/>
      <c r="AG73" s="64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</row>
    <row r="74" spans="1:79" ht="12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4"/>
      <c r="AG74" s="64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</row>
    <row r="75" spans="1:79" ht="12.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4"/>
      <c r="AG75" s="64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</row>
    <row r="76" spans="1:79" ht="12.7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4"/>
      <c r="AG76" s="64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</row>
    <row r="77" spans="1:79" ht="12.7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4"/>
      <c r="AG77" s="64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</row>
    <row r="78" spans="1:79" ht="12.7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4"/>
      <c r="AG78" s="64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</row>
    <row r="79" spans="1:79" ht="12.7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4"/>
      <c r="AG79" s="64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</row>
    <row r="80" spans="1:79" ht="12.7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4"/>
      <c r="AG80" s="64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</row>
    <row r="81" spans="1:79" ht="12.7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4"/>
      <c r="AG81" s="64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</row>
    <row r="82" spans="1:79" ht="12.7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4"/>
      <c r="AG82" s="64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</row>
    <row r="83" spans="1:79" ht="12.7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4"/>
      <c r="AG83" s="64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</row>
    <row r="84" spans="1:79" ht="12.7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4"/>
      <c r="AG84" s="64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</row>
    <row r="85" spans="1:79" ht="12.7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4"/>
      <c r="AG85" s="64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</row>
    <row r="86" spans="1:79" ht="12.7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4"/>
      <c r="AG86" s="64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</row>
    <row r="87" spans="1:79" ht="12.7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4"/>
      <c r="AG87" s="64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</row>
    <row r="88" spans="1:79" ht="12.7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4"/>
      <c r="AG88" s="64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</row>
    <row r="89" spans="1:79" ht="12.7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4"/>
      <c r="AG89" s="64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</row>
    <row r="90" spans="1:79" ht="12.7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4"/>
      <c r="AG90" s="64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</row>
    <row r="91" spans="1:79" ht="12.7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4"/>
      <c r="AG91" s="64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</row>
    <row r="92" spans="1:79" ht="12.7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4"/>
      <c r="AG92" s="64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</row>
    <row r="93" spans="1:79" ht="12.7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4"/>
      <c r="AG93" s="64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</row>
    <row r="94" spans="1:79" ht="12.7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4"/>
      <c r="AG94" s="64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</row>
    <row r="95" spans="1:79" ht="12.7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4"/>
      <c r="AG95" s="64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</row>
    <row r="96" spans="1:79" ht="12.7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4"/>
      <c r="AG96" s="64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</row>
    <row r="97" spans="1:79" ht="12.7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4"/>
      <c r="AG97" s="64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</row>
    <row r="98" spans="1:79" ht="12.7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4"/>
      <c r="AG98" s="64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</row>
    <row r="99" spans="1:79" ht="12.7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4"/>
      <c r="AG99" s="64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</row>
    <row r="100" spans="1:79" ht="12.7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4"/>
      <c r="AG100" s="64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</row>
    <row r="101" spans="1:79" ht="12.7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4"/>
      <c r="AG101" s="64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</row>
    <row r="102" spans="1:79" ht="12.7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4"/>
      <c r="AG102" s="64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</row>
    <row r="103" spans="1:79" ht="12.7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4"/>
      <c r="AG103" s="64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</row>
    <row r="104" spans="1:79" ht="12.7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4"/>
      <c r="AG104" s="64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</row>
    <row r="105" spans="1:79" ht="12.7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4"/>
      <c r="AG105" s="64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</row>
    <row r="106" spans="1:79" ht="12.7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4"/>
      <c r="AG106" s="64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</row>
    <row r="107" spans="1:79" ht="12.7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4"/>
      <c r="AG107" s="64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</row>
    <row r="108" spans="1:79" ht="12.7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4"/>
      <c r="AG108" s="64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</row>
    <row r="109" spans="1:79" ht="12.7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4"/>
      <c r="AG109" s="64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</row>
    <row r="110" spans="1:79" ht="12.7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4"/>
      <c r="AG110" s="64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</row>
    <row r="111" spans="1:79" ht="12.7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4"/>
      <c r="AG111" s="64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</row>
    <row r="112" spans="1:79" ht="12.7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4"/>
      <c r="AG112" s="64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</row>
    <row r="113" spans="1:79" ht="12.7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4"/>
      <c r="AG113" s="64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</row>
    <row r="114" spans="1:79" ht="12.7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4"/>
      <c r="AG114" s="64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</row>
    <row r="115" spans="1:79" ht="12.7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4"/>
      <c r="AG115" s="64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</row>
    <row r="116" spans="1:79" ht="12.7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4"/>
      <c r="AG116" s="64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</row>
    <row r="117" spans="1:79" ht="12.7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4"/>
      <c r="AG117" s="64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</row>
    <row r="118" spans="1:79" ht="12.7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4"/>
      <c r="AG118" s="64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</row>
    <row r="119" spans="1:79" ht="12.7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4"/>
      <c r="AG119" s="64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</row>
    <row r="120" spans="1:79" ht="12.7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4"/>
      <c r="AG120" s="64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</row>
    <row r="121" spans="1:79" ht="12.7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4"/>
      <c r="AG121" s="64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</row>
    <row r="122" spans="1:79" ht="12.7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4"/>
      <c r="AG122" s="64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</row>
    <row r="123" spans="1:79" ht="12.7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4"/>
      <c r="AG123" s="64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</row>
    <row r="124" spans="1:79" ht="12.7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4"/>
      <c r="AG124" s="64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</row>
    <row r="125" spans="1:79" ht="12.7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4"/>
      <c r="AG125" s="64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</row>
    <row r="126" spans="1:79" ht="12.7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4"/>
      <c r="AG126" s="64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</row>
    <row r="127" spans="1:79" ht="12.7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4"/>
      <c r="AG127" s="64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</row>
    <row r="128" spans="1:79" ht="12.7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4"/>
      <c r="AG128" s="64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</row>
    <row r="129" spans="1:79" ht="12.7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4"/>
      <c r="AG129" s="64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</row>
    <row r="130" spans="1:79" ht="12.7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4"/>
      <c r="AG130" s="64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</row>
    <row r="131" spans="1:79" ht="12.7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4"/>
      <c r="AG131" s="64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</row>
    <row r="132" spans="1:79" ht="12.7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4"/>
      <c r="AG132" s="64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</row>
    <row r="133" spans="1:79" ht="12.7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4"/>
      <c r="AG133" s="64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</row>
    <row r="134" spans="1:79" ht="12.7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4"/>
      <c r="AG134" s="64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</row>
    <row r="135" spans="1:79" ht="12.7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4"/>
      <c r="AG135" s="64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</row>
    <row r="136" spans="1:79" ht="12.7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4"/>
      <c r="AG136" s="64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</row>
    <row r="137" spans="1:79" ht="12.7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4"/>
      <c r="AG137" s="64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</row>
    <row r="138" spans="1:79" ht="12.7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4"/>
      <c r="AG138" s="64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</row>
    <row r="139" spans="1:79" ht="12.7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4"/>
      <c r="AG139" s="64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</row>
    <row r="140" spans="1:79" ht="12.7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4"/>
      <c r="AG140" s="64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</row>
    <row r="141" spans="1:79" ht="12.7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4"/>
      <c r="AG141" s="64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</row>
    <row r="142" spans="1:79" ht="12.7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4"/>
      <c r="AG142" s="64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</row>
    <row r="143" spans="1:79" ht="12.7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4"/>
      <c r="AG143" s="64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</row>
    <row r="144" spans="1:79" ht="12.7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4"/>
      <c r="AG144" s="64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</row>
    <row r="145" spans="1:79" ht="12.7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4"/>
      <c r="AG145" s="64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</row>
    <row r="146" spans="1:79" ht="12.7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4"/>
      <c r="AG146" s="64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</row>
    <row r="147" spans="1:79" ht="12.7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4"/>
      <c r="AG147" s="64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</row>
    <row r="148" spans="1:79" ht="12.7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4"/>
      <c r="AG148" s="64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</row>
    <row r="149" spans="1:79" ht="12.7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4"/>
      <c r="AG149" s="64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</row>
    <row r="150" spans="1:79" ht="12.7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4"/>
      <c r="AG150" s="64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</row>
    <row r="151" spans="1:79" ht="12.7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4"/>
      <c r="AG151" s="64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</row>
    <row r="152" spans="1:79" ht="12.7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4"/>
      <c r="AG152" s="64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</row>
    <row r="153" spans="1:79" ht="12.7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4"/>
      <c r="AG153" s="64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</row>
    <row r="154" spans="1:79" ht="12.7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4"/>
      <c r="AG154" s="64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</row>
    <row r="155" spans="1:79" ht="12.7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4"/>
      <c r="AG155" s="64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</row>
    <row r="156" spans="1:79" ht="12.7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4"/>
      <c r="AG156" s="64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</row>
    <row r="157" spans="1:79" ht="12.7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4"/>
      <c r="AG157" s="64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</row>
    <row r="158" spans="1:79" ht="12.7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4"/>
      <c r="AG158" s="64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</row>
    <row r="159" spans="1:79" ht="12.7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4"/>
      <c r="AG159" s="64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</row>
    <row r="160" spans="1:79" ht="12.7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4"/>
      <c r="AG160" s="64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</row>
    <row r="161" spans="1:79" ht="12.7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4"/>
      <c r="AG161" s="64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</row>
    <row r="162" spans="1:79" ht="12.7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4"/>
      <c r="AG162" s="64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</row>
    <row r="163" spans="1:79" ht="12.7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4"/>
      <c r="AG163" s="64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</row>
    <row r="164" spans="1:79" ht="12.7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4"/>
      <c r="AG164" s="64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</row>
    <row r="165" spans="1:79" ht="12.7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4"/>
      <c r="AG165" s="64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</row>
    <row r="166" spans="1:79" ht="12.7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4"/>
      <c r="AG166" s="64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</row>
    <row r="167" spans="1:79" ht="12.7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4"/>
      <c r="AG167" s="64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</row>
    <row r="168" spans="1:79" ht="12.7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4"/>
      <c r="AG168" s="64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</row>
    <row r="169" spans="1:79" ht="12.7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4"/>
      <c r="AG169" s="64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</row>
    <row r="170" spans="1:79" ht="12.7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4"/>
      <c r="AG170" s="64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</row>
    <row r="171" spans="1:79" ht="12.7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4"/>
      <c r="AG171" s="64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</row>
    <row r="172" spans="1:79" ht="12.7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4"/>
      <c r="AG172" s="64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</row>
    <row r="173" spans="1:79" ht="12.7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4"/>
      <c r="AG173" s="64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</row>
    <row r="174" spans="1:79" ht="12.7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4"/>
      <c r="AG174" s="64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</row>
    <row r="175" spans="1:79" ht="12.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4"/>
      <c r="AG175" s="64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</row>
    <row r="176" spans="1:79" ht="12.7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4"/>
      <c r="AG176" s="64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</row>
    <row r="177" spans="1:79" ht="12.7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4"/>
      <c r="AG177" s="64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</row>
    <row r="178" spans="1:79" ht="12.7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4"/>
      <c r="AG178" s="64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</row>
    <row r="179" spans="1:79" ht="12.7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4"/>
      <c r="AG179" s="64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</row>
    <row r="180" spans="1:79" ht="12.7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4"/>
      <c r="AG180" s="64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</row>
    <row r="181" spans="1:79" ht="12.7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4"/>
      <c r="AG181" s="64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</row>
    <row r="182" spans="1:79" ht="12.7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4"/>
      <c r="AG182" s="64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</row>
    <row r="183" spans="1:79" ht="12.7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4"/>
      <c r="AG183" s="64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</row>
    <row r="184" spans="1:79" ht="12.7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4"/>
      <c r="AG184" s="64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</row>
    <row r="185" spans="1:79" ht="12.7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4"/>
      <c r="AG185" s="64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</row>
    <row r="186" spans="1:79" ht="12.7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4"/>
      <c r="AG186" s="64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</row>
    <row r="187" spans="1:79" ht="12.7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4"/>
      <c r="AG187" s="64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</row>
    <row r="188" spans="1:79" ht="12.7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4"/>
      <c r="AG188" s="64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</row>
    <row r="189" spans="1:79" ht="12.7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4"/>
      <c r="AG189" s="64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</row>
    <row r="190" spans="1:79" ht="12.7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4"/>
      <c r="AG190" s="64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</row>
    <row r="191" spans="1:79" ht="12.7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4"/>
      <c r="AG191" s="64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</row>
    <row r="192" spans="1:79" ht="12.7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4"/>
      <c r="AG192" s="64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</row>
    <row r="193" spans="1:79" ht="12.7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4"/>
      <c r="AG193" s="64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</row>
    <row r="194" spans="1:79" ht="12.7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4"/>
      <c r="AG194" s="64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</row>
    <row r="195" spans="1:79" ht="12.7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4"/>
      <c r="AG195" s="64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</row>
    <row r="196" spans="1:79" ht="12.7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4"/>
      <c r="AG196" s="64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</row>
    <row r="197" spans="1:79" ht="12.7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4"/>
      <c r="AG197" s="64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</row>
    <row r="198" spans="1:79" ht="12.7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4"/>
      <c r="AG198" s="64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</row>
    <row r="199" spans="1:79" ht="12.7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4"/>
      <c r="AG199" s="64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</row>
    <row r="200" spans="1:79" ht="12.7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4"/>
      <c r="AG200" s="64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</row>
    <row r="201" spans="1:79" ht="12.7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4"/>
      <c r="AG201" s="64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</row>
    <row r="202" spans="1:79" ht="12.7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4"/>
      <c r="AG202" s="64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</row>
    <row r="203" spans="1:79" ht="12.7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4"/>
      <c r="AG203" s="64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</row>
    <row r="204" spans="1:79" ht="12.7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4"/>
      <c r="AG204" s="64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</row>
    <row r="205" spans="1:79" ht="12.7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4"/>
      <c r="AG205" s="64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</row>
    <row r="206" spans="1:79" ht="12.7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4"/>
      <c r="AG206" s="64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</row>
    <row r="207" spans="1:79" ht="12.7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4"/>
      <c r="AG207" s="64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</row>
    <row r="208" spans="1:79" ht="12.7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4"/>
      <c r="AG208" s="64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</row>
    <row r="209" spans="1:79" ht="12.7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4"/>
      <c r="AG209" s="64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</row>
    <row r="210" spans="1:79" ht="12.7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4"/>
      <c r="AG210" s="64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</row>
    <row r="211" spans="1:79" ht="12.7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4"/>
      <c r="AG211" s="64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</row>
    <row r="212" spans="1:79" ht="12.7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4"/>
      <c r="AG212" s="64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</row>
    <row r="213" spans="1:79" ht="12.7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4"/>
      <c r="AG213" s="64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</row>
    <row r="214" spans="1:79" ht="12.7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4"/>
      <c r="AG214" s="64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</row>
    <row r="215" spans="1:79" ht="12.7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4"/>
      <c r="AG215" s="64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</row>
    <row r="216" spans="1:79" ht="12.7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4"/>
      <c r="AG216" s="64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</row>
    <row r="217" spans="1:79" ht="12.7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4"/>
      <c r="AG217" s="64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</row>
    <row r="218" spans="1:79" ht="12.7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4"/>
      <c r="AG218" s="64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</row>
    <row r="219" spans="1:79" ht="12.7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4"/>
      <c r="AG219" s="64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</row>
    <row r="220" spans="1:79" ht="12.7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4"/>
      <c r="AG220" s="64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</row>
    <row r="221" spans="1:79" ht="12.7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4"/>
      <c r="AG221" s="64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</row>
    <row r="222" spans="1:79" ht="12.7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4"/>
      <c r="AG222" s="64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</row>
    <row r="223" spans="1:79" ht="12.7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4"/>
      <c r="AG223" s="64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</row>
    <row r="224" spans="1:79" ht="12.7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4"/>
      <c r="AG224" s="64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</row>
    <row r="225" spans="1:79" ht="12.7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4"/>
      <c r="AG225" s="64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</row>
    <row r="226" spans="1:79" ht="12.7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4"/>
      <c r="AG226" s="64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</row>
    <row r="227" spans="1:79" ht="12.7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4"/>
      <c r="AG227" s="64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</row>
    <row r="228" spans="1:79" ht="12.7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4"/>
      <c r="AG228" s="64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</row>
    <row r="229" spans="1:79" ht="12.7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4"/>
      <c r="AG229" s="64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</row>
    <row r="230" spans="1:79" ht="12.7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4"/>
      <c r="AG230" s="64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</row>
    <row r="231" spans="1:79" ht="12.7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4"/>
      <c r="AG231" s="64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</row>
    <row r="232" spans="1:79" ht="12.7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4"/>
      <c r="AG232" s="64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</row>
    <row r="233" spans="1:79" ht="12.7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4"/>
      <c r="AG233" s="64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</row>
    <row r="234" spans="1:79" ht="12.7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4"/>
      <c r="AG234" s="64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</row>
    <row r="235" spans="1:79" ht="12.7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4"/>
      <c r="AG235" s="64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</row>
    <row r="236" spans="1:79" ht="12.7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4"/>
      <c r="AG236" s="64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</row>
    <row r="237" spans="1:79" ht="12.7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4"/>
      <c r="AG237" s="64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</row>
    <row r="238" spans="1:79" ht="12.7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4"/>
      <c r="AG238" s="64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</row>
    <row r="239" spans="1:79" ht="12.7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4"/>
      <c r="AG239" s="64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</row>
    <row r="240" spans="1:79" ht="12.7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4"/>
      <c r="AG240" s="64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</row>
    <row r="241" spans="1:79" ht="12.7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4"/>
      <c r="AG241" s="64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</row>
    <row r="242" spans="1:79" ht="12.7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4"/>
      <c r="AG242" s="64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</row>
    <row r="243" spans="1:79" ht="12.7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4"/>
      <c r="AG243" s="64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</row>
    <row r="244" spans="1:79" ht="12.7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4"/>
      <c r="AG244" s="64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</row>
    <row r="245" spans="1:79" ht="12.7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4"/>
      <c r="AG245" s="64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</row>
    <row r="246" spans="1:79" ht="12.7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4"/>
      <c r="AG246" s="64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</row>
    <row r="247" spans="1:79" ht="12.7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4"/>
      <c r="AG247" s="64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</row>
    <row r="248" spans="1:79" ht="12.7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4"/>
      <c r="AG248" s="64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</row>
    <row r="249" spans="1:79" ht="12.7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4"/>
      <c r="AG249" s="64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</row>
    <row r="250" spans="1:79" ht="12.7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4"/>
      <c r="AG250" s="64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</row>
    <row r="251" spans="1:79" ht="12.7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4"/>
      <c r="AG251" s="64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</row>
    <row r="252" spans="1:79" ht="12.7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4"/>
      <c r="AG252" s="64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</row>
    <row r="253" spans="1:79" ht="12.7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4"/>
      <c r="AG253" s="64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</row>
    <row r="254" spans="1:79" ht="12.7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4"/>
      <c r="AG254" s="64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</row>
    <row r="255" spans="1:79" ht="12.7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4"/>
      <c r="AG255" s="64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</row>
    <row r="256" spans="1:79" ht="12.7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4"/>
      <c r="AG256" s="64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63"/>
      <c r="BZ256" s="63"/>
      <c r="CA256" s="63"/>
    </row>
    <row r="257" spans="1:79" ht="12.7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4"/>
      <c r="AG257" s="64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</row>
    <row r="258" spans="1:79" ht="12.7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4"/>
      <c r="AG258" s="64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63"/>
      <c r="BZ258" s="63"/>
      <c r="CA258" s="63"/>
    </row>
    <row r="259" spans="1:79" ht="12.7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4"/>
      <c r="AG259" s="64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63"/>
      <c r="BZ259" s="63"/>
      <c r="CA259" s="63"/>
    </row>
    <row r="260" spans="1:79" ht="12.7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4"/>
      <c r="AG260" s="64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  <c r="BX260" s="63"/>
      <c r="BY260" s="63"/>
      <c r="BZ260" s="63"/>
      <c r="CA260" s="63"/>
    </row>
    <row r="261" spans="1:79" ht="12.7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4"/>
      <c r="AG261" s="64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</row>
    <row r="262" spans="1:79" ht="12.7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4"/>
      <c r="AG262" s="64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</row>
    <row r="263" spans="1:79" ht="12.7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4"/>
      <c r="AG263" s="64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</row>
    <row r="264" spans="1:79" ht="12.7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4"/>
      <c r="AG264" s="64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63"/>
      <c r="BZ264" s="63"/>
      <c r="CA264" s="63"/>
    </row>
    <row r="265" spans="1:79" ht="12.7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4"/>
      <c r="AG265" s="64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63"/>
      <c r="BZ265" s="63"/>
      <c r="CA265" s="63"/>
    </row>
    <row r="266" spans="1:79" ht="12.7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4"/>
      <c r="AG266" s="64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63"/>
      <c r="BZ266" s="63"/>
      <c r="CA266" s="63"/>
    </row>
    <row r="267" spans="1:79" ht="12.7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4"/>
      <c r="AG267" s="64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63"/>
      <c r="BZ267" s="63"/>
      <c r="CA267" s="63"/>
    </row>
    <row r="268" spans="1:79" ht="12.7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4"/>
      <c r="AG268" s="64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63"/>
      <c r="BZ268" s="63"/>
      <c r="CA268" s="63"/>
    </row>
    <row r="269" spans="1:79" ht="12.7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4"/>
      <c r="AG269" s="64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</row>
    <row r="270" spans="1:79" ht="12.7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4"/>
      <c r="AG270" s="64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</row>
    <row r="271" spans="1:79" ht="12.7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4"/>
      <c r="AG271" s="64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</row>
    <row r="272" spans="1:79" ht="12.7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4"/>
      <c r="AG272" s="64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</row>
    <row r="273" spans="1:79" ht="12.7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4"/>
      <c r="AG273" s="64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</row>
    <row r="274" spans="1:79" ht="12.7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4"/>
      <c r="AG274" s="64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</row>
    <row r="275" spans="1:79" ht="12.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4"/>
      <c r="AG275" s="64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</row>
    <row r="276" spans="1:79" ht="12.7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4"/>
      <c r="AG276" s="64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</row>
    <row r="277" spans="1:79" ht="12.7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4"/>
      <c r="AG277" s="64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</row>
    <row r="278" spans="1:79" ht="12.7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4"/>
      <c r="AG278" s="64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</row>
    <row r="279" spans="1:79" ht="12.7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4"/>
      <c r="AG279" s="64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  <c r="BX279" s="63"/>
      <c r="BY279" s="63"/>
      <c r="BZ279" s="63"/>
      <c r="CA279" s="63"/>
    </row>
    <row r="280" spans="1:79" ht="12.7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4"/>
      <c r="AG280" s="64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  <c r="BX280" s="63"/>
      <c r="BY280" s="63"/>
      <c r="BZ280" s="63"/>
      <c r="CA280" s="63"/>
    </row>
    <row r="281" spans="1:79" ht="12.7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4"/>
      <c r="AG281" s="64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63"/>
      <c r="BZ281" s="63"/>
      <c r="CA281" s="63"/>
    </row>
    <row r="282" spans="1:79" ht="12.7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4"/>
      <c r="AG282" s="64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</row>
    <row r="283" spans="1:79" ht="12.7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4"/>
      <c r="AG283" s="64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  <c r="BX283" s="63"/>
      <c r="BY283" s="63"/>
      <c r="BZ283" s="63"/>
      <c r="CA283" s="63"/>
    </row>
    <row r="284" spans="1:79" ht="12.7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4"/>
      <c r="AG284" s="64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  <c r="BX284" s="63"/>
      <c r="BY284" s="63"/>
      <c r="BZ284" s="63"/>
      <c r="CA284" s="63"/>
    </row>
    <row r="285" spans="1:79" ht="12.7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4"/>
      <c r="AG285" s="64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63"/>
      <c r="BZ285" s="63"/>
      <c r="CA285" s="63"/>
    </row>
    <row r="286" spans="1:79" ht="12.7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4"/>
      <c r="AG286" s="64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  <c r="BX286" s="63"/>
      <c r="BY286" s="63"/>
      <c r="BZ286" s="63"/>
      <c r="CA286" s="63"/>
    </row>
    <row r="287" spans="1:79" ht="12.7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4"/>
      <c r="AG287" s="64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  <c r="BX287" s="63"/>
      <c r="BY287" s="63"/>
      <c r="BZ287" s="63"/>
      <c r="CA287" s="63"/>
    </row>
    <row r="288" spans="1:79" ht="12.7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4"/>
      <c r="AG288" s="64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  <c r="BX288" s="63"/>
      <c r="BY288" s="63"/>
      <c r="BZ288" s="63"/>
      <c r="CA288" s="63"/>
    </row>
    <row r="289" spans="1:79" ht="12.7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4"/>
      <c r="AG289" s="64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  <c r="BX289" s="63"/>
      <c r="BY289" s="63"/>
      <c r="BZ289" s="63"/>
      <c r="CA289" s="63"/>
    </row>
    <row r="290" spans="1:79" ht="12.7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4"/>
      <c r="AG290" s="64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63"/>
      <c r="BZ290" s="63"/>
      <c r="CA290" s="63"/>
    </row>
    <row r="291" spans="1:79" ht="12.7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4"/>
      <c r="AG291" s="64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63"/>
      <c r="BZ291" s="63"/>
      <c r="CA291" s="63"/>
    </row>
    <row r="292" spans="1:79" ht="12.7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4"/>
      <c r="AG292" s="64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</row>
    <row r="293" spans="1:79" ht="12.7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4"/>
      <c r="AG293" s="64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63"/>
      <c r="BZ293" s="63"/>
      <c r="CA293" s="63"/>
    </row>
    <row r="294" spans="1:79" ht="12.7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4"/>
      <c r="AG294" s="64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</row>
    <row r="295" spans="1:79" ht="12.7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4"/>
      <c r="AG295" s="64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63"/>
      <c r="BZ295" s="63"/>
      <c r="CA295" s="63"/>
    </row>
    <row r="296" spans="1:79" ht="12.7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4"/>
      <c r="AG296" s="64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63"/>
      <c r="BZ296" s="63"/>
      <c r="CA296" s="63"/>
    </row>
    <row r="297" spans="1:79" ht="12.7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4"/>
      <c r="AG297" s="64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63"/>
      <c r="BZ297" s="63"/>
      <c r="CA297" s="63"/>
    </row>
    <row r="298" spans="1:79" ht="12.7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4"/>
      <c r="AG298" s="64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63"/>
      <c r="BZ298" s="63"/>
      <c r="CA298" s="63"/>
    </row>
    <row r="299" spans="1:79" ht="12.7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4"/>
      <c r="AG299" s="64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</row>
    <row r="300" spans="1:79" ht="12.7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4"/>
      <c r="AG300" s="64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63"/>
      <c r="BZ300" s="63"/>
      <c r="CA300" s="63"/>
    </row>
    <row r="301" spans="1:79" ht="12.7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4"/>
      <c r="AG301" s="64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63"/>
      <c r="BZ301" s="63"/>
      <c r="CA301" s="63"/>
    </row>
    <row r="302" spans="1:79" ht="12.7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4"/>
      <c r="AG302" s="64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63"/>
      <c r="BZ302" s="63"/>
      <c r="CA302" s="63"/>
    </row>
    <row r="303" spans="1:79" ht="12.7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4"/>
      <c r="AG303" s="64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63"/>
      <c r="BZ303" s="63"/>
      <c r="CA303" s="63"/>
    </row>
    <row r="304" spans="1:79" ht="12.7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4"/>
      <c r="AG304" s="64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  <c r="BX304" s="63"/>
      <c r="BY304" s="63"/>
      <c r="BZ304" s="63"/>
      <c r="CA304" s="63"/>
    </row>
    <row r="305" spans="1:79" ht="12.7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4"/>
      <c r="AG305" s="64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63"/>
      <c r="BZ305" s="63"/>
      <c r="CA305" s="63"/>
    </row>
    <row r="306" spans="1:79" ht="12.7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4"/>
      <c r="AG306" s="64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</row>
    <row r="307" spans="1:79" ht="12.7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4"/>
      <c r="AG307" s="64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</row>
    <row r="308" spans="1:79" ht="12.7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4"/>
      <c r="AG308" s="64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  <c r="BX308" s="63"/>
      <c r="BY308" s="63"/>
      <c r="BZ308" s="63"/>
      <c r="CA308" s="63"/>
    </row>
    <row r="309" spans="1:79" ht="12.7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4"/>
      <c r="AG309" s="64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  <c r="BX309" s="63"/>
      <c r="BY309" s="63"/>
      <c r="BZ309" s="63"/>
      <c r="CA309" s="63"/>
    </row>
    <row r="310" spans="1:79" ht="12.7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4"/>
      <c r="AG310" s="64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  <c r="BX310" s="63"/>
      <c r="BY310" s="63"/>
      <c r="BZ310" s="63"/>
      <c r="CA310" s="63"/>
    </row>
    <row r="311" spans="1:79" ht="12.7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4"/>
      <c r="AG311" s="64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  <c r="BX311" s="63"/>
      <c r="BY311" s="63"/>
      <c r="BZ311" s="63"/>
      <c r="CA311" s="63"/>
    </row>
    <row r="312" spans="1:79" ht="12.7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4"/>
      <c r="AG312" s="64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  <c r="BX312" s="63"/>
      <c r="BY312" s="63"/>
      <c r="BZ312" s="63"/>
      <c r="CA312" s="63"/>
    </row>
    <row r="313" spans="1:79" ht="12.7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4"/>
      <c r="AG313" s="64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  <c r="BX313" s="63"/>
      <c r="BY313" s="63"/>
      <c r="BZ313" s="63"/>
      <c r="CA313" s="63"/>
    </row>
    <row r="314" spans="1:79" ht="12.7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4"/>
      <c r="AG314" s="64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  <c r="BX314" s="63"/>
      <c r="BY314" s="63"/>
      <c r="BZ314" s="63"/>
      <c r="CA314" s="63"/>
    </row>
    <row r="315" spans="1:79" ht="12.7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4"/>
      <c r="AG315" s="64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</row>
    <row r="316" spans="1:79" ht="12.7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4"/>
      <c r="AG316" s="64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</row>
    <row r="317" spans="1:79" ht="12.7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4"/>
      <c r="AG317" s="64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  <c r="BX317" s="63"/>
      <c r="BY317" s="63"/>
      <c r="BZ317" s="63"/>
      <c r="CA317" s="63"/>
    </row>
    <row r="318" spans="1:79" ht="12.7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4"/>
      <c r="AG318" s="64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</row>
    <row r="319" spans="1:79" ht="12.7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4"/>
      <c r="AG319" s="64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</row>
    <row r="320" spans="1:79" ht="12.7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4"/>
      <c r="AG320" s="64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</row>
    <row r="321" spans="1:79" ht="12.7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4"/>
      <c r="AG321" s="64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</row>
    <row r="322" spans="1:79" ht="12.7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4"/>
      <c r="AG322" s="64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</row>
    <row r="323" spans="1:79" ht="12.7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4"/>
      <c r="AG323" s="64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</row>
    <row r="324" spans="1:79" ht="12.7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4"/>
      <c r="AG324" s="64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  <c r="BX324" s="63"/>
      <c r="BY324" s="63"/>
      <c r="BZ324" s="63"/>
      <c r="CA324" s="63"/>
    </row>
    <row r="325" spans="1:79" ht="12.7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4"/>
      <c r="AG325" s="64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63"/>
      <c r="BZ325" s="63"/>
      <c r="CA325" s="63"/>
    </row>
    <row r="326" spans="1:79" ht="12.7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4"/>
      <c r="AG326" s="64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63"/>
      <c r="BZ326" s="63"/>
      <c r="CA326" s="63"/>
    </row>
    <row r="327" spans="1:79" ht="12.7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4"/>
      <c r="AG327" s="64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63"/>
      <c r="BZ327" s="63"/>
      <c r="CA327" s="63"/>
    </row>
    <row r="328" spans="1:79" ht="12.7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4"/>
      <c r="AG328" s="64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63"/>
      <c r="BZ328" s="63"/>
      <c r="CA328" s="63"/>
    </row>
    <row r="329" spans="1:79" ht="12.7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4"/>
      <c r="AG329" s="64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</row>
    <row r="330" spans="1:79" ht="12.7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4"/>
      <c r="AG330" s="64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</row>
    <row r="331" spans="1:79" ht="12.7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4"/>
      <c r="AG331" s="64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63"/>
      <c r="BZ331" s="63"/>
      <c r="CA331" s="63"/>
    </row>
    <row r="332" spans="1:79" ht="12.7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4"/>
      <c r="AG332" s="64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</row>
    <row r="333" spans="1:79" ht="12.7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4"/>
      <c r="AG333" s="64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</row>
    <row r="334" spans="1:79" ht="12.7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4"/>
      <c r="AG334" s="64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</row>
    <row r="335" spans="1:79" ht="12.7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4"/>
      <c r="AG335" s="64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  <c r="BX335" s="63"/>
      <c r="BY335" s="63"/>
      <c r="BZ335" s="63"/>
      <c r="CA335" s="63"/>
    </row>
    <row r="336" spans="1:79" ht="12.7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4"/>
      <c r="AG336" s="64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  <c r="BV336" s="63"/>
      <c r="BW336" s="63"/>
      <c r="BX336" s="63"/>
      <c r="BY336" s="63"/>
      <c r="BZ336" s="63"/>
      <c r="CA336" s="63"/>
    </row>
    <row r="337" spans="1:79" ht="12.7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4"/>
      <c r="AG337" s="64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  <c r="BV337" s="63"/>
      <c r="BW337" s="63"/>
      <c r="BX337" s="63"/>
      <c r="BY337" s="63"/>
      <c r="BZ337" s="63"/>
      <c r="CA337" s="63"/>
    </row>
    <row r="338" spans="1:79" ht="12.7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4"/>
      <c r="AG338" s="64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  <c r="BV338" s="63"/>
      <c r="BW338" s="63"/>
      <c r="BX338" s="63"/>
      <c r="BY338" s="63"/>
      <c r="BZ338" s="63"/>
      <c r="CA338" s="63"/>
    </row>
    <row r="339" spans="1:79" ht="12.7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4"/>
      <c r="AG339" s="64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  <c r="BX339" s="63"/>
      <c r="BY339" s="63"/>
      <c r="BZ339" s="63"/>
      <c r="CA339" s="63"/>
    </row>
    <row r="340" spans="1:79" ht="12.7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4"/>
      <c r="AG340" s="64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  <c r="BX340" s="63"/>
      <c r="BY340" s="63"/>
      <c r="BZ340" s="63"/>
      <c r="CA340" s="63"/>
    </row>
    <row r="341" spans="1:79" ht="12.7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4"/>
      <c r="AG341" s="64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  <c r="BX341" s="63"/>
      <c r="BY341" s="63"/>
      <c r="BZ341" s="63"/>
      <c r="CA341" s="63"/>
    </row>
    <row r="342" spans="1:79" ht="12.7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4"/>
      <c r="AG342" s="64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</row>
    <row r="343" spans="1:79" ht="12.7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4"/>
      <c r="AG343" s="64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  <c r="BV343" s="63"/>
      <c r="BW343" s="63"/>
      <c r="BX343" s="63"/>
      <c r="BY343" s="63"/>
      <c r="BZ343" s="63"/>
      <c r="CA343" s="63"/>
    </row>
    <row r="344" spans="1:79" ht="12.7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4"/>
      <c r="AG344" s="64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  <c r="BV344" s="63"/>
      <c r="BW344" s="63"/>
      <c r="BX344" s="63"/>
      <c r="BY344" s="63"/>
      <c r="BZ344" s="63"/>
      <c r="CA344" s="63"/>
    </row>
    <row r="345" spans="1:79" ht="12.7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4"/>
      <c r="AG345" s="64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  <c r="BX345" s="63"/>
      <c r="BY345" s="63"/>
      <c r="BZ345" s="63"/>
      <c r="CA345" s="63"/>
    </row>
    <row r="346" spans="1:79" ht="12.7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4"/>
      <c r="AG346" s="64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  <c r="BX346" s="63"/>
      <c r="BY346" s="63"/>
      <c r="BZ346" s="63"/>
      <c r="CA346" s="63"/>
    </row>
    <row r="347" spans="1:79" ht="12.7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4"/>
      <c r="AG347" s="64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  <c r="BX347" s="63"/>
      <c r="BY347" s="63"/>
      <c r="BZ347" s="63"/>
      <c r="CA347" s="63"/>
    </row>
    <row r="348" spans="1:79" ht="12.7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4"/>
      <c r="AG348" s="64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  <c r="BV348" s="63"/>
      <c r="BW348" s="63"/>
      <c r="BX348" s="63"/>
      <c r="BY348" s="63"/>
      <c r="BZ348" s="63"/>
      <c r="CA348" s="63"/>
    </row>
    <row r="349" spans="1:79" ht="12.7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4"/>
      <c r="AG349" s="64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  <c r="BX349" s="63"/>
      <c r="BY349" s="63"/>
      <c r="BZ349" s="63"/>
      <c r="CA349" s="63"/>
    </row>
    <row r="350" spans="1:79" ht="12.7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4"/>
      <c r="AG350" s="64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  <c r="BX350" s="63"/>
      <c r="BY350" s="63"/>
      <c r="BZ350" s="63"/>
      <c r="CA350" s="63"/>
    </row>
    <row r="351" spans="1:79" ht="12.7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4"/>
      <c r="AG351" s="64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  <c r="BV351" s="63"/>
      <c r="BW351" s="63"/>
      <c r="BX351" s="63"/>
      <c r="BY351" s="63"/>
      <c r="BZ351" s="63"/>
      <c r="CA351" s="63"/>
    </row>
    <row r="352" spans="1:79" ht="12.7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4"/>
      <c r="AG352" s="64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  <c r="BX352" s="63"/>
      <c r="BY352" s="63"/>
      <c r="BZ352" s="63"/>
      <c r="CA352" s="63"/>
    </row>
    <row r="353" spans="1:79" ht="12.7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4"/>
      <c r="AG353" s="64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  <c r="BX353" s="63"/>
      <c r="BY353" s="63"/>
      <c r="BZ353" s="63"/>
      <c r="CA353" s="63"/>
    </row>
    <row r="354" spans="1:79" ht="12.7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4"/>
      <c r="AG354" s="64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</row>
    <row r="355" spans="1:79" ht="12.7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4"/>
      <c r="AG355" s="64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  <c r="BX355" s="63"/>
      <c r="BY355" s="63"/>
      <c r="BZ355" s="63"/>
      <c r="CA355" s="63"/>
    </row>
    <row r="356" spans="1:79" ht="12.7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4"/>
      <c r="AG356" s="64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63"/>
      <c r="BZ356" s="63"/>
      <c r="CA356" s="63"/>
    </row>
    <row r="357" spans="1:79" ht="12.7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4"/>
      <c r="AG357" s="64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  <c r="BX357" s="63"/>
      <c r="BY357" s="63"/>
      <c r="BZ357" s="63"/>
      <c r="CA357" s="63"/>
    </row>
    <row r="358" spans="1:79" ht="12.7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4"/>
      <c r="AG358" s="64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63"/>
      <c r="BZ358" s="63"/>
      <c r="CA358" s="63"/>
    </row>
    <row r="359" spans="1:79" ht="12.7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4"/>
      <c r="AG359" s="64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  <c r="BX359" s="63"/>
      <c r="BY359" s="63"/>
      <c r="BZ359" s="63"/>
      <c r="CA359" s="63"/>
    </row>
    <row r="360" spans="1:79" ht="12.7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4"/>
      <c r="AG360" s="64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  <c r="BX360" s="63"/>
      <c r="BY360" s="63"/>
      <c r="BZ360" s="63"/>
      <c r="CA360" s="63"/>
    </row>
    <row r="361" spans="1:79" ht="12.7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4"/>
      <c r="AG361" s="64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63"/>
      <c r="BZ361" s="63"/>
      <c r="CA361" s="63"/>
    </row>
    <row r="362" spans="1:79" ht="12.7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4"/>
      <c r="AG362" s="64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  <c r="BV362" s="63"/>
      <c r="BW362" s="63"/>
      <c r="BX362" s="63"/>
      <c r="BY362" s="63"/>
      <c r="BZ362" s="63"/>
      <c r="CA362" s="63"/>
    </row>
    <row r="363" spans="1:79" ht="12.7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4"/>
      <c r="AG363" s="64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  <c r="BV363" s="63"/>
      <c r="BW363" s="63"/>
      <c r="BX363" s="63"/>
      <c r="BY363" s="63"/>
      <c r="BZ363" s="63"/>
      <c r="CA363" s="63"/>
    </row>
    <row r="364" spans="1:79" ht="12.7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4"/>
      <c r="AG364" s="64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  <c r="BX364" s="63"/>
      <c r="BY364" s="63"/>
      <c r="BZ364" s="63"/>
      <c r="CA364" s="63"/>
    </row>
    <row r="365" spans="1:79" ht="12.7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4"/>
      <c r="AG365" s="64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  <c r="BX365" s="63"/>
      <c r="BY365" s="63"/>
      <c r="BZ365" s="63"/>
      <c r="CA365" s="63"/>
    </row>
    <row r="366" spans="1:79" ht="12.7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4"/>
      <c r="AG366" s="64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</row>
    <row r="367" spans="1:79" ht="12.7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4"/>
      <c r="AG367" s="64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  <c r="BX367" s="63"/>
      <c r="BY367" s="63"/>
      <c r="BZ367" s="63"/>
      <c r="CA367" s="63"/>
    </row>
    <row r="368" spans="1:79" ht="12.7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4"/>
      <c r="AG368" s="64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  <c r="BX368" s="63"/>
      <c r="BY368" s="63"/>
      <c r="BZ368" s="63"/>
      <c r="CA368" s="63"/>
    </row>
    <row r="369" spans="1:79" ht="12.7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4"/>
      <c r="AG369" s="64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  <c r="BX369" s="63"/>
      <c r="BY369" s="63"/>
      <c r="BZ369" s="63"/>
      <c r="CA369" s="63"/>
    </row>
    <row r="370" spans="1:79" ht="12.7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4"/>
      <c r="AG370" s="64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</row>
    <row r="371" spans="1:79" ht="12.7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4"/>
      <c r="AG371" s="64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</row>
    <row r="372" spans="1:79" ht="12.7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4"/>
      <c r="AG372" s="64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  <c r="BV372" s="63"/>
      <c r="BW372" s="63"/>
      <c r="BX372" s="63"/>
      <c r="BY372" s="63"/>
      <c r="BZ372" s="63"/>
      <c r="CA372" s="63"/>
    </row>
    <row r="373" spans="1:79" ht="12.7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4"/>
      <c r="AG373" s="64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  <c r="BV373" s="63"/>
      <c r="BW373" s="63"/>
      <c r="BX373" s="63"/>
      <c r="BY373" s="63"/>
      <c r="BZ373" s="63"/>
      <c r="CA373" s="63"/>
    </row>
    <row r="374" spans="1:79" ht="12.7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4"/>
      <c r="AG374" s="64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  <c r="BV374" s="63"/>
      <c r="BW374" s="63"/>
      <c r="BX374" s="63"/>
      <c r="BY374" s="63"/>
      <c r="BZ374" s="63"/>
      <c r="CA374" s="63"/>
    </row>
    <row r="375" spans="1:79" ht="12.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4"/>
      <c r="AG375" s="64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  <c r="BV375" s="63"/>
      <c r="BW375" s="63"/>
      <c r="BX375" s="63"/>
      <c r="BY375" s="63"/>
      <c r="BZ375" s="63"/>
      <c r="CA375" s="63"/>
    </row>
    <row r="376" spans="1:79" ht="12.7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4"/>
      <c r="AG376" s="64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  <c r="BV376" s="63"/>
      <c r="BW376" s="63"/>
      <c r="BX376" s="63"/>
      <c r="BY376" s="63"/>
      <c r="BZ376" s="63"/>
      <c r="CA376" s="63"/>
    </row>
    <row r="377" spans="1:79" ht="12.7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4"/>
      <c r="AG377" s="64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</row>
    <row r="378" spans="1:79" ht="12.7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4"/>
      <c r="AG378" s="64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</row>
    <row r="379" spans="1:79" ht="12.7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4"/>
      <c r="AG379" s="64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  <c r="BV379" s="63"/>
      <c r="BW379" s="63"/>
      <c r="BX379" s="63"/>
      <c r="BY379" s="63"/>
      <c r="BZ379" s="63"/>
      <c r="CA379" s="63"/>
    </row>
    <row r="380" spans="1:79" ht="12.7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4"/>
      <c r="AG380" s="64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  <c r="BV380" s="63"/>
      <c r="BW380" s="63"/>
      <c r="BX380" s="63"/>
      <c r="BY380" s="63"/>
      <c r="BZ380" s="63"/>
      <c r="CA380" s="63"/>
    </row>
    <row r="381" spans="1:79" ht="12.7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4"/>
      <c r="AG381" s="64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  <c r="BV381" s="63"/>
      <c r="BW381" s="63"/>
      <c r="BX381" s="63"/>
      <c r="BY381" s="63"/>
      <c r="BZ381" s="63"/>
      <c r="CA381" s="63"/>
    </row>
    <row r="382" spans="1:79" ht="12.7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4"/>
      <c r="AG382" s="64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  <c r="BV382" s="63"/>
      <c r="BW382" s="63"/>
      <c r="BX382" s="63"/>
      <c r="BY382" s="63"/>
      <c r="BZ382" s="63"/>
      <c r="CA382" s="63"/>
    </row>
    <row r="383" spans="1:79" ht="12.7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4"/>
      <c r="AG383" s="64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  <c r="BX383" s="63"/>
      <c r="BY383" s="63"/>
      <c r="BZ383" s="63"/>
      <c r="CA383" s="63"/>
    </row>
    <row r="384" spans="1:79" ht="12.7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4"/>
      <c r="AG384" s="64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</row>
    <row r="385" spans="1:79" ht="12.7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4"/>
      <c r="AG385" s="64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</row>
    <row r="386" spans="1:79" ht="12.7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4"/>
      <c r="AG386" s="64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  <c r="BX386" s="63"/>
      <c r="BY386" s="63"/>
      <c r="BZ386" s="63"/>
      <c r="CA386" s="63"/>
    </row>
    <row r="387" spans="1:79" ht="12.7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4"/>
      <c r="AG387" s="64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  <c r="BV387" s="63"/>
      <c r="BW387" s="63"/>
      <c r="BX387" s="63"/>
      <c r="BY387" s="63"/>
      <c r="BZ387" s="63"/>
      <c r="CA387" s="63"/>
    </row>
    <row r="388" spans="1:79" ht="12.7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4"/>
      <c r="AG388" s="64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  <c r="BV388" s="63"/>
      <c r="BW388" s="63"/>
      <c r="BX388" s="63"/>
      <c r="BY388" s="63"/>
      <c r="BZ388" s="63"/>
      <c r="CA388" s="63"/>
    </row>
    <row r="389" spans="1:79" ht="12.7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4"/>
      <c r="AG389" s="64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  <c r="BV389" s="63"/>
      <c r="BW389" s="63"/>
      <c r="BX389" s="63"/>
      <c r="BY389" s="63"/>
      <c r="BZ389" s="63"/>
      <c r="CA389" s="63"/>
    </row>
    <row r="390" spans="1:79" ht="12.7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4"/>
      <c r="AG390" s="64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</row>
    <row r="391" spans="1:79" ht="12.7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4"/>
      <c r="AG391" s="64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  <c r="BX391" s="63"/>
      <c r="BY391" s="63"/>
      <c r="BZ391" s="63"/>
      <c r="CA391" s="63"/>
    </row>
    <row r="392" spans="1:79" ht="12.7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4"/>
      <c r="AG392" s="64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  <c r="BV392" s="63"/>
      <c r="BW392" s="63"/>
      <c r="BX392" s="63"/>
      <c r="BY392" s="63"/>
      <c r="BZ392" s="63"/>
      <c r="CA392" s="63"/>
    </row>
    <row r="393" spans="1:79" ht="12.7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4"/>
      <c r="AG393" s="64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  <c r="BV393" s="63"/>
      <c r="BW393" s="63"/>
      <c r="BX393" s="63"/>
      <c r="BY393" s="63"/>
      <c r="BZ393" s="63"/>
      <c r="CA393" s="63"/>
    </row>
    <row r="394" spans="1:79" ht="12.7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4"/>
      <c r="AG394" s="64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</row>
    <row r="395" spans="1:79" ht="12.7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4"/>
      <c r="AG395" s="64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</row>
    <row r="396" spans="1:79" ht="12.7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4"/>
      <c r="AG396" s="64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  <c r="BV396" s="63"/>
      <c r="BW396" s="63"/>
      <c r="BX396" s="63"/>
      <c r="BY396" s="63"/>
      <c r="BZ396" s="63"/>
      <c r="CA396" s="63"/>
    </row>
    <row r="397" spans="1:79" ht="12.7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4"/>
      <c r="AG397" s="64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</row>
    <row r="398" spans="1:79" ht="12.7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4"/>
      <c r="AG398" s="64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</row>
    <row r="399" spans="1:79" ht="12.7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4"/>
      <c r="AG399" s="64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</row>
    <row r="400" spans="1:79" ht="12.7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4"/>
      <c r="AG400" s="64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63"/>
      <c r="BZ400" s="63"/>
      <c r="CA400" s="63"/>
    </row>
    <row r="401" spans="1:79" ht="12.7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4"/>
      <c r="AG401" s="64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</row>
    <row r="402" spans="1:79" ht="12.7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4"/>
      <c r="AG402" s="64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</row>
    <row r="403" spans="1:79" ht="12.7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4"/>
      <c r="AG403" s="64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</row>
    <row r="404" spans="1:79" ht="12.7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4"/>
      <c r="AG404" s="64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</row>
    <row r="405" spans="1:79" ht="12.7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4"/>
      <c r="AG405" s="64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</row>
    <row r="406" spans="1:79" ht="12.7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4"/>
      <c r="AG406" s="64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  <c r="BV406" s="63"/>
      <c r="BW406" s="63"/>
      <c r="BX406" s="63"/>
      <c r="BY406" s="63"/>
      <c r="BZ406" s="63"/>
      <c r="CA406" s="63"/>
    </row>
    <row r="407" spans="1:79" ht="12.7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4"/>
      <c r="AG407" s="64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</row>
    <row r="408" spans="1:79" ht="12.7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4"/>
      <c r="AG408" s="64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</row>
    <row r="409" spans="1:79" ht="12.7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4"/>
      <c r="AG409" s="64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</row>
    <row r="410" spans="1:79" ht="12.7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4"/>
      <c r="AG410" s="64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</row>
    <row r="411" spans="1:79" ht="12.7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4"/>
      <c r="AG411" s="64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  <c r="BV411" s="63"/>
      <c r="BW411" s="63"/>
      <c r="BX411" s="63"/>
      <c r="BY411" s="63"/>
      <c r="BZ411" s="63"/>
      <c r="CA411" s="63"/>
    </row>
    <row r="412" spans="1:79" ht="12.7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4"/>
      <c r="AG412" s="64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</row>
    <row r="413" spans="1:79" ht="12.7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4"/>
      <c r="AG413" s="64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</row>
    <row r="414" spans="1:79" ht="12.7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4"/>
      <c r="AG414" s="64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</row>
    <row r="415" spans="1:79" ht="12.7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4"/>
      <c r="AG415" s="64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</row>
    <row r="416" spans="1:79" ht="12.7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4"/>
      <c r="AG416" s="64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</row>
    <row r="417" spans="1:79" ht="12.7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4"/>
      <c r="AG417" s="64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  <c r="BX417" s="63"/>
      <c r="BY417" s="63"/>
      <c r="BZ417" s="63"/>
      <c r="CA417" s="63"/>
    </row>
    <row r="418" spans="1:79" ht="12.7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4"/>
      <c r="AG418" s="64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  <c r="BV418" s="63"/>
      <c r="BW418" s="63"/>
      <c r="BX418" s="63"/>
      <c r="BY418" s="63"/>
      <c r="BZ418" s="63"/>
      <c r="CA418" s="63"/>
    </row>
    <row r="419" spans="1:79" ht="12.7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4"/>
      <c r="AG419" s="64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  <c r="BV419" s="63"/>
      <c r="BW419" s="63"/>
      <c r="BX419" s="63"/>
      <c r="BY419" s="63"/>
      <c r="BZ419" s="63"/>
      <c r="CA419" s="63"/>
    </row>
    <row r="420" spans="1:79" ht="12.7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4"/>
      <c r="AG420" s="64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</row>
    <row r="421" spans="1:79" ht="12.7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4"/>
      <c r="AG421" s="64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</row>
    <row r="422" spans="1:79" ht="12.7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4"/>
      <c r="AG422" s="64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</row>
    <row r="423" spans="1:79" ht="12.7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4"/>
      <c r="AG423" s="64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</row>
    <row r="424" spans="1:79" ht="12.7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4"/>
      <c r="AG424" s="64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</row>
    <row r="425" spans="1:79" ht="12.7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4"/>
      <c r="AG425" s="64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</row>
    <row r="426" spans="1:79" ht="12.7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4"/>
      <c r="AG426" s="64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</row>
    <row r="427" spans="1:79" ht="12.7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4"/>
      <c r="AG427" s="64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</row>
    <row r="428" spans="1:79" ht="12.7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4"/>
      <c r="AG428" s="64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</row>
    <row r="429" spans="1:79" ht="12.7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4"/>
      <c r="AG429" s="64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  <c r="BV429" s="63"/>
      <c r="BW429" s="63"/>
      <c r="BX429" s="63"/>
      <c r="BY429" s="63"/>
      <c r="BZ429" s="63"/>
      <c r="CA429" s="63"/>
    </row>
    <row r="430" spans="1:79" ht="12.7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4"/>
      <c r="AG430" s="64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</row>
    <row r="431" spans="1:79" ht="12.7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4"/>
      <c r="AG431" s="64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</row>
    <row r="432" spans="1:79" ht="12.7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4"/>
      <c r="AG432" s="64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</row>
    <row r="433" spans="1:79" ht="12.7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4"/>
      <c r="AG433" s="64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</row>
    <row r="434" spans="1:79" ht="12.7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4"/>
      <c r="AG434" s="64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</row>
    <row r="435" spans="1:79" ht="12.7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4"/>
      <c r="AG435" s="64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</row>
    <row r="436" spans="1:79" ht="12.7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4"/>
      <c r="AG436" s="64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</row>
    <row r="437" spans="1:79" ht="12.7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4"/>
      <c r="AG437" s="64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</row>
    <row r="438" spans="1:79" ht="12.7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4"/>
      <c r="AG438" s="64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</row>
    <row r="439" spans="1:79" ht="12.7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4"/>
      <c r="AG439" s="64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  <c r="BX439" s="63"/>
      <c r="BY439" s="63"/>
      <c r="BZ439" s="63"/>
      <c r="CA439" s="63"/>
    </row>
    <row r="440" spans="1:79" ht="12.7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4"/>
      <c r="AG440" s="64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</row>
    <row r="441" spans="1:79" ht="12.7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4"/>
      <c r="AG441" s="64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</row>
    <row r="442" spans="1:79" ht="12.7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4"/>
      <c r="AG442" s="64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</row>
    <row r="443" spans="1:79" ht="12.7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4"/>
      <c r="AG443" s="64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</row>
    <row r="444" spans="1:79" ht="12.7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4"/>
      <c r="AG444" s="64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</row>
    <row r="445" spans="1:79" ht="12.7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4"/>
      <c r="AG445" s="64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</row>
    <row r="446" spans="1:79" ht="12.7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4"/>
      <c r="AG446" s="64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</row>
    <row r="447" spans="1:79" ht="12.7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4"/>
      <c r="AG447" s="64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</row>
    <row r="448" spans="1:79" ht="12.7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4"/>
      <c r="AG448" s="64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</row>
    <row r="449" spans="1:79" ht="12.7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4"/>
      <c r="AG449" s="64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  <c r="BV449" s="63"/>
      <c r="BW449" s="63"/>
      <c r="BX449" s="63"/>
      <c r="BY449" s="63"/>
      <c r="BZ449" s="63"/>
      <c r="CA449" s="63"/>
    </row>
    <row r="450" spans="1:79" ht="12.7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4"/>
      <c r="AG450" s="64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</row>
    <row r="451" spans="1:79" ht="12.7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4"/>
      <c r="AG451" s="64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</row>
    <row r="452" spans="1:79" ht="12.7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4"/>
      <c r="AG452" s="64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</row>
    <row r="453" spans="1:79" ht="12.7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4"/>
      <c r="AG453" s="64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  <c r="BV453" s="63"/>
      <c r="BW453" s="63"/>
      <c r="BX453" s="63"/>
      <c r="BY453" s="63"/>
      <c r="BZ453" s="63"/>
      <c r="CA453" s="63"/>
    </row>
    <row r="454" spans="1:79" ht="12.7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4"/>
      <c r="AG454" s="64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  <c r="BV454" s="63"/>
      <c r="BW454" s="63"/>
      <c r="BX454" s="63"/>
      <c r="BY454" s="63"/>
      <c r="BZ454" s="63"/>
      <c r="CA454" s="63"/>
    </row>
    <row r="455" spans="1:79" ht="12.7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4"/>
      <c r="AG455" s="64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  <c r="BX455" s="63"/>
      <c r="BY455" s="63"/>
      <c r="BZ455" s="63"/>
      <c r="CA455" s="63"/>
    </row>
    <row r="456" spans="1:79" ht="12.7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4"/>
      <c r="AG456" s="64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  <c r="BV456" s="63"/>
      <c r="BW456" s="63"/>
      <c r="BX456" s="63"/>
      <c r="BY456" s="63"/>
      <c r="BZ456" s="63"/>
      <c r="CA456" s="63"/>
    </row>
    <row r="457" spans="1:79" ht="12.7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4"/>
      <c r="AG457" s="64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  <c r="BX457" s="63"/>
      <c r="BY457" s="63"/>
      <c r="BZ457" s="63"/>
      <c r="CA457" s="63"/>
    </row>
    <row r="458" spans="1:79" ht="12.7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4"/>
      <c r="AG458" s="64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</row>
    <row r="459" spans="1:79" ht="12.7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4"/>
      <c r="AG459" s="64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</row>
    <row r="460" spans="1:79" ht="12.7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4"/>
      <c r="AG460" s="64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  <c r="BV460" s="63"/>
      <c r="BW460" s="63"/>
      <c r="BX460" s="63"/>
      <c r="BY460" s="63"/>
      <c r="BZ460" s="63"/>
      <c r="CA460" s="63"/>
    </row>
    <row r="461" spans="1:79" ht="12.7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4"/>
      <c r="AG461" s="64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</row>
    <row r="462" spans="1:79" ht="12.7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4"/>
      <c r="AG462" s="64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</row>
    <row r="463" spans="1:79" ht="12.7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4"/>
      <c r="AG463" s="64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  <c r="BX463" s="63"/>
      <c r="BY463" s="63"/>
      <c r="BZ463" s="63"/>
      <c r="CA463" s="63"/>
    </row>
    <row r="464" spans="1:79" ht="12.7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4"/>
      <c r="AG464" s="64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  <c r="BV464" s="63"/>
      <c r="BW464" s="63"/>
      <c r="BX464" s="63"/>
      <c r="BY464" s="63"/>
      <c r="BZ464" s="63"/>
      <c r="CA464" s="63"/>
    </row>
    <row r="465" spans="1:79" ht="12.7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4"/>
      <c r="AG465" s="64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</row>
    <row r="466" spans="1:79" ht="12.7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4"/>
      <c r="AG466" s="64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</row>
    <row r="467" spans="1:79" ht="12.7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4"/>
      <c r="AG467" s="64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  <c r="BV467" s="63"/>
      <c r="BW467" s="63"/>
      <c r="BX467" s="63"/>
      <c r="BY467" s="63"/>
      <c r="BZ467" s="63"/>
      <c r="CA467" s="63"/>
    </row>
    <row r="468" spans="1:79" ht="12.7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4"/>
      <c r="AG468" s="64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</row>
    <row r="469" spans="1:79" ht="12.7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4"/>
      <c r="AG469" s="64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</row>
    <row r="470" spans="1:79" ht="12.7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4"/>
      <c r="AG470" s="64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  <c r="BV470" s="63"/>
      <c r="BW470" s="63"/>
      <c r="BX470" s="63"/>
      <c r="BY470" s="63"/>
      <c r="BZ470" s="63"/>
      <c r="CA470" s="63"/>
    </row>
    <row r="471" spans="1:79" ht="12.7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4"/>
      <c r="AG471" s="64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  <c r="BX471" s="63"/>
      <c r="BY471" s="63"/>
      <c r="BZ471" s="63"/>
      <c r="CA471" s="63"/>
    </row>
    <row r="472" spans="1:79" ht="12.7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4"/>
      <c r="AG472" s="64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  <c r="BV472" s="63"/>
      <c r="BW472" s="63"/>
      <c r="BX472" s="63"/>
      <c r="BY472" s="63"/>
      <c r="BZ472" s="63"/>
      <c r="CA472" s="63"/>
    </row>
    <row r="473" spans="1:79" ht="12.7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4"/>
      <c r="AG473" s="64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</row>
    <row r="474" spans="1:79" ht="12.7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4"/>
      <c r="AG474" s="64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</row>
    <row r="475" spans="1:79" ht="12.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4"/>
      <c r="AG475" s="64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  <c r="BV475" s="63"/>
      <c r="BW475" s="63"/>
      <c r="BX475" s="63"/>
      <c r="BY475" s="63"/>
      <c r="BZ475" s="63"/>
      <c r="CA475" s="63"/>
    </row>
    <row r="476" spans="1:79" ht="12.7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4"/>
      <c r="AG476" s="64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</row>
    <row r="477" spans="1:79" ht="12.7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4"/>
      <c r="AG477" s="64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</row>
    <row r="478" spans="1:79" ht="12.7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4"/>
      <c r="AG478" s="64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  <c r="BV478" s="63"/>
      <c r="BW478" s="63"/>
      <c r="BX478" s="63"/>
      <c r="BY478" s="63"/>
      <c r="BZ478" s="63"/>
      <c r="CA478" s="63"/>
    </row>
    <row r="479" spans="1:79" ht="12.7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4"/>
      <c r="AG479" s="64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  <c r="BV479" s="63"/>
      <c r="BW479" s="63"/>
      <c r="BX479" s="63"/>
      <c r="BY479" s="63"/>
      <c r="BZ479" s="63"/>
      <c r="CA479" s="63"/>
    </row>
    <row r="480" spans="1:79" ht="12.7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4"/>
      <c r="AG480" s="64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</row>
    <row r="481" spans="1:79" ht="12.7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4"/>
      <c r="AG481" s="64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</row>
    <row r="482" spans="1:79" ht="12.7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4"/>
      <c r="AG482" s="64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  <c r="BV482" s="63"/>
      <c r="BW482" s="63"/>
      <c r="BX482" s="63"/>
      <c r="BY482" s="63"/>
      <c r="BZ482" s="63"/>
      <c r="CA482" s="63"/>
    </row>
    <row r="483" spans="1:79" ht="12.7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4"/>
      <c r="AG483" s="64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</row>
    <row r="484" spans="1:79" ht="12.7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4"/>
      <c r="AG484" s="64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</row>
    <row r="485" spans="1:79" ht="12.7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4"/>
      <c r="AG485" s="64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  <c r="BX485" s="63"/>
      <c r="BY485" s="63"/>
      <c r="BZ485" s="63"/>
      <c r="CA485" s="63"/>
    </row>
    <row r="486" spans="1:79" ht="12.7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4"/>
      <c r="AG486" s="64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</row>
    <row r="487" spans="1:79" ht="12.7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4"/>
      <c r="AG487" s="64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  <c r="BV487" s="63"/>
      <c r="BW487" s="63"/>
      <c r="BX487" s="63"/>
      <c r="BY487" s="63"/>
      <c r="BZ487" s="63"/>
      <c r="CA487" s="63"/>
    </row>
    <row r="488" spans="1:79" ht="12.7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4"/>
      <c r="AG488" s="64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</row>
    <row r="489" spans="1:79" ht="12.7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4"/>
      <c r="AG489" s="64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</row>
    <row r="490" spans="1:79" ht="12.7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4"/>
      <c r="AG490" s="64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  <c r="BX490" s="63"/>
      <c r="BY490" s="63"/>
      <c r="BZ490" s="63"/>
      <c r="CA490" s="63"/>
    </row>
    <row r="491" spans="1:79" ht="12.7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4"/>
      <c r="AG491" s="64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</row>
    <row r="492" spans="1:79" ht="12.7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4"/>
      <c r="AG492" s="64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</row>
    <row r="493" spans="1:79" ht="12.7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4"/>
      <c r="AG493" s="64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  <c r="BX493" s="63"/>
      <c r="BY493" s="63"/>
      <c r="BZ493" s="63"/>
      <c r="CA493" s="63"/>
    </row>
    <row r="494" spans="1:79" ht="12.7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4"/>
      <c r="AG494" s="64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  <c r="BV494" s="63"/>
      <c r="BW494" s="63"/>
      <c r="BX494" s="63"/>
      <c r="BY494" s="63"/>
      <c r="BZ494" s="63"/>
      <c r="CA494" s="63"/>
    </row>
    <row r="495" spans="1:79" ht="12.7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4"/>
      <c r="AG495" s="64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  <c r="BV495" s="63"/>
      <c r="BW495" s="63"/>
      <c r="BX495" s="63"/>
      <c r="BY495" s="63"/>
      <c r="BZ495" s="63"/>
      <c r="CA495" s="63"/>
    </row>
    <row r="496" spans="1:79" ht="12.7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4"/>
      <c r="AG496" s="64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  <c r="BV496" s="63"/>
      <c r="BW496" s="63"/>
      <c r="BX496" s="63"/>
      <c r="BY496" s="63"/>
      <c r="BZ496" s="63"/>
      <c r="CA496" s="63"/>
    </row>
    <row r="497" spans="1:79" ht="12.7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4"/>
      <c r="AG497" s="64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  <c r="BV497" s="63"/>
      <c r="BW497" s="63"/>
      <c r="BX497" s="63"/>
      <c r="BY497" s="63"/>
      <c r="BZ497" s="63"/>
      <c r="CA497" s="63"/>
    </row>
    <row r="498" spans="1:79" ht="12.7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4"/>
      <c r="AG498" s="64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</row>
    <row r="499" spans="1:79" ht="12.7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4"/>
      <c r="AG499" s="64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  <c r="BV499" s="63"/>
      <c r="BW499" s="63"/>
      <c r="BX499" s="63"/>
      <c r="BY499" s="63"/>
      <c r="BZ499" s="63"/>
      <c r="CA499" s="63"/>
    </row>
    <row r="500" spans="1:79" ht="12.7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4"/>
      <c r="AG500" s="64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  <c r="BV500" s="63"/>
      <c r="BW500" s="63"/>
      <c r="BX500" s="63"/>
      <c r="BY500" s="63"/>
      <c r="BZ500" s="63"/>
      <c r="CA500" s="63"/>
    </row>
    <row r="501" spans="1:79" ht="12.7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4"/>
      <c r="AG501" s="64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63"/>
      <c r="BZ501" s="63"/>
      <c r="CA501" s="63"/>
    </row>
    <row r="502" spans="1:79" ht="12.7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4"/>
      <c r="AG502" s="64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  <c r="BV502" s="63"/>
      <c r="BW502" s="63"/>
      <c r="BX502" s="63"/>
      <c r="BY502" s="63"/>
      <c r="BZ502" s="63"/>
      <c r="CA502" s="63"/>
    </row>
    <row r="503" spans="1:79" ht="12.7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4"/>
      <c r="AG503" s="64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  <c r="BV503" s="63"/>
      <c r="BW503" s="63"/>
      <c r="BX503" s="63"/>
      <c r="BY503" s="63"/>
      <c r="BZ503" s="63"/>
      <c r="CA503" s="63"/>
    </row>
    <row r="504" spans="1:79" ht="12.7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4"/>
      <c r="AG504" s="64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  <c r="BV504" s="63"/>
      <c r="BW504" s="63"/>
      <c r="BX504" s="63"/>
      <c r="BY504" s="63"/>
      <c r="BZ504" s="63"/>
      <c r="CA504" s="63"/>
    </row>
    <row r="505" spans="1:79" ht="12.7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4"/>
      <c r="AG505" s="64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  <c r="BV505" s="63"/>
      <c r="BW505" s="63"/>
      <c r="BX505" s="63"/>
      <c r="BY505" s="63"/>
      <c r="BZ505" s="63"/>
      <c r="CA505" s="63"/>
    </row>
    <row r="506" spans="1:79" ht="12.7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4"/>
      <c r="AG506" s="64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  <c r="BV506" s="63"/>
      <c r="BW506" s="63"/>
      <c r="BX506" s="63"/>
      <c r="BY506" s="63"/>
      <c r="BZ506" s="63"/>
      <c r="CA506" s="63"/>
    </row>
    <row r="507" spans="1:79" ht="12.7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4"/>
      <c r="AG507" s="64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  <c r="BV507" s="63"/>
      <c r="BW507" s="63"/>
      <c r="BX507" s="63"/>
      <c r="BY507" s="63"/>
      <c r="BZ507" s="63"/>
      <c r="CA507" s="63"/>
    </row>
    <row r="508" spans="1:79" ht="12.7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4"/>
      <c r="AG508" s="64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  <c r="BV508" s="63"/>
      <c r="BW508" s="63"/>
      <c r="BX508" s="63"/>
      <c r="BY508" s="63"/>
      <c r="BZ508" s="63"/>
      <c r="CA508" s="63"/>
    </row>
    <row r="509" spans="1:79" ht="12.7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4"/>
      <c r="AG509" s="64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  <c r="BV509" s="63"/>
      <c r="BW509" s="63"/>
      <c r="BX509" s="63"/>
      <c r="BY509" s="63"/>
      <c r="BZ509" s="63"/>
      <c r="CA509" s="63"/>
    </row>
    <row r="510" spans="1:79" ht="12.7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4"/>
      <c r="AG510" s="64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</row>
    <row r="511" spans="1:79" ht="12.7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4"/>
      <c r="AG511" s="64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  <c r="BV511" s="63"/>
      <c r="BW511" s="63"/>
      <c r="BX511" s="63"/>
      <c r="BY511" s="63"/>
      <c r="BZ511" s="63"/>
      <c r="CA511" s="63"/>
    </row>
    <row r="512" spans="1:79" ht="12.7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4"/>
      <c r="AG512" s="64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  <c r="BV512" s="63"/>
      <c r="BW512" s="63"/>
      <c r="BX512" s="63"/>
      <c r="BY512" s="63"/>
      <c r="BZ512" s="63"/>
      <c r="CA512" s="63"/>
    </row>
    <row r="513" spans="1:79" ht="12.7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4"/>
      <c r="AG513" s="64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  <c r="BX513" s="63"/>
      <c r="BY513" s="63"/>
      <c r="BZ513" s="63"/>
      <c r="CA513" s="63"/>
    </row>
    <row r="514" spans="1:79" ht="12.7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4"/>
      <c r="AG514" s="64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  <c r="BV514" s="63"/>
      <c r="BW514" s="63"/>
      <c r="BX514" s="63"/>
      <c r="BY514" s="63"/>
      <c r="BZ514" s="63"/>
      <c r="CA514" s="63"/>
    </row>
    <row r="515" spans="1:79" ht="12.7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4"/>
      <c r="AG515" s="64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  <c r="BV515" s="63"/>
      <c r="BW515" s="63"/>
      <c r="BX515" s="63"/>
      <c r="BY515" s="63"/>
      <c r="BZ515" s="63"/>
      <c r="CA515" s="63"/>
    </row>
    <row r="516" spans="1:79" ht="12.7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4"/>
      <c r="AG516" s="64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  <c r="BV516" s="63"/>
      <c r="BW516" s="63"/>
      <c r="BX516" s="63"/>
      <c r="BY516" s="63"/>
      <c r="BZ516" s="63"/>
      <c r="CA516" s="63"/>
    </row>
    <row r="517" spans="1:79" ht="12.7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4"/>
      <c r="AG517" s="64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  <c r="BV517" s="63"/>
      <c r="BW517" s="63"/>
      <c r="BX517" s="63"/>
      <c r="BY517" s="63"/>
      <c r="BZ517" s="63"/>
      <c r="CA517" s="63"/>
    </row>
    <row r="518" spans="1:79" ht="12.7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4"/>
      <c r="AG518" s="64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  <c r="BV518" s="63"/>
      <c r="BW518" s="63"/>
      <c r="BX518" s="63"/>
      <c r="BY518" s="63"/>
      <c r="BZ518" s="63"/>
      <c r="CA518" s="63"/>
    </row>
    <row r="519" spans="1:79" ht="12.7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4"/>
      <c r="AG519" s="64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  <c r="BV519" s="63"/>
      <c r="BW519" s="63"/>
      <c r="BX519" s="63"/>
      <c r="BY519" s="63"/>
      <c r="BZ519" s="63"/>
      <c r="CA519" s="63"/>
    </row>
    <row r="520" spans="1:79" ht="12.7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4"/>
      <c r="AG520" s="64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  <c r="BV520" s="63"/>
      <c r="BW520" s="63"/>
      <c r="BX520" s="63"/>
      <c r="BY520" s="63"/>
      <c r="BZ520" s="63"/>
      <c r="CA520" s="63"/>
    </row>
    <row r="521" spans="1:79" ht="12.7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4"/>
      <c r="AG521" s="64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  <c r="BV521" s="63"/>
      <c r="BW521" s="63"/>
      <c r="BX521" s="63"/>
      <c r="BY521" s="63"/>
      <c r="BZ521" s="63"/>
      <c r="CA521" s="63"/>
    </row>
    <row r="522" spans="1:79" ht="12.7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4"/>
      <c r="AG522" s="64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</row>
    <row r="523" spans="1:79" ht="12.7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4"/>
      <c r="AG523" s="64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  <c r="BX523" s="63"/>
      <c r="BY523" s="63"/>
      <c r="BZ523" s="63"/>
      <c r="CA523" s="63"/>
    </row>
    <row r="524" spans="1:79" ht="12.7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4"/>
      <c r="AG524" s="64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  <c r="BV524" s="63"/>
      <c r="BW524" s="63"/>
      <c r="BX524" s="63"/>
      <c r="BY524" s="63"/>
      <c r="BZ524" s="63"/>
      <c r="CA524" s="63"/>
    </row>
    <row r="525" spans="1:79" ht="12.7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4"/>
      <c r="AG525" s="64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  <c r="BV525" s="63"/>
      <c r="BW525" s="63"/>
      <c r="BX525" s="63"/>
      <c r="BY525" s="63"/>
      <c r="BZ525" s="63"/>
      <c r="CA525" s="63"/>
    </row>
    <row r="526" spans="1:79" ht="12.7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4"/>
      <c r="AG526" s="64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  <c r="BV526" s="63"/>
      <c r="BW526" s="63"/>
      <c r="BX526" s="63"/>
      <c r="BY526" s="63"/>
      <c r="BZ526" s="63"/>
      <c r="CA526" s="63"/>
    </row>
    <row r="527" spans="1:79" ht="12.7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4"/>
      <c r="AG527" s="64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  <c r="BV527" s="63"/>
      <c r="BW527" s="63"/>
      <c r="BX527" s="63"/>
      <c r="BY527" s="63"/>
      <c r="BZ527" s="63"/>
      <c r="CA527" s="63"/>
    </row>
    <row r="528" spans="1:79" ht="12.7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4"/>
      <c r="AG528" s="64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  <c r="BV528" s="63"/>
      <c r="BW528" s="63"/>
      <c r="BX528" s="63"/>
      <c r="BY528" s="63"/>
      <c r="BZ528" s="63"/>
      <c r="CA528" s="63"/>
    </row>
    <row r="529" spans="1:79" ht="12.7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4"/>
      <c r="AG529" s="64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  <c r="BV529" s="63"/>
      <c r="BW529" s="63"/>
      <c r="BX529" s="63"/>
      <c r="BY529" s="63"/>
      <c r="BZ529" s="63"/>
      <c r="CA529" s="63"/>
    </row>
    <row r="530" spans="1:79" ht="12.7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4"/>
      <c r="AG530" s="64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  <c r="BV530" s="63"/>
      <c r="BW530" s="63"/>
      <c r="BX530" s="63"/>
      <c r="BY530" s="63"/>
      <c r="BZ530" s="63"/>
      <c r="CA530" s="63"/>
    </row>
    <row r="531" spans="1:79" ht="12.7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4"/>
      <c r="AG531" s="64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  <c r="BV531" s="63"/>
      <c r="BW531" s="63"/>
      <c r="BX531" s="63"/>
      <c r="BY531" s="63"/>
      <c r="BZ531" s="63"/>
      <c r="CA531" s="63"/>
    </row>
    <row r="532" spans="1:79" ht="12.7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4"/>
      <c r="AG532" s="64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  <c r="BV532" s="63"/>
      <c r="BW532" s="63"/>
      <c r="BX532" s="63"/>
      <c r="BY532" s="63"/>
      <c r="BZ532" s="63"/>
      <c r="CA532" s="63"/>
    </row>
    <row r="533" spans="1:79" ht="12.7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4"/>
      <c r="AG533" s="64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  <c r="BX533" s="63"/>
      <c r="BY533" s="63"/>
      <c r="BZ533" s="63"/>
      <c r="CA533" s="63"/>
    </row>
    <row r="534" spans="1:79" ht="12.7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4"/>
      <c r="AG534" s="64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</row>
    <row r="535" spans="1:79" ht="12.7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4"/>
      <c r="AG535" s="64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  <c r="BX535" s="63"/>
      <c r="BY535" s="63"/>
      <c r="BZ535" s="63"/>
      <c r="CA535" s="63"/>
    </row>
    <row r="536" spans="1:79" ht="12.7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4"/>
      <c r="AG536" s="64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  <c r="BX536" s="63"/>
      <c r="BY536" s="63"/>
      <c r="BZ536" s="63"/>
      <c r="CA536" s="63"/>
    </row>
    <row r="537" spans="1:79" ht="12.7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4"/>
      <c r="AG537" s="64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  <c r="BV537" s="63"/>
      <c r="BW537" s="63"/>
      <c r="BX537" s="63"/>
      <c r="BY537" s="63"/>
      <c r="BZ537" s="63"/>
      <c r="CA537" s="63"/>
    </row>
    <row r="538" spans="1:79" ht="12.7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4"/>
      <c r="AG538" s="64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  <c r="BV538" s="63"/>
      <c r="BW538" s="63"/>
      <c r="BX538" s="63"/>
      <c r="BY538" s="63"/>
      <c r="BZ538" s="63"/>
      <c r="CA538" s="63"/>
    </row>
    <row r="539" spans="1:79" ht="12.7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4"/>
      <c r="AG539" s="64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  <c r="BV539" s="63"/>
      <c r="BW539" s="63"/>
      <c r="BX539" s="63"/>
      <c r="BY539" s="63"/>
      <c r="BZ539" s="63"/>
      <c r="CA539" s="63"/>
    </row>
    <row r="540" spans="1:79" ht="12.7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4"/>
      <c r="AG540" s="64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  <c r="BX540" s="63"/>
      <c r="BY540" s="63"/>
      <c r="BZ540" s="63"/>
      <c r="CA540" s="63"/>
    </row>
    <row r="541" spans="1:79" ht="12.7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4"/>
      <c r="AG541" s="64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  <c r="BV541" s="63"/>
      <c r="BW541" s="63"/>
      <c r="BX541" s="63"/>
      <c r="BY541" s="63"/>
      <c r="BZ541" s="63"/>
      <c r="CA541" s="63"/>
    </row>
    <row r="542" spans="1:79" ht="12.7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4"/>
      <c r="AG542" s="64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  <c r="BV542" s="63"/>
      <c r="BW542" s="63"/>
      <c r="BX542" s="63"/>
      <c r="BY542" s="63"/>
      <c r="BZ542" s="63"/>
      <c r="CA542" s="63"/>
    </row>
    <row r="543" spans="1:79" ht="12.7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4"/>
      <c r="AG543" s="64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  <c r="BV543" s="63"/>
      <c r="BW543" s="63"/>
      <c r="BX543" s="63"/>
      <c r="BY543" s="63"/>
      <c r="BZ543" s="63"/>
      <c r="CA543" s="63"/>
    </row>
    <row r="544" spans="1:79" ht="12.7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4"/>
      <c r="AG544" s="64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  <c r="BV544" s="63"/>
      <c r="BW544" s="63"/>
      <c r="BX544" s="63"/>
      <c r="BY544" s="63"/>
      <c r="BZ544" s="63"/>
      <c r="CA544" s="63"/>
    </row>
    <row r="545" spans="1:79" ht="12.7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4"/>
      <c r="AG545" s="64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  <c r="BX545" s="63"/>
      <c r="BY545" s="63"/>
      <c r="BZ545" s="63"/>
      <c r="CA545" s="63"/>
    </row>
    <row r="546" spans="1:79" ht="12.7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4"/>
      <c r="AG546" s="64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</row>
    <row r="547" spans="1:79" ht="12.7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4"/>
      <c r="AG547" s="64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  <c r="BV547" s="63"/>
      <c r="BW547" s="63"/>
      <c r="BX547" s="63"/>
      <c r="BY547" s="63"/>
      <c r="BZ547" s="63"/>
      <c r="CA547" s="63"/>
    </row>
    <row r="548" spans="1:79" ht="12.7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4"/>
      <c r="AG548" s="64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  <c r="BV548" s="63"/>
      <c r="BW548" s="63"/>
      <c r="BX548" s="63"/>
      <c r="BY548" s="63"/>
      <c r="BZ548" s="63"/>
      <c r="CA548" s="63"/>
    </row>
    <row r="549" spans="1:79" ht="12.7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4"/>
      <c r="AG549" s="64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  <c r="BV549" s="63"/>
      <c r="BW549" s="63"/>
      <c r="BX549" s="63"/>
      <c r="BY549" s="63"/>
      <c r="BZ549" s="63"/>
      <c r="CA549" s="63"/>
    </row>
    <row r="550" spans="1:79" ht="12.7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4"/>
      <c r="AG550" s="64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  <c r="BV550" s="63"/>
      <c r="BW550" s="63"/>
      <c r="BX550" s="63"/>
      <c r="BY550" s="63"/>
      <c r="BZ550" s="63"/>
      <c r="CA550" s="63"/>
    </row>
    <row r="551" spans="1:79" ht="12.7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4"/>
      <c r="AG551" s="64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  <c r="BV551" s="63"/>
      <c r="BW551" s="63"/>
      <c r="BX551" s="63"/>
      <c r="BY551" s="63"/>
      <c r="BZ551" s="63"/>
      <c r="CA551" s="63"/>
    </row>
    <row r="552" spans="1:79" ht="12.7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4"/>
      <c r="AG552" s="64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  <c r="BV552" s="63"/>
      <c r="BW552" s="63"/>
      <c r="BX552" s="63"/>
      <c r="BY552" s="63"/>
      <c r="BZ552" s="63"/>
      <c r="CA552" s="63"/>
    </row>
    <row r="553" spans="1:79" ht="12.7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4"/>
      <c r="AG553" s="64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  <c r="BX553" s="63"/>
      <c r="BY553" s="63"/>
      <c r="BZ553" s="63"/>
      <c r="CA553" s="63"/>
    </row>
    <row r="554" spans="1:79" ht="12.7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4"/>
      <c r="AG554" s="64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  <c r="BV554" s="63"/>
      <c r="BW554" s="63"/>
      <c r="BX554" s="63"/>
      <c r="BY554" s="63"/>
      <c r="BZ554" s="63"/>
      <c r="CA554" s="63"/>
    </row>
    <row r="555" spans="1:79" ht="12.7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4"/>
      <c r="AG555" s="64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  <c r="BV555" s="63"/>
      <c r="BW555" s="63"/>
      <c r="BX555" s="63"/>
      <c r="BY555" s="63"/>
      <c r="BZ555" s="63"/>
      <c r="CA555" s="63"/>
    </row>
    <row r="556" spans="1:79" ht="12.7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4"/>
      <c r="AG556" s="64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  <c r="BV556" s="63"/>
      <c r="BW556" s="63"/>
      <c r="BX556" s="63"/>
      <c r="BY556" s="63"/>
      <c r="BZ556" s="63"/>
      <c r="CA556" s="63"/>
    </row>
    <row r="557" spans="1:79" ht="12.7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4"/>
      <c r="AG557" s="64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  <c r="BV557" s="63"/>
      <c r="BW557" s="63"/>
      <c r="BX557" s="63"/>
      <c r="BY557" s="63"/>
      <c r="BZ557" s="63"/>
      <c r="CA557" s="63"/>
    </row>
    <row r="558" spans="1:79" ht="12.7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4"/>
      <c r="AG558" s="64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</row>
    <row r="559" spans="1:79" ht="12.7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4"/>
      <c r="AG559" s="64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  <c r="BV559" s="63"/>
      <c r="BW559" s="63"/>
      <c r="BX559" s="63"/>
      <c r="BY559" s="63"/>
      <c r="BZ559" s="63"/>
      <c r="CA559" s="63"/>
    </row>
    <row r="560" spans="1:79" ht="12.7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4"/>
      <c r="AG560" s="64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  <c r="BV560" s="63"/>
      <c r="BW560" s="63"/>
      <c r="BX560" s="63"/>
      <c r="BY560" s="63"/>
      <c r="BZ560" s="63"/>
      <c r="CA560" s="63"/>
    </row>
    <row r="561" spans="1:79" ht="12.7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4"/>
      <c r="AG561" s="64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  <c r="BV561" s="63"/>
      <c r="BW561" s="63"/>
      <c r="BX561" s="63"/>
      <c r="BY561" s="63"/>
      <c r="BZ561" s="63"/>
      <c r="CA561" s="63"/>
    </row>
    <row r="562" spans="1:79" ht="12.7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4"/>
      <c r="AG562" s="64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  <c r="BV562" s="63"/>
      <c r="BW562" s="63"/>
      <c r="BX562" s="63"/>
      <c r="BY562" s="63"/>
      <c r="BZ562" s="63"/>
      <c r="CA562" s="63"/>
    </row>
    <row r="563" spans="1:79" ht="12.7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4"/>
      <c r="AG563" s="64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  <c r="BV563" s="63"/>
      <c r="BW563" s="63"/>
      <c r="BX563" s="63"/>
      <c r="BY563" s="63"/>
      <c r="BZ563" s="63"/>
      <c r="CA563" s="63"/>
    </row>
    <row r="564" spans="1:79" ht="12.7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4"/>
      <c r="AG564" s="64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  <c r="BV564" s="63"/>
      <c r="BW564" s="63"/>
      <c r="BX564" s="63"/>
      <c r="BY564" s="63"/>
      <c r="BZ564" s="63"/>
      <c r="CA564" s="63"/>
    </row>
    <row r="565" spans="1:79" ht="12.7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4"/>
      <c r="AG565" s="64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  <c r="BV565" s="63"/>
      <c r="BW565" s="63"/>
      <c r="BX565" s="63"/>
      <c r="BY565" s="63"/>
      <c r="BZ565" s="63"/>
      <c r="CA565" s="63"/>
    </row>
    <row r="566" spans="1:79" ht="12.7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4"/>
      <c r="AG566" s="64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  <c r="BV566" s="63"/>
      <c r="BW566" s="63"/>
      <c r="BX566" s="63"/>
      <c r="BY566" s="63"/>
      <c r="BZ566" s="63"/>
      <c r="CA566" s="63"/>
    </row>
    <row r="567" spans="1:79" ht="12.7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4"/>
      <c r="AG567" s="64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  <c r="BV567" s="63"/>
      <c r="BW567" s="63"/>
      <c r="BX567" s="63"/>
      <c r="BY567" s="63"/>
      <c r="BZ567" s="63"/>
      <c r="CA567" s="63"/>
    </row>
    <row r="568" spans="1:79" ht="12.7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4"/>
      <c r="AG568" s="64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  <c r="BV568" s="63"/>
      <c r="BW568" s="63"/>
      <c r="BX568" s="63"/>
      <c r="BY568" s="63"/>
      <c r="BZ568" s="63"/>
      <c r="CA568" s="63"/>
    </row>
    <row r="569" spans="1:79" ht="12.7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4"/>
      <c r="AG569" s="64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  <c r="BV569" s="63"/>
      <c r="BW569" s="63"/>
      <c r="BX569" s="63"/>
      <c r="BY569" s="63"/>
      <c r="BZ569" s="63"/>
      <c r="CA569" s="63"/>
    </row>
    <row r="570" spans="1:79" ht="12.7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4"/>
      <c r="AG570" s="64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  <c r="BV570" s="63"/>
      <c r="BW570" s="63"/>
      <c r="BX570" s="63"/>
      <c r="BY570" s="63"/>
      <c r="BZ570" s="63"/>
      <c r="CA570" s="63"/>
    </row>
    <row r="571" spans="1:79" ht="12.7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4"/>
      <c r="AG571" s="64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  <c r="BV571" s="63"/>
      <c r="BW571" s="63"/>
      <c r="BX571" s="63"/>
      <c r="BY571" s="63"/>
      <c r="BZ571" s="63"/>
      <c r="CA571" s="63"/>
    </row>
    <row r="572" spans="1:79" ht="12.7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4"/>
      <c r="AG572" s="64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  <c r="BV572" s="63"/>
      <c r="BW572" s="63"/>
      <c r="BX572" s="63"/>
      <c r="BY572" s="63"/>
      <c r="BZ572" s="63"/>
      <c r="CA572" s="63"/>
    </row>
    <row r="573" spans="1:79" ht="12.7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4"/>
      <c r="AG573" s="64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  <c r="BV573" s="63"/>
      <c r="BW573" s="63"/>
      <c r="BX573" s="63"/>
      <c r="BY573" s="63"/>
      <c r="BZ573" s="63"/>
      <c r="CA573" s="63"/>
    </row>
    <row r="574" spans="1:79" ht="12.7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4"/>
      <c r="AG574" s="64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  <c r="BV574" s="63"/>
      <c r="BW574" s="63"/>
      <c r="BX574" s="63"/>
      <c r="BY574" s="63"/>
      <c r="BZ574" s="63"/>
      <c r="CA574" s="63"/>
    </row>
    <row r="575" spans="1:79" ht="12.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4"/>
      <c r="AG575" s="64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  <c r="BV575" s="63"/>
      <c r="BW575" s="63"/>
      <c r="BX575" s="63"/>
      <c r="BY575" s="63"/>
      <c r="BZ575" s="63"/>
      <c r="CA575" s="63"/>
    </row>
    <row r="576" spans="1:79" ht="12.7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4"/>
      <c r="AG576" s="64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  <c r="BV576" s="63"/>
      <c r="BW576" s="63"/>
      <c r="BX576" s="63"/>
      <c r="BY576" s="63"/>
      <c r="BZ576" s="63"/>
      <c r="CA576" s="63"/>
    </row>
    <row r="577" spans="1:79" ht="12.7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4"/>
      <c r="AG577" s="64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  <c r="BV577" s="63"/>
      <c r="BW577" s="63"/>
      <c r="BX577" s="63"/>
      <c r="BY577" s="63"/>
      <c r="BZ577" s="63"/>
      <c r="CA577" s="63"/>
    </row>
    <row r="578" spans="1:79" ht="12.7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4"/>
      <c r="AG578" s="64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  <c r="BV578" s="63"/>
      <c r="BW578" s="63"/>
      <c r="BX578" s="63"/>
      <c r="BY578" s="63"/>
      <c r="BZ578" s="63"/>
      <c r="CA578" s="63"/>
    </row>
    <row r="579" spans="1:79" ht="12.7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4"/>
      <c r="AG579" s="64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  <c r="BV579" s="63"/>
      <c r="BW579" s="63"/>
      <c r="BX579" s="63"/>
      <c r="BY579" s="63"/>
      <c r="BZ579" s="63"/>
      <c r="CA579" s="63"/>
    </row>
    <row r="580" spans="1:79" ht="12.7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4"/>
      <c r="AG580" s="64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  <c r="BV580" s="63"/>
      <c r="BW580" s="63"/>
      <c r="BX580" s="63"/>
      <c r="BY580" s="63"/>
      <c r="BZ580" s="63"/>
      <c r="CA580" s="63"/>
    </row>
    <row r="581" spans="1:79" ht="12.7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4"/>
      <c r="AG581" s="64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  <c r="BV581" s="63"/>
      <c r="BW581" s="63"/>
      <c r="BX581" s="63"/>
      <c r="BY581" s="63"/>
      <c r="BZ581" s="63"/>
      <c r="CA581" s="63"/>
    </row>
    <row r="582" spans="1:79" ht="12.7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4"/>
      <c r="AG582" s="64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  <c r="BV582" s="63"/>
      <c r="BW582" s="63"/>
      <c r="BX582" s="63"/>
      <c r="BY582" s="63"/>
      <c r="BZ582" s="63"/>
      <c r="CA582" s="63"/>
    </row>
    <row r="583" spans="1:79" ht="12.7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4"/>
      <c r="AG583" s="64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  <c r="BV583" s="63"/>
      <c r="BW583" s="63"/>
      <c r="BX583" s="63"/>
      <c r="BY583" s="63"/>
      <c r="BZ583" s="63"/>
      <c r="CA583" s="63"/>
    </row>
    <row r="584" spans="1:79" ht="12.7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4"/>
      <c r="AG584" s="64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  <c r="BV584" s="63"/>
      <c r="BW584" s="63"/>
      <c r="BX584" s="63"/>
      <c r="BY584" s="63"/>
      <c r="BZ584" s="63"/>
      <c r="CA584" s="63"/>
    </row>
    <row r="585" spans="1:79" ht="12.7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4"/>
      <c r="AG585" s="64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  <c r="BV585" s="63"/>
      <c r="BW585" s="63"/>
      <c r="BX585" s="63"/>
      <c r="BY585" s="63"/>
      <c r="BZ585" s="63"/>
      <c r="CA585" s="63"/>
    </row>
    <row r="586" spans="1:79" ht="12.7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4"/>
      <c r="AG586" s="64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  <c r="BV586" s="63"/>
      <c r="BW586" s="63"/>
      <c r="BX586" s="63"/>
      <c r="BY586" s="63"/>
      <c r="BZ586" s="63"/>
      <c r="CA586" s="63"/>
    </row>
    <row r="587" spans="1:79" ht="12.7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4"/>
      <c r="AG587" s="64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  <c r="BV587" s="63"/>
      <c r="BW587" s="63"/>
      <c r="BX587" s="63"/>
      <c r="BY587" s="63"/>
      <c r="BZ587" s="63"/>
      <c r="CA587" s="63"/>
    </row>
    <row r="588" spans="1:79" ht="12.7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4"/>
      <c r="AG588" s="64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  <c r="BV588" s="63"/>
      <c r="BW588" s="63"/>
      <c r="BX588" s="63"/>
      <c r="BY588" s="63"/>
      <c r="BZ588" s="63"/>
      <c r="CA588" s="63"/>
    </row>
    <row r="589" spans="1:79" ht="12.7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4"/>
      <c r="AG589" s="64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63"/>
      <c r="BZ589" s="63"/>
      <c r="CA589" s="63"/>
    </row>
    <row r="590" spans="1:79" ht="12.7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4"/>
      <c r="AG590" s="64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  <c r="BV590" s="63"/>
      <c r="BW590" s="63"/>
      <c r="BX590" s="63"/>
      <c r="BY590" s="63"/>
      <c r="BZ590" s="63"/>
      <c r="CA590" s="63"/>
    </row>
    <row r="591" spans="1:79" ht="12.7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4"/>
      <c r="AG591" s="64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  <c r="BV591" s="63"/>
      <c r="BW591" s="63"/>
      <c r="BX591" s="63"/>
      <c r="BY591" s="63"/>
      <c r="BZ591" s="63"/>
      <c r="CA591" s="63"/>
    </row>
    <row r="592" spans="1:79" ht="12.7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4"/>
      <c r="AG592" s="64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  <c r="BV592" s="63"/>
      <c r="BW592" s="63"/>
      <c r="BX592" s="63"/>
      <c r="BY592" s="63"/>
      <c r="BZ592" s="63"/>
      <c r="CA592" s="63"/>
    </row>
    <row r="593" spans="1:79" ht="12.7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4"/>
      <c r="AG593" s="64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  <c r="BV593" s="63"/>
      <c r="BW593" s="63"/>
      <c r="BX593" s="63"/>
      <c r="BY593" s="63"/>
      <c r="BZ593" s="63"/>
      <c r="CA593" s="63"/>
    </row>
    <row r="594" spans="1:79" ht="12.7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4"/>
      <c r="AG594" s="64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  <c r="BV594" s="63"/>
      <c r="BW594" s="63"/>
      <c r="BX594" s="63"/>
      <c r="BY594" s="63"/>
      <c r="BZ594" s="63"/>
      <c r="CA594" s="63"/>
    </row>
    <row r="595" spans="1:79" ht="12.7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4"/>
      <c r="AG595" s="64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  <c r="BV595" s="63"/>
      <c r="BW595" s="63"/>
      <c r="BX595" s="63"/>
      <c r="BY595" s="63"/>
      <c r="BZ595" s="63"/>
      <c r="CA595" s="63"/>
    </row>
    <row r="596" spans="1:79" ht="12.7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4"/>
      <c r="AG596" s="64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  <c r="BV596" s="63"/>
      <c r="BW596" s="63"/>
      <c r="BX596" s="63"/>
      <c r="BY596" s="63"/>
      <c r="BZ596" s="63"/>
      <c r="CA596" s="63"/>
    </row>
    <row r="597" spans="1:79" ht="12.7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4"/>
      <c r="AG597" s="64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  <c r="BV597" s="63"/>
      <c r="BW597" s="63"/>
      <c r="BX597" s="63"/>
      <c r="BY597" s="63"/>
      <c r="BZ597" s="63"/>
      <c r="CA597" s="63"/>
    </row>
    <row r="598" spans="1:79" ht="12.7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4"/>
      <c r="AG598" s="64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  <c r="BX598" s="63"/>
      <c r="BY598" s="63"/>
      <c r="BZ598" s="63"/>
      <c r="CA598" s="63"/>
    </row>
    <row r="599" spans="1:79" ht="12.7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4"/>
      <c r="AG599" s="64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  <c r="BV599" s="63"/>
      <c r="BW599" s="63"/>
      <c r="BX599" s="63"/>
      <c r="BY599" s="63"/>
      <c r="BZ599" s="63"/>
      <c r="CA599" s="63"/>
    </row>
    <row r="600" spans="1:79" ht="12.7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4"/>
      <c r="AG600" s="64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  <c r="BV600" s="63"/>
      <c r="BW600" s="63"/>
      <c r="BX600" s="63"/>
      <c r="BY600" s="63"/>
      <c r="BZ600" s="63"/>
      <c r="CA600" s="63"/>
    </row>
    <row r="601" spans="1:79" ht="12.7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4"/>
      <c r="AG601" s="64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  <c r="BV601" s="63"/>
      <c r="BW601" s="63"/>
      <c r="BX601" s="63"/>
      <c r="BY601" s="63"/>
      <c r="BZ601" s="63"/>
      <c r="CA601" s="63"/>
    </row>
    <row r="602" spans="1:79" ht="12.7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4"/>
      <c r="AG602" s="64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  <c r="BV602" s="63"/>
      <c r="BW602" s="63"/>
      <c r="BX602" s="63"/>
      <c r="BY602" s="63"/>
      <c r="BZ602" s="63"/>
      <c r="CA602" s="63"/>
    </row>
    <row r="603" spans="1:79" ht="12.7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4"/>
      <c r="AG603" s="64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  <c r="BV603" s="63"/>
      <c r="BW603" s="63"/>
      <c r="BX603" s="63"/>
      <c r="BY603" s="63"/>
      <c r="BZ603" s="63"/>
      <c r="CA603" s="63"/>
    </row>
    <row r="604" spans="1:79" ht="12.7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4"/>
      <c r="AG604" s="64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  <c r="BV604" s="63"/>
      <c r="BW604" s="63"/>
      <c r="BX604" s="63"/>
      <c r="BY604" s="63"/>
      <c r="BZ604" s="63"/>
      <c r="CA604" s="63"/>
    </row>
    <row r="605" spans="1:79" ht="12.7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4"/>
      <c r="AG605" s="64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  <c r="BV605" s="63"/>
      <c r="BW605" s="63"/>
      <c r="BX605" s="63"/>
      <c r="BY605" s="63"/>
      <c r="BZ605" s="63"/>
      <c r="CA605" s="63"/>
    </row>
    <row r="606" spans="1:79" ht="12.7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4"/>
      <c r="AG606" s="64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  <c r="BV606" s="63"/>
      <c r="BW606" s="63"/>
      <c r="BX606" s="63"/>
      <c r="BY606" s="63"/>
      <c r="BZ606" s="63"/>
      <c r="CA606" s="63"/>
    </row>
    <row r="607" spans="1:79" ht="12.7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4"/>
      <c r="AG607" s="64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  <c r="BV607" s="63"/>
      <c r="BW607" s="63"/>
      <c r="BX607" s="63"/>
      <c r="BY607" s="63"/>
      <c r="BZ607" s="63"/>
      <c r="CA607" s="63"/>
    </row>
    <row r="608" spans="1:79" ht="12.7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4"/>
      <c r="AG608" s="64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  <c r="BV608" s="63"/>
      <c r="BW608" s="63"/>
      <c r="BX608" s="63"/>
      <c r="BY608" s="63"/>
      <c r="BZ608" s="63"/>
      <c r="CA608" s="63"/>
    </row>
    <row r="609" spans="1:79" ht="12.7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4"/>
      <c r="AG609" s="64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  <c r="BV609" s="63"/>
      <c r="BW609" s="63"/>
      <c r="BX609" s="63"/>
      <c r="BY609" s="63"/>
      <c r="BZ609" s="63"/>
      <c r="CA609" s="63"/>
    </row>
    <row r="610" spans="1:79" ht="12.7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4"/>
      <c r="AG610" s="64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  <c r="BV610" s="63"/>
      <c r="BW610" s="63"/>
      <c r="BX610" s="63"/>
      <c r="BY610" s="63"/>
      <c r="BZ610" s="63"/>
      <c r="CA610" s="63"/>
    </row>
    <row r="611" spans="1:79" ht="12.7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4"/>
      <c r="AG611" s="64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  <c r="BV611" s="63"/>
      <c r="BW611" s="63"/>
      <c r="BX611" s="63"/>
      <c r="BY611" s="63"/>
      <c r="BZ611" s="63"/>
      <c r="CA611" s="63"/>
    </row>
    <row r="612" spans="1:79" ht="12.7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4"/>
      <c r="AG612" s="64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  <c r="BV612" s="63"/>
      <c r="BW612" s="63"/>
      <c r="BX612" s="63"/>
      <c r="BY612" s="63"/>
      <c r="BZ612" s="63"/>
      <c r="CA612" s="63"/>
    </row>
    <row r="613" spans="1:79" ht="12.7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4"/>
      <c r="AG613" s="64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  <c r="BV613" s="63"/>
      <c r="BW613" s="63"/>
      <c r="BX613" s="63"/>
      <c r="BY613" s="63"/>
      <c r="BZ613" s="63"/>
      <c r="CA613" s="63"/>
    </row>
    <row r="614" spans="1:79" ht="12.7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4"/>
      <c r="AG614" s="64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  <c r="BV614" s="63"/>
      <c r="BW614" s="63"/>
      <c r="BX614" s="63"/>
      <c r="BY614" s="63"/>
      <c r="BZ614" s="63"/>
      <c r="CA614" s="63"/>
    </row>
    <row r="615" spans="1:79" ht="12.7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4"/>
      <c r="AG615" s="64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  <c r="BV615" s="63"/>
      <c r="BW615" s="63"/>
      <c r="BX615" s="63"/>
      <c r="BY615" s="63"/>
      <c r="BZ615" s="63"/>
      <c r="CA615" s="63"/>
    </row>
    <row r="616" spans="1:79" ht="12.7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4"/>
      <c r="AG616" s="64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  <c r="BV616" s="63"/>
      <c r="BW616" s="63"/>
      <c r="BX616" s="63"/>
      <c r="BY616" s="63"/>
      <c r="BZ616" s="63"/>
      <c r="CA616" s="63"/>
    </row>
    <row r="617" spans="1:79" ht="12.7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4"/>
      <c r="AG617" s="64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  <c r="BV617" s="63"/>
      <c r="BW617" s="63"/>
      <c r="BX617" s="63"/>
      <c r="BY617" s="63"/>
      <c r="BZ617" s="63"/>
      <c r="CA617" s="63"/>
    </row>
    <row r="618" spans="1:79" ht="12.7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4"/>
      <c r="AG618" s="64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  <c r="BV618" s="63"/>
      <c r="BW618" s="63"/>
      <c r="BX618" s="63"/>
      <c r="BY618" s="63"/>
      <c r="BZ618" s="63"/>
      <c r="CA618" s="63"/>
    </row>
    <row r="619" spans="1:79" ht="12.7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4"/>
      <c r="AG619" s="64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  <c r="BV619" s="63"/>
      <c r="BW619" s="63"/>
      <c r="BX619" s="63"/>
      <c r="BY619" s="63"/>
      <c r="BZ619" s="63"/>
      <c r="CA619" s="63"/>
    </row>
    <row r="620" spans="1:79" ht="12.7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4"/>
      <c r="AG620" s="64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  <c r="BV620" s="63"/>
      <c r="BW620" s="63"/>
      <c r="BX620" s="63"/>
      <c r="BY620" s="63"/>
      <c r="BZ620" s="63"/>
      <c r="CA620" s="63"/>
    </row>
    <row r="621" spans="1:79" ht="12.7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4"/>
      <c r="AG621" s="64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  <c r="BV621" s="63"/>
      <c r="BW621" s="63"/>
      <c r="BX621" s="63"/>
      <c r="BY621" s="63"/>
      <c r="BZ621" s="63"/>
      <c r="CA621" s="63"/>
    </row>
    <row r="622" spans="1:79" ht="12.7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4"/>
      <c r="AG622" s="64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  <c r="BV622" s="63"/>
      <c r="BW622" s="63"/>
      <c r="BX622" s="63"/>
      <c r="BY622" s="63"/>
      <c r="BZ622" s="63"/>
      <c r="CA622" s="63"/>
    </row>
    <row r="623" spans="1:79" ht="12.7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4"/>
      <c r="AG623" s="64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  <c r="BV623" s="63"/>
      <c r="BW623" s="63"/>
      <c r="BX623" s="63"/>
      <c r="BY623" s="63"/>
      <c r="BZ623" s="63"/>
      <c r="CA623" s="63"/>
    </row>
    <row r="624" spans="1:79" ht="12.7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4"/>
      <c r="AG624" s="64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  <c r="BV624" s="63"/>
      <c r="BW624" s="63"/>
      <c r="BX624" s="63"/>
      <c r="BY624" s="63"/>
      <c r="BZ624" s="63"/>
      <c r="CA624" s="63"/>
    </row>
    <row r="625" spans="1:79" ht="12.7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4"/>
      <c r="AG625" s="64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  <c r="BV625" s="63"/>
      <c r="BW625" s="63"/>
      <c r="BX625" s="63"/>
      <c r="BY625" s="63"/>
      <c r="BZ625" s="63"/>
      <c r="CA625" s="63"/>
    </row>
    <row r="626" spans="1:79" ht="12.7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4"/>
      <c r="AG626" s="64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  <c r="BV626" s="63"/>
      <c r="BW626" s="63"/>
      <c r="BX626" s="63"/>
      <c r="BY626" s="63"/>
      <c r="BZ626" s="63"/>
      <c r="CA626" s="63"/>
    </row>
    <row r="627" spans="1:79" ht="12.7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4"/>
      <c r="AG627" s="64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  <c r="BX627" s="63"/>
      <c r="BY627" s="63"/>
      <c r="BZ627" s="63"/>
      <c r="CA627" s="63"/>
    </row>
    <row r="628" spans="1:79" ht="12.7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4"/>
      <c r="AG628" s="64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  <c r="BV628" s="63"/>
      <c r="BW628" s="63"/>
      <c r="BX628" s="63"/>
      <c r="BY628" s="63"/>
      <c r="BZ628" s="63"/>
      <c r="CA628" s="63"/>
    </row>
    <row r="629" spans="1:79" ht="12.7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4"/>
      <c r="AG629" s="64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  <c r="BV629" s="63"/>
      <c r="BW629" s="63"/>
      <c r="BX629" s="63"/>
      <c r="BY629" s="63"/>
      <c r="BZ629" s="63"/>
      <c r="CA629" s="63"/>
    </row>
    <row r="630" spans="1:79" ht="12.7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4"/>
      <c r="AG630" s="64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  <c r="BV630" s="63"/>
      <c r="BW630" s="63"/>
      <c r="BX630" s="63"/>
      <c r="BY630" s="63"/>
      <c r="BZ630" s="63"/>
      <c r="CA630" s="63"/>
    </row>
    <row r="631" spans="1:79" ht="12.7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4"/>
      <c r="AG631" s="64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  <c r="BV631" s="63"/>
      <c r="BW631" s="63"/>
      <c r="BX631" s="63"/>
      <c r="BY631" s="63"/>
      <c r="BZ631" s="63"/>
      <c r="CA631" s="63"/>
    </row>
    <row r="632" spans="1:79" ht="12.7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4"/>
      <c r="AG632" s="64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  <c r="BV632" s="63"/>
      <c r="BW632" s="63"/>
      <c r="BX632" s="63"/>
      <c r="BY632" s="63"/>
      <c r="BZ632" s="63"/>
      <c r="CA632" s="63"/>
    </row>
    <row r="633" spans="1:79" ht="12.7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4"/>
      <c r="AG633" s="64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  <c r="BV633" s="63"/>
      <c r="BW633" s="63"/>
      <c r="BX633" s="63"/>
      <c r="BY633" s="63"/>
      <c r="BZ633" s="63"/>
      <c r="CA633" s="63"/>
    </row>
    <row r="634" spans="1:79" ht="12.7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4"/>
      <c r="AG634" s="64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  <c r="BX634" s="63"/>
      <c r="BY634" s="63"/>
      <c r="BZ634" s="63"/>
      <c r="CA634" s="63"/>
    </row>
    <row r="635" spans="1:79" ht="12.7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4"/>
      <c r="AG635" s="64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  <c r="BV635" s="63"/>
      <c r="BW635" s="63"/>
      <c r="BX635" s="63"/>
      <c r="BY635" s="63"/>
      <c r="BZ635" s="63"/>
      <c r="CA635" s="63"/>
    </row>
    <row r="636" spans="1:79" ht="12.7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4"/>
      <c r="AG636" s="64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  <c r="BV636" s="63"/>
      <c r="BW636" s="63"/>
      <c r="BX636" s="63"/>
      <c r="BY636" s="63"/>
      <c r="BZ636" s="63"/>
      <c r="CA636" s="63"/>
    </row>
    <row r="637" spans="1:79" ht="12.7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4"/>
      <c r="AG637" s="64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  <c r="BV637" s="63"/>
      <c r="BW637" s="63"/>
      <c r="BX637" s="63"/>
      <c r="BY637" s="63"/>
      <c r="BZ637" s="63"/>
      <c r="CA637" s="63"/>
    </row>
    <row r="638" spans="1:79" ht="12.7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4"/>
      <c r="AG638" s="64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  <c r="BX638" s="63"/>
      <c r="BY638" s="63"/>
      <c r="BZ638" s="63"/>
      <c r="CA638" s="63"/>
    </row>
    <row r="639" spans="1:79" ht="12.7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4"/>
      <c r="AG639" s="64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  <c r="BV639" s="63"/>
      <c r="BW639" s="63"/>
      <c r="BX639" s="63"/>
      <c r="BY639" s="63"/>
      <c r="BZ639" s="63"/>
      <c r="CA639" s="63"/>
    </row>
    <row r="640" spans="1:79" ht="12.7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4"/>
      <c r="AG640" s="64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  <c r="BV640" s="63"/>
      <c r="BW640" s="63"/>
      <c r="BX640" s="63"/>
      <c r="BY640" s="63"/>
      <c r="BZ640" s="63"/>
      <c r="CA640" s="63"/>
    </row>
    <row r="641" spans="1:79" ht="12.7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4"/>
      <c r="AG641" s="64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  <c r="BX641" s="63"/>
      <c r="BY641" s="63"/>
      <c r="BZ641" s="63"/>
      <c r="CA641" s="63"/>
    </row>
    <row r="642" spans="1:79" ht="12.7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4"/>
      <c r="AG642" s="64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  <c r="BV642" s="63"/>
      <c r="BW642" s="63"/>
      <c r="BX642" s="63"/>
      <c r="BY642" s="63"/>
      <c r="BZ642" s="63"/>
      <c r="CA642" s="63"/>
    </row>
    <row r="643" spans="1:79" ht="12.7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4"/>
      <c r="AG643" s="64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  <c r="BV643" s="63"/>
      <c r="BW643" s="63"/>
      <c r="BX643" s="63"/>
      <c r="BY643" s="63"/>
      <c r="BZ643" s="63"/>
      <c r="CA643" s="63"/>
    </row>
    <row r="644" spans="1:79" ht="12.7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4"/>
      <c r="AG644" s="64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  <c r="BX644" s="63"/>
      <c r="BY644" s="63"/>
      <c r="BZ644" s="63"/>
      <c r="CA644" s="63"/>
    </row>
    <row r="645" spans="1:79" ht="12.7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4"/>
      <c r="AG645" s="64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  <c r="BX645" s="63"/>
      <c r="BY645" s="63"/>
      <c r="BZ645" s="63"/>
      <c r="CA645" s="63"/>
    </row>
    <row r="646" spans="1:79" ht="12.7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4"/>
      <c r="AG646" s="64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  <c r="BX646" s="63"/>
      <c r="BY646" s="63"/>
      <c r="BZ646" s="63"/>
      <c r="CA646" s="63"/>
    </row>
    <row r="647" spans="1:79" ht="12.7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4"/>
      <c r="AG647" s="64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  <c r="BV647" s="63"/>
      <c r="BW647" s="63"/>
      <c r="BX647" s="63"/>
      <c r="BY647" s="63"/>
      <c r="BZ647" s="63"/>
      <c r="CA647" s="63"/>
    </row>
    <row r="648" spans="1:79" ht="12.7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4"/>
      <c r="AG648" s="64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  <c r="BV648" s="63"/>
      <c r="BW648" s="63"/>
      <c r="BX648" s="63"/>
      <c r="BY648" s="63"/>
      <c r="BZ648" s="63"/>
      <c r="CA648" s="63"/>
    </row>
    <row r="649" spans="1:79" ht="12.7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4"/>
      <c r="AG649" s="64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  <c r="BV649" s="63"/>
      <c r="BW649" s="63"/>
      <c r="BX649" s="63"/>
      <c r="BY649" s="63"/>
      <c r="BZ649" s="63"/>
      <c r="CA649" s="63"/>
    </row>
    <row r="650" spans="1:79" ht="12.7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4"/>
      <c r="AG650" s="64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  <c r="BV650" s="63"/>
      <c r="BW650" s="63"/>
      <c r="BX650" s="63"/>
      <c r="BY650" s="63"/>
      <c r="BZ650" s="63"/>
      <c r="CA650" s="63"/>
    </row>
    <row r="651" spans="1:79" ht="12.7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4"/>
      <c r="AG651" s="64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  <c r="BV651" s="63"/>
      <c r="BW651" s="63"/>
      <c r="BX651" s="63"/>
      <c r="BY651" s="63"/>
      <c r="BZ651" s="63"/>
      <c r="CA651" s="63"/>
    </row>
    <row r="652" spans="1:79" ht="12.7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4"/>
      <c r="AG652" s="64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  <c r="BV652" s="63"/>
      <c r="BW652" s="63"/>
      <c r="BX652" s="63"/>
      <c r="BY652" s="63"/>
      <c r="BZ652" s="63"/>
      <c r="CA652" s="63"/>
    </row>
    <row r="653" spans="1:79" ht="12.7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4"/>
      <c r="AG653" s="64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  <c r="BV653" s="63"/>
      <c r="BW653" s="63"/>
      <c r="BX653" s="63"/>
      <c r="BY653" s="63"/>
      <c r="BZ653" s="63"/>
      <c r="CA653" s="63"/>
    </row>
    <row r="654" spans="1:79" ht="12.7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4"/>
      <c r="AG654" s="64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  <c r="BV654" s="63"/>
      <c r="BW654" s="63"/>
      <c r="BX654" s="63"/>
      <c r="BY654" s="63"/>
      <c r="BZ654" s="63"/>
      <c r="CA654" s="63"/>
    </row>
    <row r="655" spans="1:79" ht="12.7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4"/>
      <c r="AG655" s="64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  <c r="BV655" s="63"/>
      <c r="BW655" s="63"/>
      <c r="BX655" s="63"/>
      <c r="BY655" s="63"/>
      <c r="BZ655" s="63"/>
      <c r="CA655" s="63"/>
    </row>
    <row r="656" spans="1:79" ht="12.7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4"/>
      <c r="AG656" s="64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  <c r="BV656" s="63"/>
      <c r="BW656" s="63"/>
      <c r="BX656" s="63"/>
      <c r="BY656" s="63"/>
      <c r="BZ656" s="63"/>
      <c r="CA656" s="63"/>
    </row>
    <row r="657" spans="1:79" ht="12.7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4"/>
      <c r="AG657" s="64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  <c r="BV657" s="63"/>
      <c r="BW657" s="63"/>
      <c r="BX657" s="63"/>
      <c r="BY657" s="63"/>
      <c r="BZ657" s="63"/>
      <c r="CA657" s="63"/>
    </row>
    <row r="658" spans="1:79" ht="12.7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4"/>
      <c r="AG658" s="64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  <c r="BV658" s="63"/>
      <c r="BW658" s="63"/>
      <c r="BX658" s="63"/>
      <c r="BY658" s="63"/>
      <c r="BZ658" s="63"/>
      <c r="CA658" s="63"/>
    </row>
    <row r="659" spans="1:79" ht="12.7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4"/>
      <c r="AG659" s="64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  <c r="BV659" s="63"/>
      <c r="BW659" s="63"/>
      <c r="BX659" s="63"/>
      <c r="BY659" s="63"/>
      <c r="BZ659" s="63"/>
      <c r="CA659" s="63"/>
    </row>
    <row r="660" spans="1:79" ht="12.7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4"/>
      <c r="AG660" s="64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  <c r="BV660" s="63"/>
      <c r="BW660" s="63"/>
      <c r="BX660" s="63"/>
      <c r="BY660" s="63"/>
      <c r="BZ660" s="63"/>
      <c r="CA660" s="63"/>
    </row>
    <row r="661" spans="1:79" ht="12.7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4"/>
      <c r="AG661" s="64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  <c r="BV661" s="63"/>
      <c r="BW661" s="63"/>
      <c r="BX661" s="63"/>
      <c r="BY661" s="63"/>
      <c r="BZ661" s="63"/>
      <c r="CA661" s="63"/>
    </row>
    <row r="662" spans="1:79" ht="12.7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4"/>
      <c r="AG662" s="64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  <c r="BV662" s="63"/>
      <c r="BW662" s="63"/>
      <c r="BX662" s="63"/>
      <c r="BY662" s="63"/>
      <c r="BZ662" s="63"/>
      <c r="CA662" s="63"/>
    </row>
    <row r="663" spans="1:79" ht="12.7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4"/>
      <c r="AG663" s="64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  <c r="BV663" s="63"/>
      <c r="BW663" s="63"/>
      <c r="BX663" s="63"/>
      <c r="BY663" s="63"/>
      <c r="BZ663" s="63"/>
      <c r="CA663" s="63"/>
    </row>
    <row r="664" spans="1:79" ht="12.7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4"/>
      <c r="AG664" s="64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  <c r="BV664" s="63"/>
      <c r="BW664" s="63"/>
      <c r="BX664" s="63"/>
      <c r="BY664" s="63"/>
      <c r="BZ664" s="63"/>
      <c r="CA664" s="63"/>
    </row>
    <row r="665" spans="1:79" ht="12.7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4"/>
      <c r="AG665" s="64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  <c r="BV665" s="63"/>
      <c r="BW665" s="63"/>
      <c r="BX665" s="63"/>
      <c r="BY665" s="63"/>
      <c r="BZ665" s="63"/>
      <c r="CA665" s="63"/>
    </row>
    <row r="666" spans="1:79" ht="12.7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4"/>
      <c r="AG666" s="64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  <c r="BV666" s="63"/>
      <c r="BW666" s="63"/>
      <c r="BX666" s="63"/>
      <c r="BY666" s="63"/>
      <c r="BZ666" s="63"/>
      <c r="CA666" s="63"/>
    </row>
    <row r="667" spans="1:79" ht="12.7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4"/>
      <c r="AG667" s="64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  <c r="BV667" s="63"/>
      <c r="BW667" s="63"/>
      <c r="BX667" s="63"/>
      <c r="BY667" s="63"/>
      <c r="BZ667" s="63"/>
      <c r="CA667" s="63"/>
    </row>
    <row r="668" spans="1:79" ht="12.7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4"/>
      <c r="AG668" s="64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  <c r="BV668" s="63"/>
      <c r="BW668" s="63"/>
      <c r="BX668" s="63"/>
      <c r="BY668" s="63"/>
      <c r="BZ668" s="63"/>
      <c r="CA668" s="63"/>
    </row>
    <row r="669" spans="1:79" ht="12.7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4"/>
      <c r="AG669" s="64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  <c r="BV669" s="63"/>
      <c r="BW669" s="63"/>
      <c r="BX669" s="63"/>
      <c r="BY669" s="63"/>
      <c r="BZ669" s="63"/>
      <c r="CA669" s="63"/>
    </row>
    <row r="670" spans="1:79" ht="12.7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4"/>
      <c r="AG670" s="64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  <c r="BX670" s="63"/>
      <c r="BY670" s="63"/>
      <c r="BZ670" s="63"/>
      <c r="CA670" s="63"/>
    </row>
    <row r="671" spans="1:79" ht="12.7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4"/>
      <c r="AG671" s="64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  <c r="BX671" s="63"/>
      <c r="BY671" s="63"/>
      <c r="BZ671" s="63"/>
      <c r="CA671" s="63"/>
    </row>
    <row r="672" spans="1:79" ht="12.7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4"/>
      <c r="AG672" s="64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  <c r="BX672" s="63"/>
      <c r="BY672" s="63"/>
      <c r="BZ672" s="63"/>
      <c r="CA672" s="63"/>
    </row>
    <row r="673" spans="1:79" ht="12.7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4"/>
      <c r="AG673" s="64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  <c r="BX673" s="63"/>
      <c r="BY673" s="63"/>
      <c r="BZ673" s="63"/>
      <c r="CA673" s="63"/>
    </row>
    <row r="674" spans="1:79" ht="12.7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4"/>
      <c r="AG674" s="64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  <c r="BX674" s="63"/>
      <c r="BY674" s="63"/>
      <c r="BZ674" s="63"/>
      <c r="CA674" s="63"/>
    </row>
    <row r="675" spans="1:79" ht="12.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4"/>
      <c r="AG675" s="64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  <c r="BX675" s="63"/>
      <c r="BY675" s="63"/>
      <c r="BZ675" s="63"/>
      <c r="CA675" s="63"/>
    </row>
    <row r="676" spans="1:79" ht="12.7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4"/>
      <c r="AG676" s="64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  <c r="BX676" s="63"/>
      <c r="BY676" s="63"/>
      <c r="BZ676" s="63"/>
      <c r="CA676" s="63"/>
    </row>
    <row r="677" spans="1:79" ht="12.7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4"/>
      <c r="AG677" s="64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  <c r="BV677" s="63"/>
      <c r="BW677" s="63"/>
      <c r="BX677" s="63"/>
      <c r="BY677" s="63"/>
      <c r="BZ677" s="63"/>
      <c r="CA677" s="63"/>
    </row>
    <row r="678" spans="1:79" ht="12.7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4"/>
      <c r="AG678" s="64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  <c r="BV678" s="63"/>
      <c r="BW678" s="63"/>
      <c r="BX678" s="63"/>
      <c r="BY678" s="63"/>
      <c r="BZ678" s="63"/>
      <c r="CA678" s="63"/>
    </row>
    <row r="679" spans="1:79" ht="12.7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4"/>
      <c r="AG679" s="64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  <c r="BV679" s="63"/>
      <c r="BW679" s="63"/>
      <c r="BX679" s="63"/>
      <c r="BY679" s="63"/>
      <c r="BZ679" s="63"/>
      <c r="CA679" s="63"/>
    </row>
    <row r="680" spans="1:79" ht="12.7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4"/>
      <c r="AG680" s="64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  <c r="BV680" s="63"/>
      <c r="BW680" s="63"/>
      <c r="BX680" s="63"/>
      <c r="BY680" s="63"/>
      <c r="BZ680" s="63"/>
      <c r="CA680" s="63"/>
    </row>
    <row r="681" spans="1:79" ht="12.7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4"/>
      <c r="AG681" s="64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  <c r="BV681" s="63"/>
      <c r="BW681" s="63"/>
      <c r="BX681" s="63"/>
      <c r="BY681" s="63"/>
      <c r="BZ681" s="63"/>
      <c r="CA681" s="63"/>
    </row>
    <row r="682" spans="1:79" ht="12.7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4"/>
      <c r="AG682" s="64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  <c r="BV682" s="63"/>
      <c r="BW682" s="63"/>
      <c r="BX682" s="63"/>
      <c r="BY682" s="63"/>
      <c r="BZ682" s="63"/>
      <c r="CA682" s="63"/>
    </row>
    <row r="683" spans="1:79" ht="12.7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4"/>
      <c r="AG683" s="64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  <c r="BV683" s="63"/>
      <c r="BW683" s="63"/>
      <c r="BX683" s="63"/>
      <c r="BY683" s="63"/>
      <c r="BZ683" s="63"/>
      <c r="CA683" s="63"/>
    </row>
    <row r="684" spans="1:79" ht="12.7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4"/>
      <c r="AG684" s="64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  <c r="BV684" s="63"/>
      <c r="BW684" s="63"/>
      <c r="BX684" s="63"/>
      <c r="BY684" s="63"/>
      <c r="BZ684" s="63"/>
      <c r="CA684" s="63"/>
    </row>
    <row r="685" spans="1:79" ht="12.7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4"/>
      <c r="AG685" s="64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  <c r="BV685" s="63"/>
      <c r="BW685" s="63"/>
      <c r="BX685" s="63"/>
      <c r="BY685" s="63"/>
      <c r="BZ685" s="63"/>
      <c r="CA685" s="63"/>
    </row>
    <row r="686" spans="1:79" ht="12.7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4"/>
      <c r="AG686" s="64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  <c r="BV686" s="63"/>
      <c r="BW686" s="63"/>
      <c r="BX686" s="63"/>
      <c r="BY686" s="63"/>
      <c r="BZ686" s="63"/>
      <c r="CA686" s="63"/>
    </row>
    <row r="687" spans="1:79" ht="12.7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4"/>
      <c r="AG687" s="64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  <c r="BV687" s="63"/>
      <c r="BW687" s="63"/>
      <c r="BX687" s="63"/>
      <c r="BY687" s="63"/>
      <c r="BZ687" s="63"/>
      <c r="CA687" s="63"/>
    </row>
    <row r="688" spans="1:79" ht="12.7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4"/>
      <c r="AG688" s="64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  <c r="BV688" s="63"/>
      <c r="BW688" s="63"/>
      <c r="BX688" s="63"/>
      <c r="BY688" s="63"/>
      <c r="BZ688" s="63"/>
      <c r="CA688" s="63"/>
    </row>
    <row r="689" spans="1:79" ht="12.7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4"/>
      <c r="AG689" s="64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  <c r="BX689" s="63"/>
      <c r="BY689" s="63"/>
      <c r="BZ689" s="63"/>
      <c r="CA689" s="63"/>
    </row>
    <row r="690" spans="1:79" ht="12.7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4"/>
      <c r="AG690" s="64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  <c r="BV690" s="63"/>
      <c r="BW690" s="63"/>
      <c r="BX690" s="63"/>
      <c r="BY690" s="63"/>
      <c r="BZ690" s="63"/>
      <c r="CA690" s="63"/>
    </row>
    <row r="691" spans="1:79" ht="12.7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4"/>
      <c r="AG691" s="64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  <c r="BV691" s="63"/>
      <c r="BW691" s="63"/>
      <c r="BX691" s="63"/>
      <c r="BY691" s="63"/>
      <c r="BZ691" s="63"/>
      <c r="CA691" s="63"/>
    </row>
    <row r="692" spans="1:79" ht="12.7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4"/>
      <c r="AG692" s="64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  <c r="BV692" s="63"/>
      <c r="BW692" s="63"/>
      <c r="BX692" s="63"/>
      <c r="BY692" s="63"/>
      <c r="BZ692" s="63"/>
      <c r="CA692" s="63"/>
    </row>
    <row r="693" spans="1:79" ht="12.7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4"/>
      <c r="AG693" s="64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  <c r="BV693" s="63"/>
      <c r="BW693" s="63"/>
      <c r="BX693" s="63"/>
      <c r="BY693" s="63"/>
      <c r="BZ693" s="63"/>
      <c r="CA693" s="63"/>
    </row>
    <row r="694" spans="1:79" ht="12.7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4"/>
      <c r="AG694" s="64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  <c r="BV694" s="63"/>
      <c r="BW694" s="63"/>
      <c r="BX694" s="63"/>
      <c r="BY694" s="63"/>
      <c r="BZ694" s="63"/>
      <c r="CA694" s="63"/>
    </row>
    <row r="695" spans="1:79" ht="12.7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4"/>
      <c r="AG695" s="64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</row>
    <row r="696" spans="1:79" ht="12.7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4"/>
      <c r="AG696" s="64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</row>
    <row r="697" spans="1:79" ht="12.7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4"/>
      <c r="AG697" s="64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  <c r="BV697" s="63"/>
      <c r="BW697" s="63"/>
      <c r="BX697" s="63"/>
      <c r="BY697" s="63"/>
      <c r="BZ697" s="63"/>
      <c r="CA697" s="63"/>
    </row>
    <row r="698" spans="1:79" ht="12.7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4"/>
      <c r="AG698" s="64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  <c r="BV698" s="63"/>
      <c r="BW698" s="63"/>
      <c r="BX698" s="63"/>
      <c r="BY698" s="63"/>
      <c r="BZ698" s="63"/>
      <c r="CA698" s="63"/>
    </row>
    <row r="699" spans="1:79" ht="12.7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4"/>
      <c r="AG699" s="64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  <c r="BV699" s="63"/>
      <c r="BW699" s="63"/>
      <c r="BX699" s="63"/>
      <c r="BY699" s="63"/>
      <c r="BZ699" s="63"/>
      <c r="CA699" s="63"/>
    </row>
    <row r="700" spans="1:79" ht="12.7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4"/>
      <c r="AG700" s="64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  <c r="BV700" s="63"/>
      <c r="BW700" s="63"/>
      <c r="BX700" s="63"/>
      <c r="BY700" s="63"/>
      <c r="BZ700" s="63"/>
      <c r="CA700" s="63"/>
    </row>
    <row r="701" spans="1:79" ht="12.7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4"/>
      <c r="AG701" s="64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  <c r="BV701" s="63"/>
      <c r="BW701" s="63"/>
      <c r="BX701" s="63"/>
      <c r="BY701" s="63"/>
      <c r="BZ701" s="63"/>
      <c r="CA701" s="63"/>
    </row>
    <row r="702" spans="1:79" ht="12.7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4"/>
      <c r="AG702" s="64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  <c r="BV702" s="63"/>
      <c r="BW702" s="63"/>
      <c r="BX702" s="63"/>
      <c r="BY702" s="63"/>
      <c r="BZ702" s="63"/>
      <c r="CA702" s="63"/>
    </row>
    <row r="703" spans="1:79" ht="12.7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4"/>
      <c r="AG703" s="64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  <c r="BV703" s="63"/>
      <c r="BW703" s="63"/>
      <c r="BX703" s="63"/>
      <c r="BY703" s="63"/>
      <c r="BZ703" s="63"/>
      <c r="CA703" s="63"/>
    </row>
    <row r="704" spans="1:79" ht="12.7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4"/>
      <c r="AG704" s="64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  <c r="BV704" s="63"/>
      <c r="BW704" s="63"/>
      <c r="BX704" s="63"/>
      <c r="BY704" s="63"/>
      <c r="BZ704" s="63"/>
      <c r="CA704" s="63"/>
    </row>
    <row r="705" spans="1:79" ht="12.7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4"/>
      <c r="AG705" s="64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  <c r="BV705" s="63"/>
      <c r="BW705" s="63"/>
      <c r="BX705" s="63"/>
      <c r="BY705" s="63"/>
      <c r="BZ705" s="63"/>
      <c r="CA705" s="63"/>
    </row>
    <row r="706" spans="1:79" ht="12.7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4"/>
      <c r="AG706" s="64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  <c r="BV706" s="63"/>
      <c r="BW706" s="63"/>
      <c r="BX706" s="63"/>
      <c r="BY706" s="63"/>
      <c r="BZ706" s="63"/>
      <c r="CA706" s="63"/>
    </row>
    <row r="707" spans="1:79" ht="12.7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4"/>
      <c r="AG707" s="64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  <c r="BV707" s="63"/>
      <c r="BW707" s="63"/>
      <c r="BX707" s="63"/>
      <c r="BY707" s="63"/>
      <c r="BZ707" s="63"/>
      <c r="CA707" s="63"/>
    </row>
    <row r="708" spans="1:79" ht="12.7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4"/>
      <c r="AG708" s="64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  <c r="BV708" s="63"/>
      <c r="BW708" s="63"/>
      <c r="BX708" s="63"/>
      <c r="BY708" s="63"/>
      <c r="BZ708" s="63"/>
      <c r="CA708" s="63"/>
    </row>
    <row r="709" spans="1:79" ht="12.7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4"/>
      <c r="AG709" s="64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  <c r="BV709" s="63"/>
      <c r="BW709" s="63"/>
      <c r="BX709" s="63"/>
      <c r="BY709" s="63"/>
      <c r="BZ709" s="63"/>
      <c r="CA709" s="63"/>
    </row>
    <row r="710" spans="1:79" ht="12.7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4"/>
      <c r="AG710" s="64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  <c r="BV710" s="63"/>
      <c r="BW710" s="63"/>
      <c r="BX710" s="63"/>
      <c r="BY710" s="63"/>
      <c r="BZ710" s="63"/>
      <c r="CA710" s="63"/>
    </row>
    <row r="711" spans="1:79" ht="12.7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4"/>
      <c r="AG711" s="64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  <c r="BV711" s="63"/>
      <c r="BW711" s="63"/>
      <c r="BX711" s="63"/>
      <c r="BY711" s="63"/>
      <c r="BZ711" s="63"/>
      <c r="CA711" s="63"/>
    </row>
    <row r="712" spans="1:79" ht="12.7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4"/>
      <c r="AG712" s="64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  <c r="BV712" s="63"/>
      <c r="BW712" s="63"/>
      <c r="BX712" s="63"/>
      <c r="BY712" s="63"/>
      <c r="BZ712" s="63"/>
      <c r="CA712" s="63"/>
    </row>
    <row r="713" spans="1:79" ht="12.7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4"/>
      <c r="AG713" s="64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  <c r="BX713" s="63"/>
      <c r="BY713" s="63"/>
      <c r="BZ713" s="63"/>
      <c r="CA713" s="63"/>
    </row>
    <row r="714" spans="1:79" ht="12.7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4"/>
      <c r="AG714" s="64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  <c r="BV714" s="63"/>
      <c r="BW714" s="63"/>
      <c r="BX714" s="63"/>
      <c r="BY714" s="63"/>
      <c r="BZ714" s="63"/>
      <c r="CA714" s="63"/>
    </row>
    <row r="715" spans="1:79" ht="12.7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4"/>
      <c r="AG715" s="64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  <c r="BV715" s="63"/>
      <c r="BW715" s="63"/>
      <c r="BX715" s="63"/>
      <c r="BY715" s="63"/>
      <c r="BZ715" s="63"/>
      <c r="CA715" s="63"/>
    </row>
    <row r="716" spans="1:79" ht="12.7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4"/>
      <c r="AG716" s="64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  <c r="BV716" s="63"/>
      <c r="BW716" s="63"/>
      <c r="BX716" s="63"/>
      <c r="BY716" s="63"/>
      <c r="BZ716" s="63"/>
      <c r="CA716" s="63"/>
    </row>
    <row r="717" spans="1:79" ht="12.7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4"/>
      <c r="AG717" s="64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  <c r="BV717" s="63"/>
      <c r="BW717" s="63"/>
      <c r="BX717" s="63"/>
      <c r="BY717" s="63"/>
      <c r="BZ717" s="63"/>
      <c r="CA717" s="63"/>
    </row>
    <row r="718" spans="1:79" ht="12.7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4"/>
      <c r="AG718" s="64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  <c r="BV718" s="63"/>
      <c r="BW718" s="63"/>
      <c r="BX718" s="63"/>
      <c r="BY718" s="63"/>
      <c r="BZ718" s="63"/>
      <c r="CA718" s="63"/>
    </row>
    <row r="719" spans="1:79" ht="12.7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4"/>
      <c r="AG719" s="64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  <c r="BV719" s="63"/>
      <c r="BW719" s="63"/>
      <c r="BX719" s="63"/>
      <c r="BY719" s="63"/>
      <c r="BZ719" s="63"/>
      <c r="CA719" s="63"/>
    </row>
    <row r="720" spans="1:79" ht="12.7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4"/>
      <c r="AG720" s="64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  <c r="BX720" s="63"/>
      <c r="BY720" s="63"/>
      <c r="BZ720" s="63"/>
      <c r="CA720" s="63"/>
    </row>
    <row r="721" spans="1:79" ht="12.7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4"/>
      <c r="AG721" s="64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  <c r="BX721" s="63"/>
      <c r="BY721" s="63"/>
      <c r="BZ721" s="63"/>
      <c r="CA721" s="63"/>
    </row>
    <row r="722" spans="1:79" ht="12.7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4"/>
      <c r="AG722" s="64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  <c r="BV722" s="63"/>
      <c r="BW722" s="63"/>
      <c r="BX722" s="63"/>
      <c r="BY722" s="63"/>
      <c r="BZ722" s="63"/>
      <c r="CA722" s="63"/>
    </row>
    <row r="723" spans="1:79" ht="12.7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4"/>
      <c r="AG723" s="64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  <c r="BV723" s="63"/>
      <c r="BW723" s="63"/>
      <c r="BX723" s="63"/>
      <c r="BY723" s="63"/>
      <c r="BZ723" s="63"/>
      <c r="CA723" s="63"/>
    </row>
    <row r="724" spans="1:79" ht="12.7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4"/>
      <c r="AG724" s="64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  <c r="BV724" s="63"/>
      <c r="BW724" s="63"/>
      <c r="BX724" s="63"/>
      <c r="BY724" s="63"/>
      <c r="BZ724" s="63"/>
      <c r="CA724" s="63"/>
    </row>
    <row r="725" spans="1:79" ht="12.7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4"/>
      <c r="AG725" s="64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  <c r="BV725" s="63"/>
      <c r="BW725" s="63"/>
      <c r="BX725" s="63"/>
      <c r="BY725" s="63"/>
      <c r="BZ725" s="63"/>
      <c r="CA725" s="63"/>
    </row>
    <row r="726" spans="1:79" ht="12.7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4"/>
      <c r="AG726" s="64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  <c r="BV726" s="63"/>
      <c r="BW726" s="63"/>
      <c r="BX726" s="63"/>
      <c r="BY726" s="63"/>
      <c r="BZ726" s="63"/>
      <c r="CA726" s="63"/>
    </row>
    <row r="727" spans="1:79" ht="12.7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4"/>
      <c r="AG727" s="64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  <c r="BV727" s="63"/>
      <c r="BW727" s="63"/>
      <c r="BX727" s="63"/>
      <c r="BY727" s="63"/>
      <c r="BZ727" s="63"/>
      <c r="CA727" s="63"/>
    </row>
    <row r="728" spans="1:79" ht="12.7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4"/>
      <c r="AG728" s="64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  <c r="BV728" s="63"/>
      <c r="BW728" s="63"/>
      <c r="BX728" s="63"/>
      <c r="BY728" s="63"/>
      <c r="BZ728" s="63"/>
      <c r="CA728" s="63"/>
    </row>
    <row r="729" spans="1:79" ht="12.7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4"/>
      <c r="AG729" s="64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  <c r="BV729" s="63"/>
      <c r="BW729" s="63"/>
      <c r="BX729" s="63"/>
      <c r="BY729" s="63"/>
      <c r="BZ729" s="63"/>
      <c r="CA729" s="63"/>
    </row>
    <row r="730" spans="1:79" ht="12.7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4"/>
      <c r="AG730" s="64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  <c r="BV730" s="63"/>
      <c r="BW730" s="63"/>
      <c r="BX730" s="63"/>
      <c r="BY730" s="63"/>
      <c r="BZ730" s="63"/>
      <c r="CA730" s="63"/>
    </row>
    <row r="731" spans="1:79" ht="12.7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4"/>
      <c r="AG731" s="64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  <c r="BV731" s="63"/>
      <c r="BW731" s="63"/>
      <c r="BX731" s="63"/>
      <c r="BY731" s="63"/>
      <c r="BZ731" s="63"/>
      <c r="CA731" s="63"/>
    </row>
    <row r="732" spans="1:79" ht="12.7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4"/>
      <c r="AG732" s="64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  <c r="BV732" s="63"/>
      <c r="BW732" s="63"/>
      <c r="BX732" s="63"/>
      <c r="BY732" s="63"/>
      <c r="BZ732" s="63"/>
      <c r="CA732" s="63"/>
    </row>
    <row r="733" spans="1:79" ht="12.7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4"/>
      <c r="AG733" s="64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  <c r="BX733" s="63"/>
      <c r="BY733" s="63"/>
      <c r="BZ733" s="63"/>
      <c r="CA733" s="63"/>
    </row>
    <row r="734" spans="1:79" ht="12.7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4"/>
      <c r="AG734" s="64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  <c r="BV734" s="63"/>
      <c r="BW734" s="63"/>
      <c r="BX734" s="63"/>
      <c r="BY734" s="63"/>
      <c r="BZ734" s="63"/>
      <c r="CA734" s="63"/>
    </row>
    <row r="735" spans="1:79" ht="12.7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4"/>
      <c r="AG735" s="64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  <c r="BV735" s="63"/>
      <c r="BW735" s="63"/>
      <c r="BX735" s="63"/>
      <c r="BY735" s="63"/>
      <c r="BZ735" s="63"/>
      <c r="CA735" s="63"/>
    </row>
    <row r="736" spans="1:79" ht="12.7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4"/>
      <c r="AG736" s="64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  <c r="BV736" s="63"/>
      <c r="BW736" s="63"/>
      <c r="BX736" s="63"/>
      <c r="BY736" s="63"/>
      <c r="BZ736" s="63"/>
      <c r="CA736" s="63"/>
    </row>
    <row r="737" spans="1:79" ht="12.7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4"/>
      <c r="AG737" s="64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  <c r="BV737" s="63"/>
      <c r="BW737" s="63"/>
      <c r="BX737" s="63"/>
      <c r="BY737" s="63"/>
      <c r="BZ737" s="63"/>
      <c r="CA737" s="63"/>
    </row>
    <row r="738" spans="1:79" ht="12.7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4"/>
      <c r="AG738" s="64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  <c r="BV738" s="63"/>
      <c r="BW738" s="63"/>
      <c r="BX738" s="63"/>
      <c r="BY738" s="63"/>
      <c r="BZ738" s="63"/>
      <c r="CA738" s="63"/>
    </row>
    <row r="739" spans="1:79" ht="12.7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4"/>
      <c r="AG739" s="64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  <c r="BV739" s="63"/>
      <c r="BW739" s="63"/>
      <c r="BX739" s="63"/>
      <c r="BY739" s="63"/>
      <c r="BZ739" s="63"/>
      <c r="CA739" s="63"/>
    </row>
    <row r="740" spans="1:79" ht="12.7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4"/>
      <c r="AG740" s="64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  <c r="BV740" s="63"/>
      <c r="BW740" s="63"/>
      <c r="BX740" s="63"/>
      <c r="BY740" s="63"/>
      <c r="BZ740" s="63"/>
      <c r="CA740" s="63"/>
    </row>
    <row r="741" spans="1:79" ht="12.7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4"/>
      <c r="AG741" s="64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  <c r="BV741" s="63"/>
      <c r="BW741" s="63"/>
      <c r="BX741" s="63"/>
      <c r="BY741" s="63"/>
      <c r="BZ741" s="63"/>
      <c r="CA741" s="63"/>
    </row>
    <row r="742" spans="1:79" ht="12.7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4"/>
      <c r="AG742" s="64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  <c r="BV742" s="63"/>
      <c r="BW742" s="63"/>
      <c r="BX742" s="63"/>
      <c r="BY742" s="63"/>
      <c r="BZ742" s="63"/>
      <c r="CA742" s="63"/>
    </row>
    <row r="743" spans="1:79" ht="12.7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4"/>
      <c r="AG743" s="64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  <c r="BV743" s="63"/>
      <c r="BW743" s="63"/>
      <c r="BX743" s="63"/>
      <c r="BY743" s="63"/>
      <c r="BZ743" s="63"/>
      <c r="CA743" s="63"/>
    </row>
    <row r="744" spans="1:79" ht="12.7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4"/>
      <c r="AG744" s="64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  <c r="BV744" s="63"/>
      <c r="BW744" s="63"/>
      <c r="BX744" s="63"/>
      <c r="BY744" s="63"/>
      <c r="BZ744" s="63"/>
      <c r="CA744" s="63"/>
    </row>
    <row r="745" spans="1:79" ht="12.7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4"/>
      <c r="AG745" s="64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  <c r="BV745" s="63"/>
      <c r="BW745" s="63"/>
      <c r="BX745" s="63"/>
      <c r="BY745" s="63"/>
      <c r="BZ745" s="63"/>
      <c r="CA745" s="63"/>
    </row>
    <row r="746" spans="1:79" ht="12.7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4"/>
      <c r="AG746" s="64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  <c r="BV746" s="63"/>
      <c r="BW746" s="63"/>
      <c r="BX746" s="63"/>
      <c r="BY746" s="63"/>
      <c r="BZ746" s="63"/>
      <c r="CA746" s="63"/>
    </row>
    <row r="747" spans="1:79" ht="12.7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4"/>
      <c r="AG747" s="64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  <c r="BV747" s="63"/>
      <c r="BW747" s="63"/>
      <c r="BX747" s="63"/>
      <c r="BY747" s="63"/>
      <c r="BZ747" s="63"/>
      <c r="CA747" s="63"/>
    </row>
    <row r="748" spans="1:79" ht="12.7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4"/>
      <c r="AG748" s="64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  <c r="BX748" s="63"/>
      <c r="BY748" s="63"/>
      <c r="BZ748" s="63"/>
      <c r="CA748" s="63"/>
    </row>
    <row r="749" spans="1:79" ht="12.7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4"/>
      <c r="AG749" s="64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  <c r="BX749" s="63"/>
      <c r="BY749" s="63"/>
      <c r="BZ749" s="63"/>
      <c r="CA749" s="63"/>
    </row>
    <row r="750" spans="1:79" ht="12.7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4"/>
      <c r="AG750" s="64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  <c r="BV750" s="63"/>
      <c r="BW750" s="63"/>
      <c r="BX750" s="63"/>
      <c r="BY750" s="63"/>
      <c r="BZ750" s="63"/>
      <c r="CA750" s="63"/>
    </row>
    <row r="751" spans="1:79" ht="12.7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4"/>
      <c r="AG751" s="64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  <c r="BV751" s="63"/>
      <c r="BW751" s="63"/>
      <c r="BX751" s="63"/>
      <c r="BY751" s="63"/>
      <c r="BZ751" s="63"/>
      <c r="CA751" s="63"/>
    </row>
    <row r="752" spans="1:79" ht="12.7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4"/>
      <c r="AG752" s="64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/>
      <c r="BX752" s="63"/>
      <c r="BY752" s="63"/>
      <c r="BZ752" s="63"/>
      <c r="CA752" s="63"/>
    </row>
    <row r="753" spans="1:79" ht="12.7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4"/>
      <c r="AG753" s="64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  <c r="BV753" s="63"/>
      <c r="BW753" s="63"/>
      <c r="BX753" s="63"/>
      <c r="BY753" s="63"/>
      <c r="BZ753" s="63"/>
      <c r="CA753" s="63"/>
    </row>
    <row r="754" spans="1:79" ht="12.7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4"/>
      <c r="AG754" s="64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  <c r="BV754" s="63"/>
      <c r="BW754" s="63"/>
      <c r="BX754" s="63"/>
      <c r="BY754" s="63"/>
      <c r="BZ754" s="63"/>
      <c r="CA754" s="63"/>
    </row>
    <row r="755" spans="1:79" ht="12.7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4"/>
      <c r="AG755" s="64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  <c r="BV755" s="63"/>
      <c r="BW755" s="63"/>
      <c r="BX755" s="63"/>
      <c r="BY755" s="63"/>
      <c r="BZ755" s="63"/>
      <c r="CA755" s="63"/>
    </row>
    <row r="756" spans="1:79" ht="12.7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4"/>
      <c r="AG756" s="64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  <c r="BV756" s="63"/>
      <c r="BW756" s="63"/>
      <c r="BX756" s="63"/>
      <c r="BY756" s="63"/>
      <c r="BZ756" s="63"/>
      <c r="CA756" s="63"/>
    </row>
    <row r="757" spans="1:79" ht="12.7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4"/>
      <c r="AG757" s="64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  <c r="BV757" s="63"/>
      <c r="BW757" s="63"/>
      <c r="BX757" s="63"/>
      <c r="BY757" s="63"/>
      <c r="BZ757" s="63"/>
      <c r="CA757" s="63"/>
    </row>
    <row r="758" spans="1:79" ht="12.7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4"/>
      <c r="AG758" s="64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  <c r="BV758" s="63"/>
      <c r="BW758" s="63"/>
      <c r="BX758" s="63"/>
      <c r="BY758" s="63"/>
      <c r="BZ758" s="63"/>
      <c r="CA758" s="63"/>
    </row>
    <row r="759" spans="1:79" ht="12.7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4"/>
      <c r="AG759" s="64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  <c r="BV759" s="63"/>
      <c r="BW759" s="63"/>
      <c r="BX759" s="63"/>
      <c r="BY759" s="63"/>
      <c r="BZ759" s="63"/>
      <c r="CA759" s="63"/>
    </row>
    <row r="760" spans="1:79" ht="12.7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4"/>
      <c r="AG760" s="64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  <c r="BV760" s="63"/>
      <c r="BW760" s="63"/>
      <c r="BX760" s="63"/>
      <c r="BY760" s="63"/>
      <c r="BZ760" s="63"/>
      <c r="CA760" s="63"/>
    </row>
    <row r="761" spans="1:79" ht="12.7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4"/>
      <c r="AG761" s="64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  <c r="BV761" s="63"/>
      <c r="BW761" s="63"/>
      <c r="BX761" s="63"/>
      <c r="BY761" s="63"/>
      <c r="BZ761" s="63"/>
      <c r="CA761" s="63"/>
    </row>
    <row r="762" spans="1:79" ht="12.7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4"/>
      <c r="AG762" s="64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  <c r="BV762" s="63"/>
      <c r="BW762" s="63"/>
      <c r="BX762" s="63"/>
      <c r="BY762" s="63"/>
      <c r="BZ762" s="63"/>
      <c r="CA762" s="63"/>
    </row>
    <row r="763" spans="1:79" ht="12.7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4"/>
      <c r="AG763" s="64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  <c r="BV763" s="63"/>
      <c r="BW763" s="63"/>
      <c r="BX763" s="63"/>
      <c r="BY763" s="63"/>
      <c r="BZ763" s="63"/>
      <c r="CA763" s="63"/>
    </row>
    <row r="764" spans="1:79" ht="12.7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4"/>
      <c r="AG764" s="64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  <c r="BV764" s="63"/>
      <c r="BW764" s="63"/>
      <c r="BX764" s="63"/>
      <c r="BY764" s="63"/>
      <c r="BZ764" s="63"/>
      <c r="CA764" s="63"/>
    </row>
    <row r="765" spans="1:79" ht="12.7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4"/>
      <c r="AG765" s="64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  <c r="BV765" s="63"/>
      <c r="BW765" s="63"/>
      <c r="BX765" s="63"/>
      <c r="BY765" s="63"/>
      <c r="BZ765" s="63"/>
      <c r="CA765" s="63"/>
    </row>
    <row r="766" spans="1:79" ht="12.7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4"/>
      <c r="AG766" s="64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  <c r="BV766" s="63"/>
      <c r="BW766" s="63"/>
      <c r="BX766" s="63"/>
      <c r="BY766" s="63"/>
      <c r="BZ766" s="63"/>
      <c r="CA766" s="63"/>
    </row>
    <row r="767" spans="1:79" ht="12.7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4"/>
      <c r="AG767" s="64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  <c r="BV767" s="63"/>
      <c r="BW767" s="63"/>
      <c r="BX767" s="63"/>
      <c r="BY767" s="63"/>
      <c r="BZ767" s="63"/>
      <c r="CA767" s="63"/>
    </row>
    <row r="768" spans="1:79" ht="12.7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4"/>
      <c r="AG768" s="64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  <c r="BV768" s="63"/>
      <c r="BW768" s="63"/>
      <c r="BX768" s="63"/>
      <c r="BY768" s="63"/>
      <c r="BZ768" s="63"/>
      <c r="CA768" s="63"/>
    </row>
    <row r="769" spans="1:79" ht="12.7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4"/>
      <c r="AG769" s="64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  <c r="BV769" s="63"/>
      <c r="BW769" s="63"/>
      <c r="BX769" s="63"/>
      <c r="BY769" s="63"/>
      <c r="BZ769" s="63"/>
      <c r="CA769" s="63"/>
    </row>
    <row r="770" spans="1:79" ht="12.7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4"/>
      <c r="AG770" s="64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  <c r="BV770" s="63"/>
      <c r="BW770" s="63"/>
      <c r="BX770" s="63"/>
      <c r="BY770" s="63"/>
      <c r="BZ770" s="63"/>
      <c r="CA770" s="63"/>
    </row>
    <row r="771" spans="1:79" ht="12.7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4"/>
      <c r="AG771" s="64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  <c r="BV771" s="63"/>
      <c r="BW771" s="63"/>
      <c r="BX771" s="63"/>
      <c r="BY771" s="63"/>
      <c r="BZ771" s="63"/>
      <c r="CA771" s="63"/>
    </row>
    <row r="772" spans="1:79" ht="12.7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4"/>
      <c r="AG772" s="64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  <c r="BV772" s="63"/>
      <c r="BW772" s="63"/>
      <c r="BX772" s="63"/>
      <c r="BY772" s="63"/>
      <c r="BZ772" s="63"/>
      <c r="CA772" s="63"/>
    </row>
    <row r="773" spans="1:79" ht="12.7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4"/>
      <c r="AG773" s="64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  <c r="BV773" s="63"/>
      <c r="BW773" s="63"/>
      <c r="BX773" s="63"/>
      <c r="BY773" s="63"/>
      <c r="BZ773" s="63"/>
      <c r="CA773" s="63"/>
    </row>
    <row r="774" spans="1:79" ht="12.7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4"/>
      <c r="AG774" s="64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  <c r="BV774" s="63"/>
      <c r="BW774" s="63"/>
      <c r="BX774" s="63"/>
      <c r="BY774" s="63"/>
      <c r="BZ774" s="63"/>
      <c r="CA774" s="63"/>
    </row>
    <row r="775" spans="1:79" ht="12.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4"/>
      <c r="AG775" s="64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  <c r="BV775" s="63"/>
      <c r="BW775" s="63"/>
      <c r="BX775" s="63"/>
      <c r="BY775" s="63"/>
      <c r="BZ775" s="63"/>
      <c r="CA775" s="63"/>
    </row>
    <row r="776" spans="1:79" ht="12.7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4"/>
      <c r="AG776" s="64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  <c r="BV776" s="63"/>
      <c r="BW776" s="63"/>
      <c r="BX776" s="63"/>
      <c r="BY776" s="63"/>
      <c r="BZ776" s="63"/>
      <c r="CA776" s="63"/>
    </row>
    <row r="777" spans="1:79" ht="12.7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4"/>
      <c r="AG777" s="64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  <c r="BV777" s="63"/>
      <c r="BW777" s="63"/>
      <c r="BX777" s="63"/>
      <c r="BY777" s="63"/>
      <c r="BZ777" s="63"/>
      <c r="CA777" s="63"/>
    </row>
    <row r="778" spans="1:79" ht="12.7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4"/>
      <c r="AG778" s="64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  <c r="BV778" s="63"/>
      <c r="BW778" s="63"/>
      <c r="BX778" s="63"/>
      <c r="BY778" s="63"/>
      <c r="BZ778" s="63"/>
      <c r="CA778" s="63"/>
    </row>
    <row r="779" spans="1:79" ht="12.7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4"/>
      <c r="AG779" s="64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  <c r="BV779" s="63"/>
      <c r="BW779" s="63"/>
      <c r="BX779" s="63"/>
      <c r="BY779" s="63"/>
      <c r="BZ779" s="63"/>
      <c r="CA779" s="63"/>
    </row>
    <row r="780" spans="1:79" ht="12.7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4"/>
      <c r="AG780" s="64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  <c r="BV780" s="63"/>
      <c r="BW780" s="63"/>
      <c r="BX780" s="63"/>
      <c r="BY780" s="63"/>
      <c r="BZ780" s="63"/>
      <c r="CA780" s="63"/>
    </row>
    <row r="781" spans="1:79" ht="12.7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4"/>
      <c r="AG781" s="64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  <c r="BV781" s="63"/>
      <c r="BW781" s="63"/>
      <c r="BX781" s="63"/>
      <c r="BY781" s="63"/>
      <c r="BZ781" s="63"/>
      <c r="CA781" s="63"/>
    </row>
    <row r="782" spans="1:79" ht="12.7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4"/>
      <c r="AG782" s="64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  <c r="BV782" s="63"/>
      <c r="BW782" s="63"/>
      <c r="BX782" s="63"/>
      <c r="BY782" s="63"/>
      <c r="BZ782" s="63"/>
      <c r="CA782" s="63"/>
    </row>
    <row r="783" spans="1:79" ht="12.7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4"/>
      <c r="AG783" s="64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  <c r="BV783" s="63"/>
      <c r="BW783" s="63"/>
      <c r="BX783" s="63"/>
      <c r="BY783" s="63"/>
      <c r="BZ783" s="63"/>
      <c r="CA783" s="63"/>
    </row>
    <row r="784" spans="1:79" ht="12.7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4"/>
      <c r="AG784" s="64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  <c r="BV784" s="63"/>
      <c r="BW784" s="63"/>
      <c r="BX784" s="63"/>
      <c r="BY784" s="63"/>
      <c r="BZ784" s="63"/>
      <c r="CA784" s="63"/>
    </row>
    <row r="785" spans="1:79" ht="12.7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4"/>
      <c r="AG785" s="64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  <c r="BV785" s="63"/>
      <c r="BW785" s="63"/>
      <c r="BX785" s="63"/>
      <c r="BY785" s="63"/>
      <c r="BZ785" s="63"/>
      <c r="CA785" s="63"/>
    </row>
    <row r="786" spans="1:79" ht="12.7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4"/>
      <c r="AG786" s="64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  <c r="BV786" s="63"/>
      <c r="BW786" s="63"/>
      <c r="BX786" s="63"/>
      <c r="BY786" s="63"/>
      <c r="BZ786" s="63"/>
      <c r="CA786" s="63"/>
    </row>
    <row r="787" spans="1:79" ht="12.7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4"/>
      <c r="AG787" s="64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  <c r="BV787" s="63"/>
      <c r="BW787" s="63"/>
      <c r="BX787" s="63"/>
      <c r="BY787" s="63"/>
      <c r="BZ787" s="63"/>
      <c r="CA787" s="63"/>
    </row>
    <row r="788" spans="1:79" ht="12.7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4"/>
      <c r="AG788" s="64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  <c r="BV788" s="63"/>
      <c r="BW788" s="63"/>
      <c r="BX788" s="63"/>
      <c r="BY788" s="63"/>
      <c r="BZ788" s="63"/>
      <c r="CA788" s="63"/>
    </row>
    <row r="789" spans="1:79" ht="12.7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4"/>
      <c r="AG789" s="64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  <c r="BV789" s="63"/>
      <c r="BW789" s="63"/>
      <c r="BX789" s="63"/>
      <c r="BY789" s="63"/>
      <c r="BZ789" s="63"/>
      <c r="CA789" s="63"/>
    </row>
    <row r="790" spans="1:79" ht="12.7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4"/>
      <c r="AG790" s="64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  <c r="BV790" s="63"/>
      <c r="BW790" s="63"/>
      <c r="BX790" s="63"/>
      <c r="BY790" s="63"/>
      <c r="BZ790" s="63"/>
      <c r="CA790" s="63"/>
    </row>
    <row r="791" spans="1:79" ht="12.7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4"/>
      <c r="AG791" s="64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  <c r="BV791" s="63"/>
      <c r="BW791" s="63"/>
      <c r="BX791" s="63"/>
      <c r="BY791" s="63"/>
      <c r="BZ791" s="63"/>
      <c r="CA791" s="63"/>
    </row>
    <row r="792" spans="1:79" ht="12.7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4"/>
      <c r="AG792" s="64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  <c r="BV792" s="63"/>
      <c r="BW792" s="63"/>
      <c r="BX792" s="63"/>
      <c r="BY792" s="63"/>
      <c r="BZ792" s="63"/>
      <c r="CA792" s="63"/>
    </row>
    <row r="793" spans="1:79" ht="12.7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4"/>
      <c r="AG793" s="64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  <c r="BV793" s="63"/>
      <c r="BW793" s="63"/>
      <c r="BX793" s="63"/>
      <c r="BY793" s="63"/>
      <c r="BZ793" s="63"/>
      <c r="CA793" s="63"/>
    </row>
    <row r="794" spans="1:79" ht="12.7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4"/>
      <c r="AG794" s="64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  <c r="BV794" s="63"/>
      <c r="BW794" s="63"/>
      <c r="BX794" s="63"/>
      <c r="BY794" s="63"/>
      <c r="BZ794" s="63"/>
      <c r="CA794" s="63"/>
    </row>
    <row r="795" spans="1:79" ht="12.7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4"/>
      <c r="AG795" s="64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  <c r="BV795" s="63"/>
      <c r="BW795" s="63"/>
      <c r="BX795" s="63"/>
      <c r="BY795" s="63"/>
      <c r="BZ795" s="63"/>
      <c r="CA795" s="63"/>
    </row>
    <row r="796" spans="1:79" ht="12.7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4"/>
      <c r="AG796" s="64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  <c r="BV796" s="63"/>
      <c r="BW796" s="63"/>
      <c r="BX796" s="63"/>
      <c r="BY796" s="63"/>
      <c r="BZ796" s="63"/>
      <c r="CA796" s="63"/>
    </row>
    <row r="797" spans="1:79" ht="12.7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4"/>
      <c r="AG797" s="64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  <c r="BV797" s="63"/>
      <c r="BW797" s="63"/>
      <c r="BX797" s="63"/>
      <c r="BY797" s="63"/>
      <c r="BZ797" s="63"/>
      <c r="CA797" s="63"/>
    </row>
    <row r="798" spans="1:79" ht="12.7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4"/>
      <c r="AG798" s="64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  <c r="BV798" s="63"/>
      <c r="BW798" s="63"/>
      <c r="BX798" s="63"/>
      <c r="BY798" s="63"/>
      <c r="BZ798" s="63"/>
      <c r="CA798" s="63"/>
    </row>
    <row r="799" spans="1:79" ht="12.7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4"/>
      <c r="AG799" s="64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  <c r="BV799" s="63"/>
      <c r="BW799" s="63"/>
      <c r="BX799" s="63"/>
      <c r="BY799" s="63"/>
      <c r="BZ799" s="63"/>
      <c r="CA799" s="63"/>
    </row>
    <row r="800" spans="1:79" ht="12.7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4"/>
      <c r="AG800" s="64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  <c r="BV800" s="63"/>
      <c r="BW800" s="63"/>
      <c r="BX800" s="63"/>
      <c r="BY800" s="63"/>
      <c r="BZ800" s="63"/>
      <c r="CA800" s="63"/>
    </row>
    <row r="801" spans="1:79" ht="12.7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4"/>
      <c r="AG801" s="64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  <c r="BV801" s="63"/>
      <c r="BW801" s="63"/>
      <c r="BX801" s="63"/>
      <c r="BY801" s="63"/>
      <c r="BZ801" s="63"/>
      <c r="CA801" s="63"/>
    </row>
    <row r="802" spans="1:79" ht="12.7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4"/>
      <c r="AG802" s="64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  <c r="BV802" s="63"/>
      <c r="BW802" s="63"/>
      <c r="BX802" s="63"/>
      <c r="BY802" s="63"/>
      <c r="BZ802" s="63"/>
      <c r="CA802" s="63"/>
    </row>
    <row r="803" spans="1:79" ht="12.7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4"/>
      <c r="AG803" s="64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  <c r="BV803" s="63"/>
      <c r="BW803" s="63"/>
      <c r="BX803" s="63"/>
      <c r="BY803" s="63"/>
      <c r="BZ803" s="63"/>
      <c r="CA803" s="63"/>
    </row>
    <row r="804" spans="1:79" ht="12.7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4"/>
      <c r="AG804" s="64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  <c r="BV804" s="63"/>
      <c r="BW804" s="63"/>
      <c r="BX804" s="63"/>
      <c r="BY804" s="63"/>
      <c r="BZ804" s="63"/>
      <c r="CA804" s="63"/>
    </row>
    <row r="805" spans="1:79" ht="12.7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4"/>
      <c r="AG805" s="64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  <c r="BV805" s="63"/>
      <c r="BW805" s="63"/>
      <c r="BX805" s="63"/>
      <c r="BY805" s="63"/>
      <c r="BZ805" s="63"/>
      <c r="CA805" s="63"/>
    </row>
    <row r="806" spans="1:79" ht="12.7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4"/>
      <c r="AG806" s="64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  <c r="BV806" s="63"/>
      <c r="BW806" s="63"/>
      <c r="BX806" s="63"/>
      <c r="BY806" s="63"/>
      <c r="BZ806" s="63"/>
      <c r="CA806" s="63"/>
    </row>
    <row r="807" spans="1:79" ht="12.7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4"/>
      <c r="AG807" s="64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  <c r="BV807" s="63"/>
      <c r="BW807" s="63"/>
      <c r="BX807" s="63"/>
      <c r="BY807" s="63"/>
      <c r="BZ807" s="63"/>
      <c r="CA807" s="63"/>
    </row>
    <row r="808" spans="1:79" ht="12.7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4"/>
      <c r="AG808" s="64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  <c r="BV808" s="63"/>
      <c r="BW808" s="63"/>
      <c r="BX808" s="63"/>
      <c r="BY808" s="63"/>
      <c r="BZ808" s="63"/>
      <c r="CA808" s="63"/>
    </row>
    <row r="809" spans="1:79" ht="12.7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4"/>
      <c r="AG809" s="64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  <c r="BV809" s="63"/>
      <c r="BW809" s="63"/>
      <c r="BX809" s="63"/>
      <c r="BY809" s="63"/>
      <c r="BZ809" s="63"/>
      <c r="CA809" s="63"/>
    </row>
    <row r="810" spans="1:79" ht="12.7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4"/>
      <c r="AG810" s="64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  <c r="BV810" s="63"/>
      <c r="BW810" s="63"/>
      <c r="BX810" s="63"/>
      <c r="BY810" s="63"/>
      <c r="BZ810" s="63"/>
      <c r="CA810" s="63"/>
    </row>
    <row r="811" spans="1:79" ht="12.7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4"/>
      <c r="AG811" s="64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  <c r="BV811" s="63"/>
      <c r="BW811" s="63"/>
      <c r="BX811" s="63"/>
      <c r="BY811" s="63"/>
      <c r="BZ811" s="63"/>
      <c r="CA811" s="63"/>
    </row>
    <row r="812" spans="1:79" ht="12.7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4"/>
      <c r="AG812" s="64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  <c r="BV812" s="63"/>
      <c r="BW812" s="63"/>
      <c r="BX812" s="63"/>
      <c r="BY812" s="63"/>
      <c r="BZ812" s="63"/>
      <c r="CA812" s="63"/>
    </row>
    <row r="813" spans="1:79" ht="12.7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4"/>
      <c r="AG813" s="64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  <c r="BV813" s="63"/>
      <c r="BW813" s="63"/>
      <c r="BX813" s="63"/>
      <c r="BY813" s="63"/>
      <c r="BZ813" s="63"/>
      <c r="CA813" s="63"/>
    </row>
    <row r="814" spans="1:79" ht="12.7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4"/>
      <c r="AG814" s="64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  <c r="BX814" s="63"/>
      <c r="BY814" s="63"/>
      <c r="BZ814" s="63"/>
      <c r="CA814" s="63"/>
    </row>
    <row r="815" spans="1:79" ht="12.7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4"/>
      <c r="AG815" s="64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  <c r="BX815" s="63"/>
      <c r="BY815" s="63"/>
      <c r="BZ815" s="63"/>
      <c r="CA815" s="63"/>
    </row>
    <row r="816" spans="1:79" ht="12.7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4"/>
      <c r="AG816" s="64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  <c r="BX816" s="63"/>
      <c r="BY816" s="63"/>
      <c r="BZ816" s="63"/>
      <c r="CA816" s="63"/>
    </row>
    <row r="817" spans="1:79" ht="12.7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4"/>
      <c r="AG817" s="64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  <c r="BV817" s="63"/>
      <c r="BW817" s="63"/>
      <c r="BX817" s="63"/>
      <c r="BY817" s="63"/>
      <c r="BZ817" s="63"/>
      <c r="CA817" s="63"/>
    </row>
    <row r="818" spans="1:79" ht="12.7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4"/>
      <c r="AG818" s="64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  <c r="BV818" s="63"/>
      <c r="BW818" s="63"/>
      <c r="BX818" s="63"/>
      <c r="BY818" s="63"/>
      <c r="BZ818" s="63"/>
      <c r="CA818" s="63"/>
    </row>
    <row r="819" spans="1:79" ht="12.7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4"/>
      <c r="AG819" s="64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  <c r="BV819" s="63"/>
      <c r="BW819" s="63"/>
      <c r="BX819" s="63"/>
      <c r="BY819" s="63"/>
      <c r="BZ819" s="63"/>
      <c r="CA819" s="63"/>
    </row>
    <row r="820" spans="1:79" ht="12.7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4"/>
      <c r="AG820" s="64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  <c r="BV820" s="63"/>
      <c r="BW820" s="63"/>
      <c r="BX820" s="63"/>
      <c r="BY820" s="63"/>
      <c r="BZ820" s="63"/>
      <c r="CA820" s="63"/>
    </row>
    <row r="821" spans="1:79" ht="12.7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4"/>
      <c r="AG821" s="64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  <c r="BV821" s="63"/>
      <c r="BW821" s="63"/>
      <c r="BX821" s="63"/>
      <c r="BY821" s="63"/>
      <c r="BZ821" s="63"/>
      <c r="CA821" s="63"/>
    </row>
    <row r="822" spans="1:79" ht="12.7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4"/>
      <c r="AG822" s="64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  <c r="BV822" s="63"/>
      <c r="BW822" s="63"/>
      <c r="BX822" s="63"/>
      <c r="BY822" s="63"/>
      <c r="BZ822" s="63"/>
      <c r="CA822" s="63"/>
    </row>
    <row r="823" spans="1:79" ht="12.7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4"/>
      <c r="AG823" s="64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  <c r="BV823" s="63"/>
      <c r="BW823" s="63"/>
      <c r="BX823" s="63"/>
      <c r="BY823" s="63"/>
      <c r="BZ823" s="63"/>
      <c r="CA823" s="63"/>
    </row>
    <row r="824" spans="1:79" ht="12.7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4"/>
      <c r="AG824" s="64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  <c r="BV824" s="63"/>
      <c r="BW824" s="63"/>
      <c r="BX824" s="63"/>
      <c r="BY824" s="63"/>
      <c r="BZ824" s="63"/>
      <c r="CA824" s="63"/>
    </row>
    <row r="825" spans="1:79" ht="12.7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4"/>
      <c r="AG825" s="64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  <c r="BV825" s="63"/>
      <c r="BW825" s="63"/>
      <c r="BX825" s="63"/>
      <c r="BY825" s="63"/>
      <c r="BZ825" s="63"/>
      <c r="CA825" s="63"/>
    </row>
    <row r="826" spans="1:79" ht="12.7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4"/>
      <c r="AG826" s="64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  <c r="BV826" s="63"/>
      <c r="BW826" s="63"/>
      <c r="BX826" s="63"/>
      <c r="BY826" s="63"/>
      <c r="BZ826" s="63"/>
      <c r="CA826" s="63"/>
    </row>
    <row r="827" spans="1:79" ht="12.7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4"/>
      <c r="AG827" s="64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  <c r="BV827" s="63"/>
      <c r="BW827" s="63"/>
      <c r="BX827" s="63"/>
      <c r="BY827" s="63"/>
      <c r="BZ827" s="63"/>
      <c r="CA827" s="63"/>
    </row>
    <row r="828" spans="1:79" ht="12.7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4"/>
      <c r="AG828" s="64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  <c r="BV828" s="63"/>
      <c r="BW828" s="63"/>
      <c r="BX828" s="63"/>
      <c r="BY828" s="63"/>
      <c r="BZ828" s="63"/>
      <c r="CA828" s="63"/>
    </row>
    <row r="829" spans="1:79" ht="12.7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4"/>
      <c r="AG829" s="64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  <c r="BV829" s="63"/>
      <c r="BW829" s="63"/>
      <c r="BX829" s="63"/>
      <c r="BY829" s="63"/>
      <c r="BZ829" s="63"/>
      <c r="CA829" s="63"/>
    </row>
    <row r="830" spans="1:79" ht="12.7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4"/>
      <c r="AG830" s="64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  <c r="BV830" s="63"/>
      <c r="BW830" s="63"/>
      <c r="BX830" s="63"/>
      <c r="BY830" s="63"/>
      <c r="BZ830" s="63"/>
      <c r="CA830" s="63"/>
    </row>
    <row r="831" spans="1:79" ht="12.7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4"/>
      <c r="AG831" s="64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  <c r="BV831" s="63"/>
      <c r="BW831" s="63"/>
      <c r="BX831" s="63"/>
      <c r="BY831" s="63"/>
      <c r="BZ831" s="63"/>
      <c r="CA831" s="63"/>
    </row>
    <row r="832" spans="1:79" ht="12.7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4"/>
      <c r="AG832" s="64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  <c r="BX832" s="63"/>
      <c r="BY832" s="63"/>
      <c r="BZ832" s="63"/>
      <c r="CA832" s="63"/>
    </row>
    <row r="833" spans="1:79" ht="12.7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4"/>
      <c r="AG833" s="64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  <c r="BV833" s="63"/>
      <c r="BW833" s="63"/>
      <c r="BX833" s="63"/>
      <c r="BY833" s="63"/>
      <c r="BZ833" s="63"/>
      <c r="CA833" s="63"/>
    </row>
    <row r="834" spans="1:79" ht="12.7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4"/>
      <c r="AG834" s="64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  <c r="BX834" s="63"/>
      <c r="BY834" s="63"/>
      <c r="BZ834" s="63"/>
      <c r="CA834" s="63"/>
    </row>
    <row r="835" spans="1:79" ht="12.7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4"/>
      <c r="AG835" s="64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  <c r="BX835" s="63"/>
      <c r="BY835" s="63"/>
      <c r="BZ835" s="63"/>
      <c r="CA835" s="63"/>
    </row>
    <row r="836" spans="1:79" ht="12.7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4"/>
      <c r="AG836" s="64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  <c r="BX836" s="63"/>
      <c r="BY836" s="63"/>
      <c r="BZ836" s="63"/>
      <c r="CA836" s="63"/>
    </row>
    <row r="837" spans="1:79" ht="12.7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4"/>
      <c r="AG837" s="64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  <c r="BX837" s="63"/>
      <c r="BY837" s="63"/>
      <c r="BZ837" s="63"/>
      <c r="CA837" s="63"/>
    </row>
    <row r="838" spans="1:79" ht="12.7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4"/>
      <c r="AG838" s="64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  <c r="BX838" s="63"/>
      <c r="BY838" s="63"/>
      <c r="BZ838" s="63"/>
      <c r="CA838" s="63"/>
    </row>
    <row r="839" spans="1:79" ht="12.7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4"/>
      <c r="AG839" s="64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  <c r="BV839" s="63"/>
      <c r="BW839" s="63"/>
      <c r="BX839" s="63"/>
      <c r="BY839" s="63"/>
      <c r="BZ839" s="63"/>
      <c r="CA839" s="63"/>
    </row>
    <row r="840" spans="1:79" ht="12.7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4"/>
      <c r="AG840" s="64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  <c r="BV840" s="63"/>
      <c r="BW840" s="63"/>
      <c r="BX840" s="63"/>
      <c r="BY840" s="63"/>
      <c r="BZ840" s="63"/>
      <c r="CA840" s="63"/>
    </row>
    <row r="841" spans="1:79" ht="12.7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4"/>
      <c r="AG841" s="64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  <c r="BV841" s="63"/>
      <c r="BW841" s="63"/>
      <c r="BX841" s="63"/>
      <c r="BY841" s="63"/>
      <c r="BZ841" s="63"/>
      <c r="CA841" s="63"/>
    </row>
    <row r="842" spans="1:79" ht="12.7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4"/>
      <c r="AG842" s="64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  <c r="BV842" s="63"/>
      <c r="BW842" s="63"/>
      <c r="BX842" s="63"/>
      <c r="BY842" s="63"/>
      <c r="BZ842" s="63"/>
      <c r="CA842" s="63"/>
    </row>
    <row r="843" spans="1:79" ht="12.7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4"/>
      <c r="AG843" s="64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  <c r="BV843" s="63"/>
      <c r="BW843" s="63"/>
      <c r="BX843" s="63"/>
      <c r="BY843" s="63"/>
      <c r="BZ843" s="63"/>
      <c r="CA843" s="63"/>
    </row>
    <row r="844" spans="1:79" ht="12.7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4"/>
      <c r="AG844" s="64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  <c r="BV844" s="63"/>
      <c r="BW844" s="63"/>
      <c r="BX844" s="63"/>
      <c r="BY844" s="63"/>
      <c r="BZ844" s="63"/>
      <c r="CA844" s="63"/>
    </row>
    <row r="845" spans="1:79" ht="12.7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4"/>
      <c r="AG845" s="64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  <c r="BV845" s="63"/>
      <c r="BW845" s="63"/>
      <c r="BX845" s="63"/>
      <c r="BY845" s="63"/>
      <c r="BZ845" s="63"/>
      <c r="CA845" s="63"/>
    </row>
    <row r="846" spans="1:79" ht="12.7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4"/>
      <c r="AG846" s="64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  <c r="BV846" s="63"/>
      <c r="BW846" s="63"/>
      <c r="BX846" s="63"/>
      <c r="BY846" s="63"/>
      <c r="BZ846" s="63"/>
      <c r="CA846" s="63"/>
    </row>
    <row r="847" spans="1:79" ht="12.7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4"/>
      <c r="AG847" s="64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  <c r="BV847" s="63"/>
      <c r="BW847" s="63"/>
      <c r="BX847" s="63"/>
      <c r="BY847" s="63"/>
      <c r="BZ847" s="63"/>
      <c r="CA847" s="63"/>
    </row>
    <row r="848" spans="1:79" ht="12.7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4"/>
      <c r="AG848" s="64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  <c r="BV848" s="63"/>
      <c r="BW848" s="63"/>
      <c r="BX848" s="63"/>
      <c r="BY848" s="63"/>
      <c r="BZ848" s="63"/>
      <c r="CA848" s="63"/>
    </row>
    <row r="849" spans="1:79" ht="12.7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4"/>
      <c r="AG849" s="64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  <c r="BX849" s="63"/>
      <c r="BY849" s="63"/>
      <c r="BZ849" s="63"/>
      <c r="CA849" s="63"/>
    </row>
    <row r="850" spans="1:79" ht="12.7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4"/>
      <c r="AG850" s="64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  <c r="BV850" s="63"/>
      <c r="BW850" s="63"/>
      <c r="BX850" s="63"/>
      <c r="BY850" s="63"/>
      <c r="BZ850" s="63"/>
      <c r="CA850" s="63"/>
    </row>
    <row r="851" spans="1:79" ht="12.7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4"/>
      <c r="AG851" s="64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  <c r="BV851" s="63"/>
      <c r="BW851" s="63"/>
      <c r="BX851" s="63"/>
      <c r="BY851" s="63"/>
      <c r="BZ851" s="63"/>
      <c r="CA851" s="63"/>
    </row>
    <row r="852" spans="1:79" ht="12.7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4"/>
      <c r="AG852" s="64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  <c r="BV852" s="63"/>
      <c r="BW852" s="63"/>
      <c r="BX852" s="63"/>
      <c r="BY852" s="63"/>
      <c r="BZ852" s="63"/>
      <c r="CA852" s="63"/>
    </row>
    <row r="853" spans="1:79" ht="12.7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4"/>
      <c r="AG853" s="64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  <c r="BV853" s="63"/>
      <c r="BW853" s="63"/>
      <c r="BX853" s="63"/>
      <c r="BY853" s="63"/>
      <c r="BZ853" s="63"/>
      <c r="CA853" s="63"/>
    </row>
    <row r="854" spans="1:79" ht="12.7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4"/>
      <c r="AG854" s="64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  <c r="BV854" s="63"/>
      <c r="BW854" s="63"/>
      <c r="BX854" s="63"/>
      <c r="BY854" s="63"/>
      <c r="BZ854" s="63"/>
      <c r="CA854" s="63"/>
    </row>
    <row r="855" spans="1:79" ht="12.7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4"/>
      <c r="AG855" s="64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  <c r="BV855" s="63"/>
      <c r="BW855" s="63"/>
      <c r="BX855" s="63"/>
      <c r="BY855" s="63"/>
      <c r="BZ855" s="63"/>
      <c r="CA855" s="63"/>
    </row>
    <row r="856" spans="1:79" ht="12.7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4"/>
      <c r="AG856" s="64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  <c r="BV856" s="63"/>
      <c r="BW856" s="63"/>
      <c r="BX856" s="63"/>
      <c r="BY856" s="63"/>
      <c r="BZ856" s="63"/>
      <c r="CA856" s="63"/>
    </row>
    <row r="857" spans="1:79" ht="12.7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4"/>
      <c r="AG857" s="64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/>
      <c r="BX857" s="63"/>
      <c r="BY857" s="63"/>
      <c r="BZ857" s="63"/>
      <c r="CA857" s="63"/>
    </row>
    <row r="858" spans="1:79" ht="12.7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4"/>
      <c r="AG858" s="64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  <c r="BX858" s="63"/>
      <c r="BY858" s="63"/>
      <c r="BZ858" s="63"/>
      <c r="CA858" s="63"/>
    </row>
    <row r="859" spans="1:79" ht="12.7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4"/>
      <c r="AG859" s="64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  <c r="BX859" s="63"/>
      <c r="BY859" s="63"/>
      <c r="BZ859" s="63"/>
      <c r="CA859" s="63"/>
    </row>
    <row r="860" spans="1:79" ht="12.7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4"/>
      <c r="AG860" s="64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  <c r="BV860" s="63"/>
      <c r="BW860" s="63"/>
      <c r="BX860" s="63"/>
      <c r="BY860" s="63"/>
      <c r="BZ860" s="63"/>
      <c r="CA860" s="63"/>
    </row>
    <row r="861" spans="1:79" ht="12.7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4"/>
      <c r="AG861" s="64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  <c r="BV861" s="63"/>
      <c r="BW861" s="63"/>
      <c r="BX861" s="63"/>
      <c r="BY861" s="63"/>
      <c r="BZ861" s="63"/>
      <c r="CA861" s="63"/>
    </row>
    <row r="862" spans="1:79" ht="12.7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4"/>
      <c r="AG862" s="64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  <c r="BV862" s="63"/>
      <c r="BW862" s="63"/>
      <c r="BX862" s="63"/>
      <c r="BY862" s="63"/>
      <c r="BZ862" s="63"/>
      <c r="CA862" s="63"/>
    </row>
    <row r="863" spans="1:79" ht="12.7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4"/>
      <c r="AG863" s="64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  <c r="BV863" s="63"/>
      <c r="BW863" s="63"/>
      <c r="BX863" s="63"/>
      <c r="BY863" s="63"/>
      <c r="BZ863" s="63"/>
      <c r="CA863" s="63"/>
    </row>
    <row r="864" spans="1:79" ht="12.7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4"/>
      <c r="AG864" s="64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  <c r="BV864" s="63"/>
      <c r="BW864" s="63"/>
      <c r="BX864" s="63"/>
      <c r="BY864" s="63"/>
      <c r="BZ864" s="63"/>
      <c r="CA864" s="63"/>
    </row>
    <row r="865" spans="1:79" ht="12.7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4"/>
      <c r="AG865" s="64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  <c r="BV865" s="63"/>
      <c r="BW865" s="63"/>
      <c r="BX865" s="63"/>
      <c r="BY865" s="63"/>
      <c r="BZ865" s="63"/>
      <c r="CA865" s="63"/>
    </row>
    <row r="866" spans="1:79" ht="12.7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4"/>
      <c r="AG866" s="64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  <c r="BV866" s="63"/>
      <c r="BW866" s="63"/>
      <c r="BX866" s="63"/>
      <c r="BY866" s="63"/>
      <c r="BZ866" s="63"/>
      <c r="CA866" s="63"/>
    </row>
    <row r="867" spans="1:79" ht="12.7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4"/>
      <c r="AG867" s="64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  <c r="BV867" s="63"/>
      <c r="BW867" s="63"/>
      <c r="BX867" s="63"/>
      <c r="BY867" s="63"/>
      <c r="BZ867" s="63"/>
      <c r="CA867" s="63"/>
    </row>
    <row r="868" spans="1:79" ht="12.7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4"/>
      <c r="AG868" s="64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  <c r="BV868" s="63"/>
      <c r="BW868" s="63"/>
      <c r="BX868" s="63"/>
      <c r="BY868" s="63"/>
      <c r="BZ868" s="63"/>
      <c r="CA868" s="63"/>
    </row>
    <row r="869" spans="1:79" ht="12.7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4"/>
      <c r="AG869" s="64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  <c r="BV869" s="63"/>
      <c r="BW869" s="63"/>
      <c r="BX869" s="63"/>
      <c r="BY869" s="63"/>
      <c r="BZ869" s="63"/>
      <c r="CA869" s="63"/>
    </row>
    <row r="870" spans="1:79" ht="12.7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4"/>
      <c r="AG870" s="64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  <c r="BV870" s="63"/>
      <c r="BW870" s="63"/>
      <c r="BX870" s="63"/>
      <c r="BY870" s="63"/>
      <c r="BZ870" s="63"/>
      <c r="CA870" s="63"/>
    </row>
    <row r="871" spans="1:79" ht="12.7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4"/>
      <c r="AG871" s="64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  <c r="BV871" s="63"/>
      <c r="BW871" s="63"/>
      <c r="BX871" s="63"/>
      <c r="BY871" s="63"/>
      <c r="BZ871" s="63"/>
      <c r="CA871" s="63"/>
    </row>
    <row r="872" spans="1:79" ht="12.7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4"/>
      <c r="AG872" s="64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  <c r="BV872" s="63"/>
      <c r="BW872" s="63"/>
      <c r="BX872" s="63"/>
      <c r="BY872" s="63"/>
      <c r="BZ872" s="63"/>
      <c r="CA872" s="63"/>
    </row>
    <row r="873" spans="1:79" ht="12.7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4"/>
      <c r="AG873" s="64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  <c r="BV873" s="63"/>
      <c r="BW873" s="63"/>
      <c r="BX873" s="63"/>
      <c r="BY873" s="63"/>
      <c r="BZ873" s="63"/>
      <c r="CA873" s="63"/>
    </row>
    <row r="874" spans="1:79" ht="12.7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4"/>
      <c r="AG874" s="64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  <c r="BV874" s="63"/>
      <c r="BW874" s="63"/>
      <c r="BX874" s="63"/>
      <c r="BY874" s="63"/>
      <c r="BZ874" s="63"/>
      <c r="CA874" s="63"/>
    </row>
    <row r="875" spans="1:79" ht="12.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4"/>
      <c r="AG875" s="64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  <c r="BV875" s="63"/>
      <c r="BW875" s="63"/>
      <c r="BX875" s="63"/>
      <c r="BY875" s="63"/>
      <c r="BZ875" s="63"/>
      <c r="CA875" s="63"/>
    </row>
    <row r="876" spans="1:79" ht="12.7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4"/>
      <c r="AG876" s="64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  <c r="BV876" s="63"/>
      <c r="BW876" s="63"/>
      <c r="BX876" s="63"/>
      <c r="BY876" s="63"/>
      <c r="BZ876" s="63"/>
      <c r="CA876" s="63"/>
    </row>
    <row r="877" spans="1:79" ht="12.7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4"/>
      <c r="AG877" s="64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  <c r="BV877" s="63"/>
      <c r="BW877" s="63"/>
      <c r="BX877" s="63"/>
      <c r="BY877" s="63"/>
      <c r="BZ877" s="63"/>
      <c r="CA877" s="63"/>
    </row>
    <row r="878" spans="1:79" ht="12.7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4"/>
      <c r="AG878" s="64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  <c r="BV878" s="63"/>
      <c r="BW878" s="63"/>
      <c r="BX878" s="63"/>
      <c r="BY878" s="63"/>
      <c r="BZ878" s="63"/>
      <c r="CA878" s="63"/>
    </row>
    <row r="879" spans="1:79" ht="12.7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4"/>
      <c r="AG879" s="64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  <c r="BV879" s="63"/>
      <c r="BW879" s="63"/>
      <c r="BX879" s="63"/>
      <c r="BY879" s="63"/>
      <c r="BZ879" s="63"/>
      <c r="CA879" s="63"/>
    </row>
    <row r="880" spans="1:79" ht="12.7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4"/>
      <c r="AG880" s="64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  <c r="BV880" s="63"/>
      <c r="BW880" s="63"/>
      <c r="BX880" s="63"/>
      <c r="BY880" s="63"/>
      <c r="BZ880" s="63"/>
      <c r="CA880" s="63"/>
    </row>
    <row r="881" spans="1:79" ht="12.7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4"/>
      <c r="AG881" s="64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  <c r="BV881" s="63"/>
      <c r="BW881" s="63"/>
      <c r="BX881" s="63"/>
      <c r="BY881" s="63"/>
      <c r="BZ881" s="63"/>
      <c r="CA881" s="63"/>
    </row>
    <row r="882" spans="1:79" ht="12.7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4"/>
      <c r="AG882" s="64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  <c r="BV882" s="63"/>
      <c r="BW882" s="63"/>
      <c r="BX882" s="63"/>
      <c r="BY882" s="63"/>
      <c r="BZ882" s="63"/>
      <c r="CA882" s="63"/>
    </row>
    <row r="883" spans="1:79" ht="12.7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4"/>
      <c r="AG883" s="64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  <c r="BV883" s="63"/>
      <c r="BW883" s="63"/>
      <c r="BX883" s="63"/>
      <c r="BY883" s="63"/>
      <c r="BZ883" s="63"/>
      <c r="CA883" s="63"/>
    </row>
    <row r="884" spans="1:79" ht="12.7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4"/>
      <c r="AG884" s="64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  <c r="BX884" s="63"/>
      <c r="BY884" s="63"/>
      <c r="BZ884" s="63"/>
      <c r="CA884" s="63"/>
    </row>
    <row r="885" spans="1:79" ht="12.7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4"/>
      <c r="AG885" s="64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  <c r="BV885" s="63"/>
      <c r="BW885" s="63"/>
      <c r="BX885" s="63"/>
      <c r="BY885" s="63"/>
      <c r="BZ885" s="63"/>
      <c r="CA885" s="63"/>
    </row>
    <row r="886" spans="1:79" ht="12.7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4"/>
      <c r="AG886" s="64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  <c r="BV886" s="63"/>
      <c r="BW886" s="63"/>
      <c r="BX886" s="63"/>
      <c r="BY886" s="63"/>
      <c r="BZ886" s="63"/>
      <c r="CA886" s="63"/>
    </row>
    <row r="887" spans="1:79" ht="12.7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4"/>
      <c r="AG887" s="64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  <c r="BV887" s="63"/>
      <c r="BW887" s="63"/>
      <c r="BX887" s="63"/>
      <c r="BY887" s="63"/>
      <c r="BZ887" s="63"/>
      <c r="CA887" s="63"/>
    </row>
    <row r="888" spans="1:79" ht="12.7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4"/>
      <c r="AG888" s="64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  <c r="BV888" s="63"/>
      <c r="BW888" s="63"/>
      <c r="BX888" s="63"/>
      <c r="BY888" s="63"/>
      <c r="BZ888" s="63"/>
      <c r="CA888" s="63"/>
    </row>
    <row r="889" spans="1:79" ht="12.7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4"/>
      <c r="AG889" s="64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  <c r="BV889" s="63"/>
      <c r="BW889" s="63"/>
      <c r="BX889" s="63"/>
      <c r="BY889" s="63"/>
      <c r="BZ889" s="63"/>
      <c r="CA889" s="63"/>
    </row>
    <row r="890" spans="1:79" ht="12.7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4"/>
      <c r="AG890" s="64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  <c r="BV890" s="63"/>
      <c r="BW890" s="63"/>
      <c r="BX890" s="63"/>
      <c r="BY890" s="63"/>
      <c r="BZ890" s="63"/>
      <c r="CA890" s="63"/>
    </row>
    <row r="891" spans="1:79" ht="12.7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4"/>
      <c r="AG891" s="64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  <c r="BV891" s="63"/>
      <c r="BW891" s="63"/>
      <c r="BX891" s="63"/>
      <c r="BY891" s="63"/>
      <c r="BZ891" s="63"/>
      <c r="CA891" s="63"/>
    </row>
    <row r="892" spans="1:79" ht="12.7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4"/>
      <c r="AG892" s="64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  <c r="BV892" s="63"/>
      <c r="BW892" s="63"/>
      <c r="BX892" s="63"/>
      <c r="BY892" s="63"/>
      <c r="BZ892" s="63"/>
      <c r="CA892" s="63"/>
    </row>
    <row r="893" spans="1:79" ht="12.7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4"/>
      <c r="AG893" s="64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  <c r="BV893" s="63"/>
      <c r="BW893" s="63"/>
      <c r="BX893" s="63"/>
      <c r="BY893" s="63"/>
      <c r="BZ893" s="63"/>
      <c r="CA893" s="63"/>
    </row>
    <row r="894" spans="1:79" ht="12.7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4"/>
      <c r="AG894" s="64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  <c r="BV894" s="63"/>
      <c r="BW894" s="63"/>
      <c r="BX894" s="63"/>
      <c r="BY894" s="63"/>
      <c r="BZ894" s="63"/>
      <c r="CA894" s="63"/>
    </row>
    <row r="895" spans="1:79" ht="12.7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4"/>
      <c r="AG895" s="64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  <c r="BV895" s="63"/>
      <c r="BW895" s="63"/>
      <c r="BX895" s="63"/>
      <c r="BY895" s="63"/>
      <c r="BZ895" s="63"/>
      <c r="CA895" s="63"/>
    </row>
    <row r="896" spans="1:79" ht="12.7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4"/>
      <c r="AG896" s="64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  <c r="BV896" s="63"/>
      <c r="BW896" s="63"/>
      <c r="BX896" s="63"/>
      <c r="BY896" s="63"/>
      <c r="BZ896" s="63"/>
      <c r="CA896" s="63"/>
    </row>
    <row r="897" spans="1:79" ht="12.7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4"/>
      <c r="AG897" s="64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  <c r="BV897" s="63"/>
      <c r="BW897" s="63"/>
      <c r="BX897" s="63"/>
      <c r="BY897" s="63"/>
      <c r="BZ897" s="63"/>
      <c r="CA897" s="63"/>
    </row>
    <row r="898" spans="1:79" ht="12.7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4"/>
      <c r="AG898" s="64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  <c r="BV898" s="63"/>
      <c r="BW898" s="63"/>
      <c r="BX898" s="63"/>
      <c r="BY898" s="63"/>
      <c r="BZ898" s="63"/>
      <c r="CA898" s="63"/>
    </row>
    <row r="899" spans="1:79" ht="12.7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4"/>
      <c r="AG899" s="64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  <c r="BV899" s="63"/>
      <c r="BW899" s="63"/>
      <c r="BX899" s="63"/>
      <c r="BY899" s="63"/>
      <c r="BZ899" s="63"/>
      <c r="CA899" s="63"/>
    </row>
    <row r="900" spans="1:79" ht="12.7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4"/>
      <c r="AG900" s="64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  <c r="BV900" s="63"/>
      <c r="BW900" s="63"/>
      <c r="BX900" s="63"/>
      <c r="BY900" s="63"/>
      <c r="BZ900" s="63"/>
      <c r="CA900" s="63"/>
    </row>
    <row r="901" spans="1:79" ht="12.7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4"/>
      <c r="AG901" s="64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  <c r="BV901" s="63"/>
      <c r="BW901" s="63"/>
      <c r="BX901" s="63"/>
      <c r="BY901" s="63"/>
      <c r="BZ901" s="63"/>
      <c r="CA901" s="63"/>
    </row>
    <row r="902" spans="1:79" ht="12.7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4"/>
      <c r="AG902" s="64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  <c r="BV902" s="63"/>
      <c r="BW902" s="63"/>
      <c r="BX902" s="63"/>
      <c r="BY902" s="63"/>
      <c r="BZ902" s="63"/>
      <c r="CA902" s="63"/>
    </row>
    <row r="903" spans="1:79" ht="12.7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4"/>
      <c r="AG903" s="64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  <c r="BV903" s="63"/>
      <c r="BW903" s="63"/>
      <c r="BX903" s="63"/>
      <c r="BY903" s="63"/>
      <c r="BZ903" s="63"/>
      <c r="CA903" s="63"/>
    </row>
    <row r="904" spans="1:79" ht="12.7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4"/>
      <c r="AG904" s="64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  <c r="BV904" s="63"/>
      <c r="BW904" s="63"/>
      <c r="BX904" s="63"/>
      <c r="BY904" s="63"/>
      <c r="BZ904" s="63"/>
      <c r="CA904" s="63"/>
    </row>
    <row r="905" spans="1:79" ht="12.7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4"/>
      <c r="AG905" s="64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  <c r="BV905" s="63"/>
      <c r="BW905" s="63"/>
      <c r="BX905" s="63"/>
      <c r="BY905" s="63"/>
      <c r="BZ905" s="63"/>
      <c r="CA905" s="63"/>
    </row>
    <row r="906" spans="1:79" ht="12.7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4"/>
      <c r="AG906" s="64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  <c r="BV906" s="63"/>
      <c r="BW906" s="63"/>
      <c r="BX906" s="63"/>
      <c r="BY906" s="63"/>
      <c r="BZ906" s="63"/>
      <c r="CA906" s="63"/>
    </row>
    <row r="907" spans="1:79" ht="12.7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4"/>
      <c r="AG907" s="64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  <c r="BV907" s="63"/>
      <c r="BW907" s="63"/>
      <c r="BX907" s="63"/>
      <c r="BY907" s="63"/>
      <c r="BZ907" s="63"/>
      <c r="CA907" s="63"/>
    </row>
    <row r="908" spans="1:79" ht="12.7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4"/>
      <c r="AG908" s="64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  <c r="BV908" s="63"/>
      <c r="BW908" s="63"/>
      <c r="BX908" s="63"/>
      <c r="BY908" s="63"/>
      <c r="BZ908" s="63"/>
      <c r="CA908" s="63"/>
    </row>
    <row r="909" spans="1:79" ht="12.7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4"/>
      <c r="AG909" s="64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  <c r="BV909" s="63"/>
      <c r="BW909" s="63"/>
      <c r="BX909" s="63"/>
      <c r="BY909" s="63"/>
      <c r="BZ909" s="63"/>
      <c r="CA909" s="63"/>
    </row>
    <row r="910" spans="1:79" ht="12.7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4"/>
      <c r="AG910" s="64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  <c r="BV910" s="63"/>
      <c r="BW910" s="63"/>
      <c r="BX910" s="63"/>
      <c r="BY910" s="63"/>
      <c r="BZ910" s="63"/>
      <c r="CA910" s="63"/>
    </row>
    <row r="911" spans="1:79" ht="12.7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4"/>
      <c r="AG911" s="64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  <c r="BV911" s="63"/>
      <c r="BW911" s="63"/>
      <c r="BX911" s="63"/>
      <c r="BY911" s="63"/>
      <c r="BZ911" s="63"/>
      <c r="CA911" s="63"/>
    </row>
    <row r="912" spans="1:79" ht="12.7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4"/>
      <c r="AG912" s="64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  <c r="BV912" s="63"/>
      <c r="BW912" s="63"/>
      <c r="BX912" s="63"/>
      <c r="BY912" s="63"/>
      <c r="BZ912" s="63"/>
      <c r="CA912" s="63"/>
    </row>
    <row r="913" spans="1:79" ht="12.7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4"/>
      <c r="AG913" s="64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  <c r="BV913" s="63"/>
      <c r="BW913" s="63"/>
      <c r="BX913" s="63"/>
      <c r="BY913" s="63"/>
      <c r="BZ913" s="63"/>
      <c r="CA913" s="63"/>
    </row>
    <row r="914" spans="1:79" ht="12.7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4"/>
      <c r="AG914" s="64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  <c r="BV914" s="63"/>
      <c r="BW914" s="63"/>
      <c r="BX914" s="63"/>
      <c r="BY914" s="63"/>
      <c r="BZ914" s="63"/>
      <c r="CA914" s="63"/>
    </row>
    <row r="915" spans="1:79" ht="12.7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4"/>
      <c r="AG915" s="64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  <c r="BV915" s="63"/>
      <c r="BW915" s="63"/>
      <c r="BX915" s="63"/>
      <c r="BY915" s="63"/>
      <c r="BZ915" s="63"/>
      <c r="CA915" s="63"/>
    </row>
    <row r="916" spans="1:79" ht="12.7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4"/>
      <c r="AG916" s="64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  <c r="BV916" s="63"/>
      <c r="BW916" s="63"/>
      <c r="BX916" s="63"/>
      <c r="BY916" s="63"/>
      <c r="BZ916" s="63"/>
      <c r="CA916" s="63"/>
    </row>
    <row r="917" spans="1:79" ht="12.7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4"/>
      <c r="AG917" s="64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  <c r="BV917" s="63"/>
      <c r="BW917" s="63"/>
      <c r="BX917" s="63"/>
      <c r="BY917" s="63"/>
      <c r="BZ917" s="63"/>
      <c r="CA917" s="63"/>
    </row>
    <row r="918" spans="1:79" ht="12.7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4"/>
      <c r="AG918" s="64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  <c r="BV918" s="63"/>
      <c r="BW918" s="63"/>
      <c r="BX918" s="63"/>
      <c r="BY918" s="63"/>
      <c r="BZ918" s="63"/>
      <c r="CA918" s="63"/>
    </row>
    <row r="919" spans="1:79" ht="12.7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4"/>
      <c r="AG919" s="64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  <c r="BV919" s="63"/>
      <c r="BW919" s="63"/>
      <c r="BX919" s="63"/>
      <c r="BY919" s="63"/>
      <c r="BZ919" s="63"/>
      <c r="CA919" s="63"/>
    </row>
    <row r="920" spans="1:79" ht="12.7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4"/>
      <c r="AG920" s="64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  <c r="BV920" s="63"/>
      <c r="BW920" s="63"/>
      <c r="BX920" s="63"/>
      <c r="BY920" s="63"/>
      <c r="BZ920" s="63"/>
      <c r="CA920" s="63"/>
    </row>
    <row r="921" spans="1:79" ht="12.7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4"/>
      <c r="AG921" s="64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  <c r="BV921" s="63"/>
      <c r="BW921" s="63"/>
      <c r="BX921" s="63"/>
      <c r="BY921" s="63"/>
      <c r="BZ921" s="63"/>
      <c r="CA921" s="63"/>
    </row>
    <row r="922" spans="1:79" ht="12.7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4"/>
      <c r="AG922" s="64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  <c r="BV922" s="63"/>
      <c r="BW922" s="63"/>
      <c r="BX922" s="63"/>
      <c r="BY922" s="63"/>
      <c r="BZ922" s="63"/>
      <c r="CA922" s="63"/>
    </row>
    <row r="923" spans="1:79" ht="12.7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4"/>
      <c r="AG923" s="64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  <c r="BV923" s="63"/>
      <c r="BW923" s="63"/>
      <c r="BX923" s="63"/>
      <c r="BY923" s="63"/>
      <c r="BZ923" s="63"/>
      <c r="CA923" s="63"/>
    </row>
    <row r="924" spans="1:79" ht="12.7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4"/>
      <c r="AG924" s="64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  <c r="BV924" s="63"/>
      <c r="BW924" s="63"/>
      <c r="BX924" s="63"/>
      <c r="BY924" s="63"/>
      <c r="BZ924" s="63"/>
      <c r="CA924" s="63"/>
    </row>
    <row r="925" spans="1:79" ht="12.7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4"/>
      <c r="AG925" s="64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  <c r="BV925" s="63"/>
      <c r="BW925" s="63"/>
      <c r="BX925" s="63"/>
      <c r="BY925" s="63"/>
      <c r="BZ925" s="63"/>
      <c r="CA925" s="63"/>
    </row>
    <row r="926" spans="1:79" ht="12.7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4"/>
      <c r="AG926" s="64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  <c r="BV926" s="63"/>
      <c r="BW926" s="63"/>
      <c r="BX926" s="63"/>
      <c r="BY926" s="63"/>
      <c r="BZ926" s="63"/>
      <c r="CA926" s="63"/>
    </row>
    <row r="927" spans="1:79" ht="12.7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4"/>
      <c r="AG927" s="64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  <c r="BV927" s="63"/>
      <c r="BW927" s="63"/>
      <c r="BX927" s="63"/>
      <c r="BY927" s="63"/>
      <c r="BZ927" s="63"/>
      <c r="CA927" s="63"/>
    </row>
    <row r="928" spans="1:79" ht="12.7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4"/>
      <c r="AG928" s="64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  <c r="BV928" s="63"/>
      <c r="BW928" s="63"/>
      <c r="BX928" s="63"/>
      <c r="BY928" s="63"/>
      <c r="BZ928" s="63"/>
      <c r="CA928" s="63"/>
    </row>
    <row r="929" spans="1:79" ht="12.7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4"/>
      <c r="AG929" s="64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  <c r="BV929" s="63"/>
      <c r="BW929" s="63"/>
      <c r="BX929" s="63"/>
      <c r="BY929" s="63"/>
      <c r="BZ929" s="63"/>
      <c r="CA929" s="63"/>
    </row>
    <row r="930" spans="1:79" ht="12.7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4"/>
      <c r="AG930" s="64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  <c r="BV930" s="63"/>
      <c r="BW930" s="63"/>
      <c r="BX930" s="63"/>
      <c r="BY930" s="63"/>
      <c r="BZ930" s="63"/>
      <c r="CA930" s="63"/>
    </row>
    <row r="931" spans="1:79" ht="12.7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4"/>
      <c r="AG931" s="64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  <c r="BV931" s="63"/>
      <c r="BW931" s="63"/>
      <c r="BX931" s="63"/>
      <c r="BY931" s="63"/>
      <c r="BZ931" s="63"/>
      <c r="CA931" s="63"/>
    </row>
    <row r="932" spans="1:79" ht="12.7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4"/>
      <c r="AG932" s="64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  <c r="BV932" s="63"/>
      <c r="BW932" s="63"/>
      <c r="BX932" s="63"/>
      <c r="BY932" s="63"/>
      <c r="BZ932" s="63"/>
      <c r="CA932" s="63"/>
    </row>
    <row r="933" spans="1:79" ht="12.7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4"/>
      <c r="AG933" s="64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  <c r="BV933" s="63"/>
      <c r="BW933" s="63"/>
      <c r="BX933" s="63"/>
      <c r="BY933" s="63"/>
      <c r="BZ933" s="63"/>
      <c r="CA933" s="63"/>
    </row>
    <row r="934" spans="1:79" ht="12.7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4"/>
      <c r="AG934" s="64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  <c r="BV934" s="63"/>
      <c r="BW934" s="63"/>
      <c r="BX934" s="63"/>
      <c r="BY934" s="63"/>
      <c r="BZ934" s="63"/>
      <c r="CA934" s="63"/>
    </row>
    <row r="935" spans="1:79" ht="12.7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4"/>
      <c r="AG935" s="64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  <c r="BV935" s="63"/>
      <c r="BW935" s="63"/>
      <c r="BX935" s="63"/>
      <c r="BY935" s="63"/>
      <c r="BZ935" s="63"/>
      <c r="CA935" s="63"/>
    </row>
    <row r="936" spans="1:79" ht="12.7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4"/>
      <c r="AG936" s="64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  <c r="BV936" s="63"/>
      <c r="BW936" s="63"/>
      <c r="BX936" s="63"/>
      <c r="BY936" s="63"/>
      <c r="BZ936" s="63"/>
      <c r="CA936" s="63"/>
    </row>
    <row r="937" spans="1:79" ht="12.7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4"/>
      <c r="AG937" s="64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  <c r="BX937" s="63"/>
      <c r="BY937" s="63"/>
      <c r="BZ937" s="63"/>
      <c r="CA937" s="63"/>
    </row>
    <row r="938" spans="1:79" ht="12.7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4"/>
      <c r="AG938" s="64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  <c r="BT938" s="63"/>
      <c r="BU938" s="63"/>
      <c r="BV938" s="63"/>
      <c r="BW938" s="63"/>
      <c r="BX938" s="63"/>
      <c r="BY938" s="63"/>
      <c r="BZ938" s="63"/>
      <c r="CA938" s="63"/>
    </row>
    <row r="939" spans="1:79" ht="12.7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4"/>
      <c r="AG939" s="64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  <c r="BV939" s="63"/>
      <c r="BW939" s="63"/>
      <c r="BX939" s="63"/>
      <c r="BY939" s="63"/>
      <c r="BZ939" s="63"/>
      <c r="CA939" s="63"/>
    </row>
    <row r="940" spans="1:79" ht="12.7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4"/>
      <c r="AG940" s="64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U940" s="63"/>
      <c r="BV940" s="63"/>
      <c r="BW940" s="63"/>
      <c r="BX940" s="63"/>
      <c r="BY940" s="63"/>
      <c r="BZ940" s="63"/>
      <c r="CA940" s="63"/>
    </row>
    <row r="941" spans="1:79" ht="12.7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4"/>
      <c r="AG941" s="64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  <c r="BT941" s="63"/>
      <c r="BU941" s="63"/>
      <c r="BV941" s="63"/>
      <c r="BW941" s="63"/>
      <c r="BX941" s="63"/>
      <c r="BY941" s="63"/>
      <c r="BZ941" s="63"/>
      <c r="CA941" s="63"/>
    </row>
    <row r="942" spans="1:79" ht="12.75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4"/>
      <c r="AG942" s="64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63"/>
      <c r="BP942" s="63"/>
      <c r="BQ942" s="63"/>
      <c r="BR942" s="63"/>
      <c r="BS942" s="63"/>
      <c r="BT942" s="63"/>
      <c r="BU942" s="63"/>
      <c r="BV942" s="63"/>
      <c r="BW942" s="63"/>
      <c r="BX942" s="63"/>
      <c r="BY942" s="63"/>
      <c r="BZ942" s="63"/>
      <c r="CA942" s="63"/>
    </row>
    <row r="943" spans="1:79" ht="12.75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4"/>
      <c r="AG943" s="64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  <c r="BO943" s="63"/>
      <c r="BP943" s="63"/>
      <c r="BQ943" s="63"/>
      <c r="BR943" s="63"/>
      <c r="BS943" s="63"/>
      <c r="BT943" s="63"/>
      <c r="BU943" s="63"/>
      <c r="BV943" s="63"/>
      <c r="BW943" s="63"/>
      <c r="BX943" s="63"/>
      <c r="BY943" s="63"/>
      <c r="BZ943" s="63"/>
      <c r="CA943" s="63"/>
    </row>
    <row r="944" spans="1:79" ht="12.75">
      <c r="AF944" s="99"/>
      <c r="AG944" s="99"/>
    </row>
    <row r="945" spans="32:33" ht="12.75">
      <c r="AF945" s="99"/>
      <c r="AG945" s="99"/>
    </row>
    <row r="946" spans="32:33" ht="12.75">
      <c r="AF946" s="99"/>
      <c r="AG946" s="99"/>
    </row>
    <row r="947" spans="32:33" ht="12.75">
      <c r="AF947" s="99"/>
      <c r="AG947" s="99"/>
    </row>
    <row r="948" spans="32:33" ht="12.75">
      <c r="AF948" s="99"/>
      <c r="AG948" s="99"/>
    </row>
    <row r="949" spans="32:33" ht="12.75">
      <c r="AF949" s="99"/>
      <c r="AG949" s="99"/>
    </row>
    <row r="950" spans="32:33" ht="12.75">
      <c r="AF950" s="99"/>
      <c r="AG950" s="99"/>
    </row>
    <row r="951" spans="32:33" ht="12.75">
      <c r="AF951" s="99"/>
      <c r="AG951" s="99"/>
    </row>
    <row r="952" spans="32:33" ht="12.75">
      <c r="AF952" s="99"/>
      <c r="AG952" s="99"/>
    </row>
    <row r="953" spans="32:33" ht="12.75">
      <c r="AF953" s="99"/>
      <c r="AG953" s="99"/>
    </row>
    <row r="954" spans="32:33" ht="12.75">
      <c r="AF954" s="99"/>
      <c r="AG954" s="99"/>
    </row>
    <row r="955" spans="32:33" ht="12.75">
      <c r="AF955" s="99"/>
      <c r="AG955" s="99"/>
    </row>
    <row r="956" spans="32:33" ht="12.75">
      <c r="AF956" s="99"/>
      <c r="AG956" s="99"/>
    </row>
    <row r="957" spans="32:33" ht="12.75">
      <c r="AF957" s="99"/>
      <c r="AG957" s="99"/>
    </row>
    <row r="958" spans="32:33" ht="12.75">
      <c r="AF958" s="99"/>
      <c r="AG958" s="99"/>
    </row>
    <row r="959" spans="32:33" ht="12.75">
      <c r="AF959" s="99"/>
      <c r="AG959" s="99"/>
    </row>
    <row r="960" spans="32:33" ht="12.75">
      <c r="AF960" s="99"/>
      <c r="AG960" s="99"/>
    </row>
    <row r="961" spans="32:33" ht="12.75">
      <c r="AF961" s="99"/>
      <c r="AG961" s="99"/>
    </row>
    <row r="962" spans="32:33" ht="12.75">
      <c r="AF962" s="99"/>
      <c r="AG962" s="99"/>
    </row>
    <row r="963" spans="32:33" ht="12.75">
      <c r="AF963" s="99"/>
      <c r="AG963" s="99"/>
    </row>
    <row r="964" spans="32:33" ht="12.75">
      <c r="AF964" s="99"/>
      <c r="AG964" s="99"/>
    </row>
    <row r="965" spans="32:33" ht="12.75">
      <c r="AF965" s="99"/>
      <c r="AG965" s="99"/>
    </row>
    <row r="966" spans="32:33" ht="12.75">
      <c r="AF966" s="99"/>
      <c r="AG966" s="99"/>
    </row>
    <row r="967" spans="32:33" ht="12.75">
      <c r="AF967" s="99"/>
      <c r="AG967" s="99"/>
    </row>
    <row r="968" spans="32:33" ht="12.75">
      <c r="AF968" s="99"/>
      <c r="AG968" s="99"/>
    </row>
    <row r="969" spans="32:33" ht="12.75">
      <c r="AF969" s="99"/>
      <c r="AG969" s="99"/>
    </row>
    <row r="970" spans="32:33" ht="12.75">
      <c r="AF970" s="99"/>
      <c r="AG970" s="99"/>
    </row>
    <row r="971" spans="32:33" ht="12.75">
      <c r="AF971" s="99"/>
      <c r="AG971" s="99"/>
    </row>
    <row r="972" spans="32:33" ht="12.75">
      <c r="AF972" s="99"/>
      <c r="AG972" s="99"/>
    </row>
    <row r="973" spans="32:33" ht="12.75">
      <c r="AF973" s="99"/>
      <c r="AG973" s="99"/>
    </row>
    <row r="974" spans="32:33" ht="12.75">
      <c r="AF974" s="99"/>
      <c r="AG974" s="99"/>
    </row>
    <row r="975" spans="32:33" ht="12.75">
      <c r="AF975" s="99"/>
      <c r="AG975" s="99"/>
    </row>
    <row r="976" spans="32:33" ht="12.75">
      <c r="AF976" s="99"/>
      <c r="AG976" s="99"/>
    </row>
    <row r="977" spans="32:33" ht="12.75">
      <c r="AF977" s="99"/>
      <c r="AG977" s="99"/>
    </row>
    <row r="978" spans="32:33" ht="12.75">
      <c r="AF978" s="99"/>
      <c r="AG978" s="99"/>
    </row>
    <row r="979" spans="32:33" ht="12.75">
      <c r="AF979" s="99"/>
      <c r="AG979" s="99"/>
    </row>
    <row r="980" spans="32:33" ht="12.75">
      <c r="AF980" s="99"/>
      <c r="AG980" s="99"/>
    </row>
    <row r="981" spans="32:33" ht="12.75">
      <c r="AF981" s="99"/>
      <c r="AG981" s="99"/>
    </row>
    <row r="982" spans="32:33" ht="12.75">
      <c r="AF982" s="99"/>
      <c r="AG982" s="99"/>
    </row>
    <row r="983" spans="32:33" ht="12.75">
      <c r="AF983" s="99"/>
      <c r="AG983" s="99"/>
    </row>
    <row r="984" spans="32:33" ht="12.75">
      <c r="AF984" s="99"/>
      <c r="AG984" s="99"/>
    </row>
    <row r="985" spans="32:33" ht="12.75">
      <c r="AF985" s="99"/>
      <c r="AG985" s="99"/>
    </row>
    <row r="986" spans="32:33" ht="12.75">
      <c r="AF986" s="99"/>
      <c r="AG986" s="99"/>
    </row>
    <row r="987" spans="32:33" ht="12.75">
      <c r="AF987" s="99"/>
      <c r="AG987" s="99"/>
    </row>
    <row r="988" spans="32:33" ht="12.75">
      <c r="AF988" s="99"/>
      <c r="AG988" s="99"/>
    </row>
    <row r="989" spans="32:33" ht="12.75">
      <c r="AF989" s="99"/>
      <c r="AG989" s="99"/>
    </row>
    <row r="990" spans="32:33" ht="12.75">
      <c r="AF990" s="99"/>
      <c r="AG990" s="99"/>
    </row>
    <row r="991" spans="32:33" ht="12.75">
      <c r="AF991" s="99"/>
      <c r="AG991" s="99"/>
    </row>
    <row r="992" spans="32:33" ht="12.75">
      <c r="AF992" s="99"/>
      <c r="AG992" s="99"/>
    </row>
    <row r="993" spans="32:33" ht="12.75">
      <c r="AF993" s="99"/>
      <c r="AG993" s="99"/>
    </row>
    <row r="994" spans="32:33" ht="12.75">
      <c r="AF994" s="99"/>
      <c r="AG994" s="99"/>
    </row>
    <row r="995" spans="32:33" ht="12.75">
      <c r="AF995" s="99"/>
      <c r="AG995" s="99"/>
    </row>
    <row r="996" spans="32:33" ht="12.75">
      <c r="AF996" s="99"/>
      <c r="AG996" s="99"/>
    </row>
    <row r="997" spans="32:33" ht="12.75">
      <c r="AF997" s="99"/>
      <c r="AG997" s="99"/>
    </row>
    <row r="998" spans="32:33" ht="12.75">
      <c r="AF998" s="99"/>
      <c r="AG998" s="99"/>
    </row>
    <row r="999" spans="32:33" ht="12.75">
      <c r="AF999" s="99"/>
      <c r="AG999" s="99"/>
    </row>
    <row r="1000" spans="32:33" ht="12.75">
      <c r="AF1000" s="99"/>
      <c r="AG1000" s="99"/>
    </row>
    <row r="1001" spans="32:33" ht="12.75">
      <c r="AF1001" s="99"/>
      <c r="AG1001" s="99"/>
    </row>
    <row r="1002" spans="32:33" ht="12.75">
      <c r="AF1002" s="99"/>
      <c r="AG1002" s="99"/>
    </row>
    <row r="1003" spans="32:33" ht="12.75">
      <c r="AF1003" s="99"/>
      <c r="AG1003" s="99"/>
    </row>
    <row r="1004" spans="32:33" ht="12.75">
      <c r="AF1004" s="99"/>
      <c r="AG1004" s="99"/>
    </row>
    <row r="1005" spans="32:33" ht="12.75">
      <c r="AF1005" s="99"/>
      <c r="AG1005" s="99"/>
    </row>
    <row r="1006" spans="32:33" ht="12.75">
      <c r="AF1006" s="99"/>
      <c r="AG1006" s="99"/>
    </row>
  </sheetData>
  <mergeCells count="37">
    <mergeCell ref="AH1:AI2"/>
    <mergeCell ref="A3:A5"/>
    <mergeCell ref="B3:B5"/>
    <mergeCell ref="C3:F3"/>
    <mergeCell ref="R3:R5"/>
    <mergeCell ref="S3:S5"/>
    <mergeCell ref="T3:T5"/>
    <mergeCell ref="U3:U5"/>
    <mergeCell ref="V3:Y3"/>
    <mergeCell ref="Z3:AC3"/>
    <mergeCell ref="AD3:AD5"/>
    <mergeCell ref="AE3:AE5"/>
    <mergeCell ref="AF3:AF5"/>
    <mergeCell ref="AG3:AG5"/>
    <mergeCell ref="AH3:AH5"/>
    <mergeCell ref="AI3:AI5"/>
    <mergeCell ref="A1:B2"/>
    <mergeCell ref="C1:R2"/>
    <mergeCell ref="S1:U2"/>
    <mergeCell ref="V1:AE2"/>
    <mergeCell ref="AF1:AG2"/>
    <mergeCell ref="Y4:Y5"/>
    <mergeCell ref="Z4:Z5"/>
    <mergeCell ref="AA4:AA5"/>
    <mergeCell ref="AB4:AB5"/>
    <mergeCell ref="AC4:AC5"/>
    <mergeCell ref="C4:D4"/>
    <mergeCell ref="E4:F4"/>
    <mergeCell ref="V4:V5"/>
    <mergeCell ref="W4:W5"/>
    <mergeCell ref="X4:X5"/>
    <mergeCell ref="G3:N3"/>
    <mergeCell ref="O3:Q4"/>
    <mergeCell ref="G4:H4"/>
    <mergeCell ref="I4:J4"/>
    <mergeCell ref="K4:L4"/>
    <mergeCell ref="M4:N4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26년_01월</vt:lpstr>
      <vt:lpstr>26년_02월</vt:lpstr>
      <vt:lpstr>26년_03월</vt:lpstr>
      <vt:lpstr>26년_04월</vt:lpstr>
      <vt:lpstr>26년_05월</vt:lpstr>
      <vt:lpstr>26년_06월</vt:lpstr>
      <vt:lpstr>26년_07월</vt:lpstr>
      <vt:lpstr>26년_08월</vt:lpstr>
      <vt:lpstr>26년_09월</vt:lpstr>
      <vt:lpstr>26년_10월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 Woo Hyeok(서우혁)</dc:creator>
  <cp:lastModifiedBy>Seo Woo Hyeok(서우혁)</cp:lastModifiedBy>
  <dcterms:created xsi:type="dcterms:W3CDTF">2026-10-15T02:07:43Z</dcterms:created>
  <dcterms:modified xsi:type="dcterms:W3CDTF">2026-10-15T02:07:48Z</dcterms:modified>
</cp:coreProperties>
</file>