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ams" sheetId="1" r:id="rId3"/>
    <sheet state="visible" name="Spaced Streams" sheetId="2" r:id="rId4"/>
    <sheet state="visible" name="to be checked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Oibon</t>
      </text>
    </comment>
    <comment authorId="0" ref="G1">
      <text>
        <t xml:space="preserve">Squares</t>
      </text>
    </comment>
    <comment authorId="0" ref="H1">
      <text>
        <t xml:space="preserve">Triangles</t>
      </text>
    </comment>
    <comment authorId="0" ref="I1">
      <text>
        <t xml:space="preserve">Zigzags</t>
      </text>
    </comment>
    <comment authorId="0" ref="J1">
      <text>
        <t xml:space="preserve">Stars</t>
      </text>
    </comment>
    <comment authorId="0" ref="K1">
      <text>
        <t xml:space="preserve">Polygons</t>
      </text>
    </comment>
    <comment authorId="0" ref="L1">
      <text>
        <t xml:space="preserve">Tornados</t>
      </text>
    </comment>
    <comment authorId="0" ref="M1">
      <text>
        <t xml:space="preserve">Antijumps</t>
      </text>
    </comment>
    <comment authorId="0" ref="N1">
      <text>
        <t xml:space="preserve">Etna sliders</t>
      </text>
    </comment>
    <comment authorId="0" ref="C3">
      <text>
        <t xml:space="preserve">So you can find the right  mapset in osu! client.</t>
      </text>
    </comment>
    <comment authorId="0" ref="E3">
      <text>
        <t xml:space="preserve">If the beat snap divisor used is not 4, it will be stated.</t>
      </text>
    </comment>
    <comment authorId="0" ref="O3">
      <text>
        <t xml:space="preserve">Numbers in brackets represent the length of the most common streams.</t>
      </text>
    </comment>
    <comment authorId="0" ref="O4">
      <text>
        <t xml:space="preserve">Slow first half with few 165 BPM 1/4 segments.
Second half 102 BPM 1/4 streams.</t>
      </text>
    </comment>
    <comment authorId="0" ref="O17">
      <text>
        <t xml:space="preserve">1/4 jumps between 4-note streams at start.
6-note streams between sliders at end.</t>
      </text>
    </comment>
    <comment authorId="0" ref="O18">
      <text>
        <t xml:space="preserve">The rest of the map between streams is a bit boring.</t>
      </text>
    </comment>
    <comment authorId="0" ref="O22">
      <text>
        <t xml:space="preserve">Better timing than the original by deepsea (dipsy)</t>
      </text>
    </comment>
    <comment authorId="0" ref="F25">
      <text>
        <t xml:space="preserve">Etna sliders</t>
      </text>
    </comment>
    <comment authorId="0" ref="F26">
      <text>
        <t xml:space="preserve">Etna sliders</t>
      </text>
    </comment>
    <comment authorId="0" ref="F31">
      <text>
        <t xml:space="preserve">Etna sliders</t>
      </text>
    </comment>
    <comment authorId="0" ref="F33">
      <text>
        <t xml:space="preserve">Zigzags</t>
      </text>
    </comment>
    <comment authorId="0" ref="O35">
      <text>
        <t xml:space="preserve">Segments in Insane difficulty.</t>
      </text>
    </comment>
    <comment authorId="0" ref="F40">
      <text>
        <t xml:space="preserve">Etna sliders</t>
      </text>
    </comment>
    <comment authorId="0" ref="D48">
      <text>
        <t xml:space="preserve">75-180</t>
      </text>
    </comment>
    <comment authorId="0" ref="F50">
      <text>
        <t xml:space="preserve">Etna sliders</t>
      </text>
    </comment>
    <comment authorId="0" ref="O51">
      <text>
        <t xml:space="preserve">Contains segments/streams and spaced.
Also slider starts.
Good accuracy practice.</t>
      </text>
    </comment>
    <comment authorId="0" ref="F53">
      <text>
        <t xml:space="preserve">Zigzags</t>
      </text>
    </comment>
    <comment authorId="0" ref="O60">
      <text>
        <t xml:space="preserve">Predominantly triples when not streaming.</t>
      </text>
    </comment>
    <comment authorId="0" ref="F63">
      <text>
        <t xml:space="preserve">Etna sliders</t>
      </text>
    </comment>
    <comment authorId="0" ref="F64">
      <text>
        <t xml:space="preserve">Squares</t>
      </text>
    </comment>
    <comment authorId="0" ref="G64">
      <text>
        <t xml:space="preserve">Etna sliders</t>
      </text>
    </comment>
    <comment authorId="0" ref="F69">
      <text>
        <t xml:space="preserve">Etna sliders</t>
      </text>
    </comment>
    <comment authorId="0" ref="O73">
      <text>
        <t xml:space="preserve">Contains even-numbered streams 4-8 notes long.</t>
      </text>
    </comment>
    <comment authorId="0" ref="O86">
      <text>
        <t xml:space="preserve">Not [Oni] -&gt; Has spaced streams and zigzags and is very difficult.</t>
      </text>
    </comment>
    <comment authorId="0" ref="D87">
      <text>
        <t xml:space="preserve">150 BPM on slow parts.</t>
      </text>
    </comment>
    <comment authorId="0" ref="F88">
      <text>
        <t xml:space="preserve">Etna sliders</t>
      </text>
    </comment>
    <comment authorId="0" ref="F95">
      <text>
        <t xml:space="preserve">Etna sliders</t>
      </text>
    </comment>
    <comment authorId="0" ref="F96">
      <text>
        <t xml:space="preserve">Squares</t>
      </text>
    </comment>
    <comment authorId="0" ref="G96">
      <text>
        <t xml:space="preserve">Triangles</t>
      </text>
    </comment>
    <comment authorId="0" ref="H96">
      <text>
        <t xml:space="preserve">Polygons</t>
      </text>
    </comment>
    <comment authorId="0" ref="O101">
      <text>
        <t xml:space="preserve">Rhythm mapped to vocals at times.</t>
      </text>
    </comment>
    <comment authorId="0" ref="F102">
      <text>
        <t xml:space="preserve">Etna sliders</t>
      </text>
    </comment>
    <comment authorId="0" ref="F107">
      <text>
        <t xml:space="preserve">Etna sliders</t>
      </text>
    </comment>
    <comment authorId="0" ref="F110">
      <text>
        <t xml:space="preserve">Oibon</t>
      </text>
    </comment>
    <comment authorId="0" ref="G110">
      <text>
        <t xml:space="preserve">Zigzags</t>
      </text>
    </comment>
    <comment authorId="0" ref="H110">
      <text>
        <t xml:space="preserve">Etna sliders</t>
      </text>
    </comment>
    <comment authorId="0" ref="F112">
      <text>
        <t xml:space="preserve">Etna sliders</t>
      </text>
    </comment>
    <comment authorId="0" ref="O122">
      <text>
        <t xml:space="preserve">Center your cursor on the fast vertical repeat sliders or die</t>
      </text>
    </comment>
    <comment authorId="0" ref="D124">
      <text>
        <t xml:space="preserve">124 BPM on slow parts.</t>
      </text>
    </comment>
    <comment authorId="0" ref="F131">
      <text>
        <t xml:space="preserve">Etna sliders</t>
      </text>
    </comment>
    <comment authorId="0" ref="F132">
      <text>
        <t xml:space="preserve">Etna sliders</t>
      </text>
    </comment>
    <comment authorId="0" ref="F133">
      <text>
        <t xml:space="preserve">Squares</t>
      </text>
    </comment>
    <comment authorId="0" ref="G133">
      <text>
        <t xml:space="preserve">Etna sliders</t>
      </text>
    </comment>
    <comment authorId="0" ref="F134">
      <text>
        <t xml:space="preserve">Triangles</t>
      </text>
    </comment>
    <comment authorId="0" ref="G134">
      <text>
        <t xml:space="preserve">Etna sliders</t>
      </text>
    </comment>
    <comment authorId="0" ref="D135">
      <text>
        <t xml:space="preserve">1/6 (270 BPM) @ 7 note stacks in cross-screen jumps</t>
      </text>
    </comment>
    <comment authorId="0" ref="F135">
      <text>
        <t xml:space="preserve">Oibon</t>
      </text>
    </comment>
    <comment authorId="0" ref="F138">
      <text>
        <t xml:space="preserve">Zigzags</t>
      </text>
    </comment>
    <comment authorId="0" ref="G138">
      <text>
        <t xml:space="preserve">Etna sliders</t>
      </text>
    </comment>
    <comment authorId="0" ref="F139">
      <text>
        <t xml:space="preserve">Zigzags</t>
      </text>
    </comment>
    <comment authorId="0" ref="F140">
      <text>
        <t xml:space="preserve">Etna sliders</t>
      </text>
    </comment>
    <comment authorId="0" ref="F143">
      <text>
        <t xml:space="preserve">Etna sliders</t>
      </text>
    </comment>
    <comment authorId="0" ref="F146">
      <text>
        <t xml:space="preserve">Etna sliders</t>
      </text>
    </comment>
    <comment authorId="0" ref="F153">
      <text>
        <t xml:space="preserve">Etna sliders</t>
      </text>
    </comment>
    <comment authorId="0" ref="D156">
      <text>
        <t xml:space="preserve">Starts at 90 BPM, increments up to 186 before the first spinner, then the streams start.</t>
      </text>
    </comment>
    <comment authorId="0" ref="F159">
      <text>
        <t xml:space="preserve">Triangles</t>
      </text>
    </comment>
    <comment authorId="0" ref="G159">
      <text>
        <t xml:space="preserve">Zigzags</t>
      </text>
    </comment>
    <comment authorId="0" ref="H159">
      <text>
        <t xml:space="preserve">Etna sliders</t>
      </text>
    </comment>
    <comment authorId="0" ref="D160">
      <text>
        <t xml:space="preserve">The slower stream before end is 142.5 BPM. (1/3)</t>
      </text>
    </comment>
    <comment authorId="0" ref="O160">
      <text>
        <t xml:space="preserve">Can be harder on stamina than typical streams.</t>
      </text>
    </comment>
    <comment authorId="0" ref="F162">
      <text>
        <t xml:space="preserve">Polygons</t>
      </text>
    </comment>
    <comment authorId="0" ref="F163">
      <text>
        <t xml:space="preserve">Etna sliders</t>
      </text>
    </comment>
    <comment authorId="0" ref="D167">
      <text>
        <t xml:space="preserve">1st part: 90 BPM
2nd part: Streams 192 BPM</t>
      </text>
    </comment>
    <comment authorId="0" ref="F174">
      <text>
        <t xml:space="preserve">Zigzags</t>
      </text>
    </comment>
    <comment authorId="0" ref="D175">
      <text>
        <t xml:space="preserve">BPM 199 at streamy end</t>
      </text>
    </comment>
    <comment authorId="0" ref="O178">
      <text>
        <t xml:space="preserve">Rhythm mapped to vocals at times.</t>
      </text>
    </comment>
    <comment authorId="0" ref="O179">
      <text>
        <t xml:space="preserve">1) Rhythm mapped to vocals at times.
2) There is a series of doubles mapped 1/6th that can be played as a stream
3) Triples practice in test play if needed.</t>
      </text>
    </comment>
    <comment authorId="0" ref="F180">
      <text>
        <t xml:space="preserve">Triangles</t>
      </text>
    </comment>
    <comment authorId="0" ref="G180">
      <text>
        <t xml:space="preserve">Etna sliders</t>
      </text>
    </comment>
    <comment authorId="0" ref="F181">
      <text>
        <t xml:space="preserve">Etna sliders</t>
      </text>
    </comment>
    <comment authorId="0" ref="F182">
      <text>
        <t xml:space="preserve">Etna sliders</t>
      </text>
    </comment>
    <comment authorId="0" ref="F183">
      <text>
        <t xml:space="preserve">Squares</t>
      </text>
    </comment>
    <comment authorId="0" ref="O186">
      <text>
        <t xml:space="preserve">Only a few streams, mostly 1/2 and 1/1.</t>
      </text>
    </comment>
    <comment authorId="0" ref="D188">
      <text>
        <t xml:space="preserve">172&gt;180&gt;184&gt;188&gt;192&gt;202
&gt;216
Longest sections:
172,192</t>
      </text>
    </comment>
    <comment authorId="0" ref="F195">
      <text>
        <t xml:space="preserve">Squares</t>
      </text>
    </comment>
    <comment authorId="0" ref="D197">
      <text>
        <t xml:space="preserve">3 Sections at different BPM: 170&gt;205&gt;240</t>
      </text>
    </comment>
    <comment authorId="0" ref="E198">
      <text>
        <t xml:space="preserve">Ending deathstream is 180 BPM 1/4.</t>
      </text>
    </comment>
    <comment authorId="0" ref="F200">
      <text>
        <t xml:space="preserve">Stars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Oibon</t>
      </text>
    </comment>
    <comment authorId="0" ref="G1">
      <text>
        <t xml:space="preserve">Squares</t>
      </text>
    </comment>
    <comment authorId="0" ref="H1">
      <text>
        <t xml:space="preserve">Triangles</t>
      </text>
    </comment>
    <comment authorId="0" ref="I1">
      <text>
        <t xml:space="preserve">Zigzags</t>
      </text>
    </comment>
    <comment authorId="0" ref="J1">
      <text>
        <t xml:space="preserve">Stars</t>
      </text>
    </comment>
    <comment authorId="0" ref="K1">
      <text>
        <t xml:space="preserve">Polygons</t>
      </text>
    </comment>
    <comment authorId="0" ref="L1">
      <text>
        <t xml:space="preserve">Tornados</t>
      </text>
    </comment>
    <comment authorId="0" ref="M1">
      <text>
        <t xml:space="preserve">Antijumps</t>
      </text>
    </comment>
    <comment authorId="0" ref="N1">
      <text>
        <t xml:space="preserve">Etna sliders</t>
      </text>
    </comment>
    <comment authorId="0" ref="C3">
      <text>
        <t xml:space="preserve">So you can find the right  mapset in osu! client.</t>
      </text>
    </comment>
    <comment authorId="0" ref="E3">
      <text>
        <t xml:space="preserve">If the beat snap divisor used is not 4, it will be stated.</t>
      </text>
    </comment>
    <comment authorId="0" ref="O3">
      <text>
        <t xml:space="preserve">Numbers in brackets represent the length of the most common streams.</t>
      </text>
    </comment>
    <comment authorId="0" ref="F8">
      <text>
        <t xml:space="preserve">Etna sliders</t>
      </text>
    </comment>
    <comment authorId="0" ref="D10">
      <text>
        <t xml:space="preserve">120BPM start
190BPM(1/3) = 142.5(1/4)</t>
      </text>
    </comment>
    <comment authorId="0" ref="F12">
      <text>
        <t xml:space="preserve">Etna sliders</t>
      </text>
    </comment>
    <comment authorId="0" ref="F13">
      <text>
        <t xml:space="preserve">Etna sliders</t>
      </text>
    </comment>
    <comment authorId="0" ref="F14">
      <text>
        <t xml:space="preserve">Etna sliders</t>
      </text>
    </comment>
    <comment authorId="0" ref="F16">
      <text>
        <t xml:space="preserve">Etna sliders</t>
      </text>
    </comment>
    <comment authorId="0" ref="F17">
      <text>
        <t xml:space="preserve">Etna sliders</t>
      </text>
    </comment>
    <comment authorId="0" ref="F20">
      <text>
        <t xml:space="preserve">Etna sliders</t>
      </text>
    </comment>
    <comment authorId="0" ref="G20">
      <text>
        <t xml:space="preserve">Zigzags</t>
      </text>
    </comment>
    <comment authorId="0" ref="H20">
      <text>
        <t xml:space="preserve">Antijumps</t>
      </text>
    </comment>
    <comment authorId="0" ref="F21">
      <text>
        <t xml:space="preserve">Etna sliders</t>
      </text>
    </comment>
    <comment authorId="0" ref="F22">
      <text>
        <t xml:space="preserve">Etna sliders</t>
      </text>
    </comment>
    <comment authorId="0" ref="F23">
      <text>
        <t xml:space="preserve">Etna sliders</t>
      </text>
    </comment>
    <comment authorId="0" ref="F24">
      <text>
        <t xml:space="preserve">Etna sliders</t>
      </text>
    </comment>
    <comment authorId="0" ref="F26">
      <text>
        <t xml:space="preserve">Etna sliders</t>
      </text>
    </comment>
    <comment authorId="0" ref="F28">
      <text>
        <t xml:space="preserve">Etna sliders</t>
      </text>
    </comment>
    <comment authorId="0" ref="F29">
      <text>
        <t xml:space="preserve">Etna sliders</t>
      </text>
    </comment>
    <comment authorId="0" ref="F30">
      <text>
        <t xml:space="preserve">Oibon</t>
      </text>
    </comment>
    <comment authorId="0" ref="G30">
      <text>
        <t xml:space="preserve">Squares</t>
      </text>
    </comment>
    <comment authorId="0" ref="H30">
      <text>
        <t xml:space="preserve">Triangles</t>
      </text>
    </comment>
    <comment authorId="0" ref="I30">
      <text>
        <t xml:space="preserve">Zigzags</t>
      </text>
    </comment>
    <comment authorId="0" ref="J30">
      <text>
        <t xml:space="preserve">Stars</t>
      </text>
    </comment>
    <comment authorId="0" ref="K30">
      <text>
        <t xml:space="preserve">Tornados</t>
      </text>
    </comment>
    <comment authorId="0" ref="L30">
      <text>
        <t xml:space="preserve">Antijumps</t>
      </text>
    </comment>
    <comment authorId="0" ref="M30">
      <text>
        <t xml:space="preserve">Etna sliders</t>
      </text>
    </comment>
    <comment authorId="0" ref="F32">
      <text>
        <t xml:space="preserve">Etna sliders</t>
      </text>
    </comment>
    <comment authorId="0" ref="F33">
      <text>
        <t xml:space="preserve">Triangles</t>
      </text>
    </comment>
    <comment authorId="0" ref="G33">
      <text>
        <t xml:space="preserve">Antijumps</t>
      </text>
    </comment>
    <comment authorId="0" ref="D35">
      <text>
        <t xml:space="preserve">1/3 @ 00:32:780
175 BPM @ 04:00:380</t>
      </text>
    </comment>
    <comment authorId="0" ref="D36">
      <text>
        <t xml:space="preserve">Start is 250 BPM 1/2</t>
      </text>
    </comment>
    <comment authorId="0" ref="F40">
      <text>
        <t xml:space="preserve">Etna sliders</t>
      </text>
    </comment>
    <comment authorId="0" ref="F41">
      <text>
        <t xml:space="preserve">Squares</t>
      </text>
    </comment>
    <comment authorId="0" ref="F47">
      <text>
        <t xml:space="preserve">Etna sliders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Oibon</t>
      </text>
    </comment>
    <comment authorId="0" ref="G1">
      <text>
        <t xml:space="preserve">Squares</t>
      </text>
    </comment>
    <comment authorId="0" ref="H1">
      <text>
        <t xml:space="preserve">Triangles</t>
      </text>
    </comment>
    <comment authorId="0" ref="I1">
      <text>
        <t xml:space="preserve">Zigzags</t>
      </text>
    </comment>
    <comment authorId="0" ref="J1">
      <text>
        <t xml:space="preserve">Stars</t>
      </text>
    </comment>
    <comment authorId="0" ref="K1">
      <text>
        <t xml:space="preserve">Polygons</t>
      </text>
    </comment>
    <comment authorId="0" ref="L1">
      <text>
        <t xml:space="preserve">Tornados</t>
      </text>
    </comment>
    <comment authorId="0" ref="M1">
      <text>
        <t xml:space="preserve">Antijumps</t>
      </text>
    </comment>
    <comment authorId="0" ref="N1">
      <text>
        <t xml:space="preserve">Etna sliders</t>
      </text>
    </comment>
    <comment authorId="0" ref="C3">
      <text>
        <t xml:space="preserve">So you can find the right  mapset in osu! client.</t>
      </text>
    </comment>
    <comment authorId="0" ref="E3">
      <text>
        <t xml:space="preserve">If the beat snap divisor used is not 4, it will be stated.</t>
      </text>
    </comment>
    <comment authorId="0" ref="O3">
      <text>
        <t xml:space="preserve">Numbers in brackets represent the length of the most common streams.</t>
      </text>
    </comment>
  </commentList>
</comments>
</file>

<file path=xl/sharedStrings.xml><?xml version="1.0" encoding="utf-8"?>
<sst xmlns="http://schemas.openxmlformats.org/spreadsheetml/2006/main" count="787" uniqueCount="430">
  <si>
    <t>christianreed07@gmail.com</t>
  </si>
  <si>
    <t>Jumps Legend (Mouse over)</t>
  </si>
  <si>
    <t>Ranked Maps: Stream/Stack Practice</t>
  </si>
  <si>
    <t>Difficulty</t>
  </si>
  <si>
    <t>Mapper</t>
  </si>
  <si>
    <t>BPM</t>
  </si>
  <si>
    <t>Div</t>
  </si>
  <si>
    <t>Jumps</t>
  </si>
  <si>
    <t>Comments</t>
  </si>
  <si>
    <t>[Insane]</t>
  </si>
  <si>
    <t>Kite</t>
  </si>
  <si>
    <t>102-165</t>
  </si>
  <si>
    <t>(2) Variable</t>
  </si>
  <si>
    <t>v2b</t>
  </si>
  <si>
    <t>[DJPop's Tsubasa]</t>
  </si>
  <si>
    <t>osuplayer111</t>
  </si>
  <si>
    <t>[Canon]/[LRJ's Canon]</t>
  </si>
  <si>
    <t>Mustaash</t>
  </si>
  <si>
    <t>m980</t>
  </si>
  <si>
    <t>(2,3,5)</t>
  </si>
  <si>
    <t>[Beyond the Brilliant Future]</t>
  </si>
  <si>
    <t>Startrick</t>
  </si>
  <si>
    <t>(3,5,7) easy long streams</t>
  </si>
  <si>
    <t>-Kirito</t>
  </si>
  <si>
    <t>(2,3,4,5)</t>
  </si>
  <si>
    <t>[Forgotten Shoujo]</t>
  </si>
  <si>
    <t>scarlethana</t>
  </si>
  <si>
    <t>[Another]</t>
  </si>
  <si>
    <t>LKs</t>
  </si>
  <si>
    <t>[Lunatic]</t>
  </si>
  <si>
    <t>Niva</t>
  </si>
  <si>
    <t>3,4</t>
  </si>
  <si>
    <t>Sliders in streams</t>
  </si>
  <si>
    <t>[Absurd]</t>
  </si>
  <si>
    <t>Mystearica</t>
  </si>
  <si>
    <t>DJPop</t>
  </si>
  <si>
    <t>(4,8) (2,3,4,6,8) (3,5,7) sliders</t>
  </si>
  <si>
    <t>[lol201]</t>
  </si>
  <si>
    <t>Blue Dragon</t>
  </si>
  <si>
    <t>(2,3,4,odds&amp;evens)</t>
  </si>
  <si>
    <t>[Redesign Style]</t>
  </si>
  <si>
    <t>supergarlic</t>
  </si>
  <si>
    <t>(2,6) 1/4 jumps</t>
  </si>
  <si>
    <t>ykcarrot</t>
  </si>
  <si>
    <t>Few</t>
  </si>
  <si>
    <t>tieff</t>
  </si>
  <si>
    <t>JauiPlaY</t>
  </si>
  <si>
    <t>Long streams including sliders</t>
  </si>
  <si>
    <t>lkx_Shore</t>
  </si>
  <si>
    <t>(3,5) few long streams</t>
  </si>
  <si>
    <t>[Hand-Breaking]</t>
  </si>
  <si>
    <t>Timing</t>
  </si>
  <si>
    <t>[AngelHoney]</t>
  </si>
  <si>
    <t>yongtw123</t>
  </si>
  <si>
    <t>[Insane]/[Another]</t>
  </si>
  <si>
    <t>AngelHoney</t>
  </si>
  <si>
    <t>[Kami's Another]/[ExtrA]</t>
  </si>
  <si>
    <t>[Twinkle]</t>
  </si>
  <si>
    <t>(3,5) kicksliders</t>
  </si>
  <si>
    <t>Hollow Wings</t>
  </si>
  <si>
    <t>(9+) some even-ending streams</t>
  </si>
  <si>
    <t>[Challenging]</t>
  </si>
  <si>
    <t>yeahyeahyeahhh</t>
  </si>
  <si>
    <t>[Divine]</t>
  </si>
  <si>
    <t>Faust</t>
  </si>
  <si>
    <t>xxheroxx</t>
  </si>
  <si>
    <t>Shiirn</t>
  </si>
  <si>
    <t>Oracle</t>
  </si>
  <si>
    <t>(4) long streams at end</t>
  </si>
  <si>
    <t>mochi</t>
  </si>
  <si>
    <t>Shiki</t>
  </si>
  <si>
    <t>[Chew 'N Sane]</t>
  </si>
  <si>
    <t>popner</t>
  </si>
  <si>
    <t>2</t>
  </si>
  <si>
    <t>[Another]/[Insane]</t>
  </si>
  <si>
    <t>Gabi</t>
  </si>
  <si>
    <t>(2,3,4,5) long stream @ end</t>
  </si>
  <si>
    <t>[Platinum]</t>
  </si>
  <si>
    <t>Leorda</t>
  </si>
  <si>
    <t>(3,4)</t>
  </si>
  <si>
    <t>[Another]/[Extra]</t>
  </si>
  <si>
    <t>Charles445</t>
  </si>
  <si>
    <t>fartownik</t>
  </si>
  <si>
    <t>[Beyond]</t>
  </si>
  <si>
    <t>dksslqj</t>
  </si>
  <si>
    <t>[Prism Another]/[Lunatic]</t>
  </si>
  <si>
    <t>banvi</t>
  </si>
  <si>
    <t>[Epic]</t>
  </si>
  <si>
    <t>Kyshiro</t>
  </si>
  <si>
    <t>Sakura Hana</t>
  </si>
  <si>
    <t>[DaRRi MIx]</t>
  </si>
  <si>
    <t>darrihuka</t>
  </si>
  <si>
    <t>[SC]</t>
  </si>
  <si>
    <t>soulfear</t>
  </si>
  <si>
    <t>Jemmmmy</t>
  </si>
  <si>
    <t>[FARTOWNIK'S STAGE]</t>
  </si>
  <si>
    <t>Hanyuu</t>
  </si>
  <si>
    <t>Variant Mapping</t>
  </si>
  <si>
    <t>[Collab]</t>
  </si>
  <si>
    <t>[Unity]</t>
  </si>
  <si>
    <t>HellDawn</t>
  </si>
  <si>
    <t>Slow jumps...combobreak...rage</t>
  </si>
  <si>
    <t>simplistiC</t>
  </si>
  <si>
    <t>[Hard]/[Insane]/[ExtrA]</t>
  </si>
  <si>
    <t>Lan wings</t>
  </si>
  <si>
    <t>Some even-ending streams</t>
  </si>
  <si>
    <t>[Collapse]</t>
  </si>
  <si>
    <t>Natteke</t>
  </si>
  <si>
    <t>[|thefury|'s Insane]/[Insane]</t>
  </si>
  <si>
    <t>Triples</t>
  </si>
  <si>
    <t>mjw5150</t>
  </si>
  <si>
    <t>Sharp</t>
  </si>
  <si>
    <t>[ExtrA]</t>
  </si>
  <si>
    <t>Jumpy</t>
  </si>
  <si>
    <t>[Extra]</t>
  </si>
  <si>
    <t>Awkward patterns</t>
  </si>
  <si>
    <t>ouranhshc</t>
  </si>
  <si>
    <t>Yes</t>
  </si>
  <si>
    <t>(3,5)</t>
  </si>
  <si>
    <t>[DJPop's Insane]</t>
  </si>
  <si>
    <t>ignorethis</t>
  </si>
  <si>
    <t>(2,3,4,5,6)</t>
  </si>
  <si>
    <t>[Extreme]</t>
  </si>
  <si>
    <t>(3,5,7)</t>
  </si>
  <si>
    <t>0x57CB36</t>
  </si>
  <si>
    <t>(4,5,6,7,8)</t>
  </si>
  <si>
    <t>[Mad Pianist]</t>
  </si>
  <si>
    <t>Clemaister</t>
  </si>
  <si>
    <t>karenying</t>
  </si>
  <si>
    <t>Clickz</t>
  </si>
  <si>
    <t>Melt</t>
  </si>
  <si>
    <t>(3,5,7,9+)</t>
  </si>
  <si>
    <t>[Color's Another]</t>
  </si>
  <si>
    <t>(3,4,5,6+) cool rhythms</t>
  </si>
  <si>
    <t>-_Kite_-</t>
  </si>
  <si>
    <t>[SatelliteFrostMix]</t>
  </si>
  <si>
    <t>Satellite</t>
  </si>
  <si>
    <t>[Nightmare]</t>
  </si>
  <si>
    <t>Snowy Dream</t>
  </si>
  <si>
    <t>saymun</t>
  </si>
  <si>
    <t>Mythol</t>
  </si>
  <si>
    <t>[Heavy]</t>
  </si>
  <si>
    <t>lesjuh</t>
  </si>
  <si>
    <t>Difficulty Note</t>
  </si>
  <si>
    <t>[InSanae]</t>
  </si>
  <si>
    <t>happy30</t>
  </si>
  <si>
    <t>sjoy</t>
  </si>
  <si>
    <t>(5)</t>
  </si>
  <si>
    <t>[Doomsday's Insane]/[Extra]</t>
  </si>
  <si>
    <t>HenkieBP</t>
  </si>
  <si>
    <t>Natsu</t>
  </si>
  <si>
    <t>(5,7,9+)</t>
  </si>
  <si>
    <t>Scorpiour</t>
  </si>
  <si>
    <t>Takos</t>
  </si>
  <si>
    <t>[Lunatteke]</t>
  </si>
  <si>
    <t>Slow jumps</t>
  </si>
  <si>
    <t>-Lennox-</t>
  </si>
  <si>
    <t>[Hard]</t>
  </si>
  <si>
    <t>Vocals</t>
  </si>
  <si>
    <t>Strawberry</t>
  </si>
  <si>
    <t>(1,3,5)</t>
  </si>
  <si>
    <t>[Extra Stage]</t>
  </si>
  <si>
    <t>[The Nature of Dying]</t>
  </si>
  <si>
    <t>grumd</t>
  </si>
  <si>
    <t>Deathstream ending</t>
  </si>
  <si>
    <t>Kalypso</t>
  </si>
  <si>
    <t>sliderstreams</t>
  </si>
  <si>
    <t>[dksslqj Style]</t>
  </si>
  <si>
    <t>Nakagawa-Kanon</t>
  </si>
  <si>
    <t>[Ai]</t>
  </si>
  <si>
    <t>Rorry</t>
  </si>
  <si>
    <t>[7x7x7]</t>
  </si>
  <si>
    <t>rui</t>
  </si>
  <si>
    <t>Tshemmp</t>
  </si>
  <si>
    <t>Muya</t>
  </si>
  <si>
    <t>(2,3,4,5) complicated</t>
  </si>
  <si>
    <t>[Fear]</t>
  </si>
  <si>
    <t>Fear</t>
  </si>
  <si>
    <t>Short &amp; long streams, jumpy</t>
  </si>
  <si>
    <t>[Classical Insanity !!]</t>
  </si>
  <si>
    <t>alvisto</t>
  </si>
  <si>
    <t>[Presto]</t>
  </si>
  <si>
    <t>Louis Cyphre</t>
  </si>
  <si>
    <t>Maddy</t>
  </si>
  <si>
    <t>[DJPop's Streams]</t>
  </si>
  <si>
    <t>Nharox</t>
  </si>
  <si>
    <t>Jumpy (Doubles)</t>
  </si>
  <si>
    <t>[Eternal Damnation]</t>
  </si>
  <si>
    <t>Zekira</t>
  </si>
  <si>
    <t>Short &amp; long streams</t>
  </si>
  <si>
    <t>Nekomiyo Nono</t>
  </si>
  <si>
    <t>AR9/OD9</t>
  </si>
  <si>
    <t>Chocopikel</t>
  </si>
  <si>
    <t>Jumpy, nasty repeat sliders</t>
  </si>
  <si>
    <t>[Insane]/[LC]</t>
  </si>
  <si>
    <t>EvilElvisV2</t>
  </si>
  <si>
    <t>Streams start half-way</t>
  </si>
  <si>
    <t>Wuiss</t>
  </si>
  <si>
    <t>[Maximum]</t>
  </si>
  <si>
    <t>MoonFragrance</t>
  </si>
  <si>
    <t>3-4</t>
  </si>
  <si>
    <t>[14 KEY]</t>
  </si>
  <si>
    <t>Glass</t>
  </si>
  <si>
    <t>tsuka</t>
  </si>
  <si>
    <t>Stepped streams</t>
  </si>
  <si>
    <t>[Extra445]</t>
  </si>
  <si>
    <t>Jacob</t>
  </si>
  <si>
    <t>*Square E.S. jumps</t>
  </si>
  <si>
    <t>Philippines</t>
  </si>
  <si>
    <t>Stack jumps (3)</t>
  </si>
  <si>
    <t>4-6</t>
  </si>
  <si>
    <t>Stack jumps (7) @ 270BPM</t>
  </si>
  <si>
    <t>[Power of Stream]</t>
  </si>
  <si>
    <t>[Nsane]</t>
  </si>
  <si>
    <t>squartatrice</t>
  </si>
  <si>
    <t>(1,2,3,4,5,6)</t>
  </si>
  <si>
    <t>-GN</t>
  </si>
  <si>
    <t>[Another]/[Hyper]</t>
  </si>
  <si>
    <t>Mr Color</t>
  </si>
  <si>
    <t>Some even-streams</t>
  </si>
  <si>
    <t>DaxMasterix</t>
  </si>
  <si>
    <t>Long singles before deathstream</t>
  </si>
  <si>
    <t>[End's Insane]</t>
  </si>
  <si>
    <t>nold_1702</t>
  </si>
  <si>
    <t>Don't really know what to call this.</t>
  </si>
  <si>
    <t>tsukamaete</t>
  </si>
  <si>
    <t>avira0922</t>
  </si>
  <si>
    <t>Vicho-kun</t>
  </si>
  <si>
    <t>[Fang]/[Rin]</t>
  </si>
  <si>
    <t>NatsumeRin</t>
  </si>
  <si>
    <t>[DoKo]</t>
  </si>
  <si>
    <t>DoKoLP</t>
  </si>
  <si>
    <t>[Xtreme]/[Nogard]</t>
  </si>
  <si>
    <t>GamerX4life</t>
  </si>
  <si>
    <t>(3,5,7,9)</t>
  </si>
  <si>
    <t>Nemis</t>
  </si>
  <si>
    <t>(3,5) jumpy</t>
  </si>
  <si>
    <t>Sync</t>
  </si>
  <si>
    <t>miccoliasms</t>
  </si>
  <si>
    <t>(2,3,5) jumpy</t>
  </si>
  <si>
    <t>(4)</t>
  </si>
  <si>
    <t>[The Flood Beneath]</t>
  </si>
  <si>
    <t>[Cendrillon]</t>
  </si>
  <si>
    <t>Smoothie</t>
  </si>
  <si>
    <t>[Gold]/[Platinum]</t>
  </si>
  <si>
    <t>(3,5,7), singles</t>
  </si>
  <si>
    <t>[EXTRA]</t>
  </si>
  <si>
    <t>Bass</t>
  </si>
  <si>
    <t>130-199</t>
  </si>
  <si>
    <t>wcx19911123</t>
  </si>
  <si>
    <t>[Love]</t>
  </si>
  <si>
    <t>Vocals, Triples</t>
  </si>
  <si>
    <t>[Extra]/[SCV's Lunatic]</t>
  </si>
  <si>
    <t>Flower</t>
  </si>
  <si>
    <t>(2,3) jumpy</t>
  </si>
  <si>
    <t>-Chata-</t>
  </si>
  <si>
    <t>Everything</t>
  </si>
  <si>
    <t>[Death]</t>
  </si>
  <si>
    <t>Awkward start</t>
  </si>
  <si>
    <t>[PERNICIOUS]</t>
  </si>
  <si>
    <t>[SHD]</t>
  </si>
  <si>
    <t>7odoa</t>
  </si>
  <si>
    <t>[Hardcore Rave!!!]</t>
  </si>
  <si>
    <t>jericho2442</t>
  </si>
  <si>
    <t>[Insane]/[Lunatic]</t>
  </si>
  <si>
    <t>172~216</t>
  </si>
  <si>
    <t>*AR10</t>
  </si>
  <si>
    <t>[Insane]/[Nogard]</t>
  </si>
  <si>
    <t>*All</t>
  </si>
  <si>
    <t>Mercurius</t>
  </si>
  <si>
    <t>[Insane]/[Pagli's Sonata]</t>
  </si>
  <si>
    <t>Sieg</t>
  </si>
  <si>
    <t>[Ultimate Spark]</t>
  </si>
  <si>
    <t>[Lolicore]</t>
  </si>
  <si>
    <t>_LRJ_</t>
  </si>
  <si>
    <t>[iyasine]</t>
  </si>
  <si>
    <t>val0108</t>
  </si>
  <si>
    <t>170~240</t>
  </si>
  <si>
    <t>[Uninstall]</t>
  </si>
  <si>
    <t>3</t>
  </si>
  <si>
    <t>[Lost]</t>
  </si>
  <si>
    <t>lol end</t>
  </si>
  <si>
    <t>[Champion]</t>
  </si>
  <si>
    <t>Ranked Maps - Clusterf***s</t>
  </si>
  <si>
    <t>Auto doesn't even SS.</t>
  </si>
  <si>
    <t>[SOLO]</t>
  </si>
  <si>
    <t>CLUSTERF***</t>
  </si>
  <si>
    <t>Ranked Compilations</t>
  </si>
  <si>
    <t>Kawayi Rika</t>
  </si>
  <si>
    <t>EXE</t>
  </si>
  <si>
    <t>130~240</t>
  </si>
  <si>
    <t>Graveyard Compilations &amp; Practice Map Compilations</t>
  </si>
  <si>
    <t>RaneFire</t>
  </si>
  <si>
    <t>100~130</t>
  </si>
  <si>
    <t>I made this a very long time ago.</t>
  </si>
  <si>
    <t>[Kaiden]</t>
  </si>
  <si>
    <t>160~200</t>
  </si>
  <si>
    <t>Gomo Pslvarh</t>
  </si>
  <si>
    <t>[TXT]</t>
  </si>
  <si>
    <t>120~250</t>
  </si>
  <si>
    <t>NewRulerNA</t>
  </si>
  <si>
    <t>142~220</t>
  </si>
  <si>
    <t>160~222</t>
  </si>
  <si>
    <t>onlyforyou</t>
  </si>
  <si>
    <t>120~180</t>
  </si>
  <si>
    <t>190~200</t>
  </si>
  <si>
    <t>[Marathon]</t>
  </si>
  <si>
    <t>jesse1412</t>
  </si>
  <si>
    <t>168~270</t>
  </si>
  <si>
    <t>Bye bye fingers.</t>
  </si>
  <si>
    <t>[Compilation]</t>
  </si>
  <si>
    <t>180~250</t>
  </si>
  <si>
    <t>kamisamaaa</t>
  </si>
  <si>
    <t>188, 200</t>
  </si>
  <si>
    <t>Check the tabs for other map lists in this spreadsheet.</t>
  </si>
  <si>
    <t>List maintained by RaneFire. If you have a question or suggestion, PM me.</t>
  </si>
  <si>
    <t>Ranked Maps: Spaced Streams</t>
  </si>
  <si>
    <t>FireballFlame</t>
  </si>
  <si>
    <t>(3) occasional fast quad, stepped streams</t>
  </si>
  <si>
    <t>[Hinsvar's Expert]</t>
  </si>
  <si>
    <t>Xinely</t>
  </si>
  <si>
    <t>(2,3,4,5,7,9) spaced</t>
  </si>
  <si>
    <t>[BASARA]</t>
  </si>
  <si>
    <t>100pa-</t>
  </si>
  <si>
    <t>(3,5,7) jumps</t>
  </si>
  <si>
    <t>[Magic]/[('(oo)')]</t>
  </si>
  <si>
    <t>Selee</t>
  </si>
  <si>
    <t>(4,6,8) spaced and stepped</t>
  </si>
  <si>
    <t>[Fatfan Kolek's Insane]</t>
  </si>
  <si>
    <t>kristi71111</t>
  </si>
  <si>
    <t>(5,7+) difficult reading</t>
  </si>
  <si>
    <t>theowest</t>
  </si>
  <si>
    <t>Short streams</t>
  </si>
  <si>
    <t>Spaced deathstream</t>
  </si>
  <si>
    <t>[Regou's Lunatic]</t>
  </si>
  <si>
    <t>eLtigreXXx</t>
  </si>
  <si>
    <t>(9) spaced with turns</t>
  </si>
  <si>
    <t>[Expert]</t>
  </si>
  <si>
    <t>fanzhen0019</t>
  </si>
  <si>
    <t>(2,3,5) - 2 streams with incremental spacing</t>
  </si>
  <si>
    <t>Timorisu</t>
  </si>
  <si>
    <t>(3) jumps</t>
  </si>
  <si>
    <t>(4,6+) cool rhythms</t>
  </si>
  <si>
    <t>[CDFGimme!]</t>
  </si>
  <si>
    <t>Shadowsoul</t>
  </si>
  <si>
    <t>(5) deathstreams, sliderstreams</t>
  </si>
  <si>
    <t>[Insane]/[RCL's...]/[woof's...]</t>
  </si>
  <si>
    <t>apaffy</t>
  </si>
  <si>
    <t>4/6</t>
  </si>
  <si>
    <t>quick quadruples (4 in 3's timing)</t>
  </si>
  <si>
    <t>[Chaos]</t>
  </si>
  <si>
    <t>[Party Time]</t>
  </si>
  <si>
    <t>Kurosanyan</t>
  </si>
  <si>
    <t>(2,3,5) stepped streams, jumpy slider action</t>
  </si>
  <si>
    <t>Alumetorz</t>
  </si>
  <si>
    <t>(2,3,5) in-sliders</t>
  </si>
  <si>
    <t>[EXTREME]</t>
  </si>
  <si>
    <t>Apricot</t>
  </si>
  <si>
    <t>[Guy's Extra]/[Another]</t>
  </si>
  <si>
    <t>iyasine</t>
  </si>
  <si>
    <t>[eXtra]</t>
  </si>
  <si>
    <t>(3)</t>
  </si>
  <si>
    <t>(3,5) jumps</t>
  </si>
  <si>
    <t>[EXHAUST]</t>
  </si>
  <si>
    <t>HelloSCV</t>
  </si>
  <si>
    <t>[Yuugure]/[0108]</t>
  </si>
  <si>
    <t>L_P</t>
  </si>
  <si>
    <t>(3,5) jumpy, speed-read</t>
  </si>
  <si>
    <t>[Guy's Extra]/[S.S]</t>
  </si>
  <si>
    <t>Star Stream</t>
  </si>
  <si>
    <t>Jump to new streams</t>
  </si>
  <si>
    <t>[Myth0108ia]</t>
  </si>
  <si>
    <t>[Sudden Death]</t>
  </si>
  <si>
    <t>RikiH_</t>
  </si>
  <si>
    <t>(1,3,5) jumpy, deathstream</t>
  </si>
  <si>
    <t>[Legend]</t>
  </si>
  <si>
    <t>Lesjuh</t>
  </si>
  <si>
    <t>Jenny</t>
  </si>
  <si>
    <t>[Superable]</t>
  </si>
  <si>
    <t>Pokie</t>
  </si>
  <si>
    <t>[FD]/[Extreme]/[RLC's Extra]</t>
  </si>
  <si>
    <t>Asphyxia</t>
  </si>
  <si>
    <t>Streams for life</t>
  </si>
  <si>
    <t>Reisen Udongein</t>
  </si>
  <si>
    <t>[FOUR DIMENSIONS]</t>
  </si>
  <si>
    <t>Unranked: Spaced and/or Deathstreams</t>
  </si>
  <si>
    <t>GoldenWolf</t>
  </si>
  <si>
    <t>[Insane]/[woof]</t>
  </si>
  <si>
    <t>nooblet</t>
  </si>
  <si>
    <t>(3 ending on sliders) deathstreams</t>
  </si>
  <si>
    <t>Zapy</t>
  </si>
  <si>
    <t>Variable streams</t>
  </si>
  <si>
    <t>[Esoteric Speedcore]</t>
  </si>
  <si>
    <t>TKiller</t>
  </si>
  <si>
    <t>One big long-ass stream</t>
  </si>
  <si>
    <t>[Never Ending Stream]</t>
  </si>
  <si>
    <t>R20</t>
  </si>
  <si>
    <t>[Fourth Wave]</t>
  </si>
  <si>
    <t>Saten</t>
  </si>
  <si>
    <t>(3,7) deathstream after first break</t>
  </si>
  <si>
    <t>(not) Highslider</t>
  </si>
  <si>
    <t>(7+) Good stamina practice</t>
  </si>
  <si>
    <t>suraimu_su_</t>
  </si>
  <si>
    <t>[Cherry Blossom]</t>
  </si>
  <si>
    <t>Cherry Blossom</t>
  </si>
  <si>
    <t>[Only you &lt;3]</t>
  </si>
  <si>
    <t>P A N</t>
  </si>
  <si>
    <t xml:space="preserve">Deathstream at the start (hard to get into)
</t>
  </si>
  <si>
    <t>[Constellation]</t>
  </si>
  <si>
    <t>Lasse</t>
  </si>
  <si>
    <t>Spaced as fuck</t>
  </si>
  <si>
    <t xml:space="preserve">Tightly spaced streams of growing length towards the end
</t>
  </si>
  <si>
    <t>[Demarcation]</t>
  </si>
  <si>
    <t>Long streams with sliders tossed in</t>
  </si>
  <si>
    <t>(5), (9), (13), (17)</t>
  </si>
  <si>
    <t>[EX]</t>
  </si>
  <si>
    <t>ktgster</t>
  </si>
  <si>
    <t xml:space="preserve">Streamjumps, mild clusterfuck, difficult 1/6 quads thrown right into the streams at the start
</t>
  </si>
  <si>
    <t>[Club Mix]</t>
  </si>
  <si>
    <t>https://osu.ppy.sh/b/789815</t>
  </si>
  <si>
    <t>[LV.11]</t>
  </si>
  <si>
    <t>liaoxingyao</t>
  </si>
  <si>
    <t>(5), very dense, some 1/3</t>
  </si>
  <si>
    <t>https://osu.ppy.sh/b/657054</t>
  </si>
  <si>
    <t>Fort</t>
  </si>
  <si>
    <t>https://osu.ppy.sh/b/26158</t>
  </si>
  <si>
    <t>[ignore's Insane]</t>
  </si>
  <si>
    <t>Al-Azif</t>
  </si>
  <si>
    <t>(2), (3), streams not as frequent but up to 32 notes</t>
  </si>
  <si>
    <t>https://osu.ppy.sh/b/97525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</si>
</sst>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0.0"/>
      <color rgb="FFF3F3F3"/>
    </font>
    <font>
      <b/>
      <sz val="10.0"/>
    </font>
    <font>
      <u/>
      <color rgb="FF0000FF"/>
    </font>
    <font>
      <u/>
      <color rgb="FF1155CC"/>
      <name val="Arial"/>
    </font>
    <font>
      <name val="Arial"/>
    </font>
    <font>
      <i/>
      <name val="Arial"/>
    </font>
    <font>
      <u/>
      <sz val="10.0"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49" xfId="0" applyAlignment="1" applyFill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3" fontId="3" numFmtId="0" xfId="0" applyAlignment="1" applyFill="1" applyFont="1">
      <alignment readingOrder="0" shrinkToFit="0" wrapText="1"/>
    </xf>
    <xf borderId="0" fillId="3" fontId="3" numFmtId="0" xfId="0" applyAlignment="1" applyFont="1">
      <alignment horizontal="right" readingOrder="0" shrinkToFit="0" vertical="bottom" wrapText="1"/>
    </xf>
    <xf borderId="0" fillId="3" fontId="3" numFmtId="49" xfId="0" applyAlignment="1" applyFont="1" applyNumberForma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horizontal="right" readingOrder="0" shrinkToFit="0" vertical="bottom" wrapText="1"/>
    </xf>
    <xf borderId="0" fillId="3" fontId="1" numFmtId="49" xfId="0" applyAlignment="1" applyFont="1" applyNumberFormat="1">
      <alignment shrinkToFit="0" wrapText="1"/>
    </xf>
    <xf borderId="0" fillId="0" fontId="1" numFmtId="49" xfId="0" applyAlignment="1" applyFont="1" applyNumberFormat="1">
      <alignment readingOrder="0" shrinkToFit="0" wrapText="1"/>
    </xf>
    <xf borderId="0" fillId="5" fontId="1" numFmtId="0" xfId="0" applyAlignment="1" applyFill="1" applyFont="1">
      <alignment horizontal="right" readingOrder="0" shrinkToFit="0" vertical="bottom" wrapText="1"/>
    </xf>
    <xf borderId="0" fillId="3" fontId="1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0" fillId="3" fontId="6" numFmtId="49" xfId="0" applyAlignment="1" applyFont="1" applyNumberFormat="1">
      <alignment shrinkToFit="0" vertical="bottom" wrapText="1"/>
    </xf>
    <xf borderId="0" fillId="0" fontId="6" numFmtId="49" xfId="0" applyAlignment="1" applyFont="1" applyNumberFormat="1">
      <alignment readingOrder="0" shrinkToFit="0" vertical="bottom" wrapText="1"/>
    </xf>
    <xf borderId="0" fillId="5" fontId="1" numFmtId="0" xfId="0" applyAlignment="1" applyFont="1">
      <alignment horizontal="right" readingOrder="0" shrinkToFit="0" vertical="bottom" wrapText="1"/>
    </xf>
    <xf borderId="0" fillId="3" fontId="1" numFmtId="49" xfId="0" applyAlignment="1" applyFont="1" applyNumberFormat="1">
      <alignment readingOrder="0" shrinkToFit="0" wrapText="1"/>
    </xf>
    <xf borderId="0" fillId="4" fontId="1" numFmtId="0" xfId="0" applyAlignment="1" applyFont="1">
      <alignment horizontal="right" readingOrder="0" shrinkToFit="0" vertical="bottom" wrapText="1"/>
    </xf>
    <xf borderId="0" fillId="6" fontId="1" numFmtId="0" xfId="0" applyAlignment="1" applyFill="1" applyFont="1">
      <alignment readingOrder="0" shrinkToFit="0" wrapText="1"/>
    </xf>
    <xf borderId="0" fillId="4" fontId="6" numFmtId="0" xfId="0" applyAlignment="1" applyFont="1">
      <alignment horizontal="right" shrinkToFit="0" vertical="bottom" wrapText="1"/>
    </xf>
    <xf borderId="0" fillId="0" fontId="6" numFmtId="49" xfId="0" applyAlignment="1" applyFont="1" applyNumberFormat="1">
      <alignment shrinkToFit="0" vertical="bottom" wrapText="1"/>
    </xf>
    <xf borderId="0" fillId="0" fontId="3" numFmtId="0" xfId="0" applyAlignment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horizontal="right" shrinkToFit="0" vertical="bottom" wrapText="1"/>
    </xf>
    <xf borderId="0" fillId="7" fontId="7" numFmtId="0" xfId="0" applyAlignment="1" applyFill="1" applyFont="1">
      <alignment horizontal="left" shrinkToFit="0" vertical="bottom" wrapText="1"/>
    </xf>
    <xf borderId="0" fillId="7" fontId="7" numFmtId="0" xfId="0" applyAlignment="1" applyFont="1">
      <alignment horizontal="right" shrinkToFit="0" vertical="bottom" wrapText="1"/>
    </xf>
    <xf borderId="0" fillId="3" fontId="1" numFmtId="14" xfId="0" applyAlignment="1" applyFont="1" applyNumberFormat="1">
      <alignment readingOrder="0" shrinkToFit="0" wrapText="1"/>
    </xf>
    <xf borderId="0" fillId="6" fontId="1" numFmtId="0" xfId="0" applyAlignment="1" applyFont="1">
      <alignment horizontal="right" readingOrder="0" shrinkToFit="0" vertical="bottom" wrapText="1"/>
    </xf>
    <xf borderId="0" fillId="4" fontId="1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5" fontId="6" numFmtId="0" xfId="0" applyAlignment="1" applyFont="1">
      <alignment horizontal="right" readingOrder="0" shrinkToFit="0" vertical="bottom" wrapText="1"/>
    </xf>
    <xf borderId="0" fillId="3" fontId="6" numFmtId="49" xfId="0" applyAlignment="1" applyFont="1" applyNumberFormat="1">
      <alignment readingOrder="0" shrinkToFit="0" vertical="bottom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osu.ppy.sh/b/789815" TargetMode="External"/><Relationship Id="rId3" Type="http://schemas.openxmlformats.org/officeDocument/2006/relationships/hyperlink" Target="https://osu.ppy.sh/b/657054" TargetMode="External"/><Relationship Id="rId4" Type="http://schemas.openxmlformats.org/officeDocument/2006/relationships/hyperlink" Target="https://osu.ppy.sh/b/26158" TargetMode="External"/><Relationship Id="rId5" Type="http://schemas.openxmlformats.org/officeDocument/2006/relationships/hyperlink" Target="https://osu.ppy.sh/b/97525" TargetMode="External"/><Relationship Id="rId6" Type="http://schemas.openxmlformats.org/officeDocument/2006/relationships/drawing" Target="../drawings/drawing3.xml"/><Relationship Id="rId7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9.25"/>
    <col customWidth="1" min="2" max="2" width="22.0"/>
    <col customWidth="1" min="3" max="3" width="14.0"/>
    <col customWidth="1" min="4" max="4" width="7.5"/>
    <col customWidth="1" min="5" max="5" width="3.13"/>
    <col customWidth="1" min="6" max="14" width="2.13"/>
    <col customWidth="1" min="15" max="15" width="34.0"/>
  </cols>
  <sheetData>
    <row r="1">
      <c r="A1" s="1" t="s">
        <v>0</v>
      </c>
      <c r="F1" s="2" t="str">
        <f>IMAGE("http://puu.sh/5xAHQ.jpg",1)</f>
        <v/>
      </c>
      <c r="G1" s="2" t="str">
        <f>IMAGE("http://puu.sh/5xAGm.jpg",1)</f>
        <v/>
      </c>
      <c r="H1" s="2" t="str">
        <f>IMAGE("http://puu.sh/5xDUy.jpg",1)</f>
        <v/>
      </c>
      <c r="I1" s="2" t="str">
        <f>IMAGE("http://puu.sh/5xC08.jpg",1)</f>
        <v/>
      </c>
      <c r="J1" s="2" t="str">
        <f>IMAGE("http://puu.sh/5xD2W.jpg",1)</f>
        <v/>
      </c>
      <c r="K1" s="2" t="str">
        <f>IMAGE("http://puu.sh/5yTf0.jpg",1)</f>
        <v/>
      </c>
      <c r="L1" s="2" t="str">
        <f>IMAGE("http://puu.sh/5xyJV.jpg",1)</f>
        <v/>
      </c>
      <c r="M1" s="2" t="str">
        <f>IMAGE("http://puu.sh/5xDDX.jpg",1)</f>
        <v/>
      </c>
      <c r="N1" s="2" t="str">
        <f>IMAGE("http://puu.sh/5xAT8.jpg",1)</f>
        <v/>
      </c>
      <c r="O1" s="3" t="s">
        <v>1</v>
      </c>
    </row>
    <row r="2">
      <c r="O2" s="4"/>
    </row>
    <row r="3">
      <c r="A3" s="5" t="s">
        <v>2</v>
      </c>
      <c r="B3" s="5" t="s">
        <v>3</v>
      </c>
      <c r="C3" s="5" t="s">
        <v>4</v>
      </c>
      <c r="D3" s="6" t="s">
        <v>5</v>
      </c>
      <c r="E3" s="7" t="s">
        <v>6</v>
      </c>
      <c r="F3" s="5" t="s">
        <v>7</v>
      </c>
      <c r="O3" s="7" t="s">
        <v>8</v>
      </c>
    </row>
    <row r="4">
      <c r="A4" s="8" t="str">
        <f>HYPERLINK("http://osu.ppy.sh/s/31169","Senpi - Suteki na Hakaba de Kuraseru to Omotta noni")</f>
        <v>Senpi - Suteki na Hakaba de Kuraseru to Omotta noni</v>
      </c>
      <c r="B4" s="9" t="s">
        <v>9</v>
      </c>
      <c r="C4" s="9" t="s">
        <v>10</v>
      </c>
      <c r="D4" s="10" t="s">
        <v>11</v>
      </c>
      <c r="E4" s="11"/>
      <c r="O4" s="12" t="s">
        <v>12</v>
      </c>
    </row>
    <row r="5">
      <c r="A5" s="8" t="str">
        <f>HYPERLINK("http://osu.ppy.sh/s/8086","Hatsune Miku - Kischer Marsch-OWATA")</f>
        <v>Hatsune Miku - Kischer Marsch-OWATA</v>
      </c>
      <c r="B5" s="9" t="s">
        <v>9</v>
      </c>
      <c r="C5" s="9" t="s">
        <v>13</v>
      </c>
      <c r="D5" s="13">
        <v>120.0</v>
      </c>
      <c r="E5" s="11"/>
      <c r="O5" s="4"/>
    </row>
    <row r="6">
      <c r="A6" s="8" t="str">
        <f>HYPERLINK("http://osu.ppy.sh/s/12394","Lia - Tori no Uta")</f>
        <v>Lia - Tori no Uta</v>
      </c>
      <c r="B6" s="9" t="s">
        <v>14</v>
      </c>
      <c r="C6" s="9" t="s">
        <v>15</v>
      </c>
      <c r="D6" s="13">
        <v>122.0</v>
      </c>
      <c r="E6" s="11"/>
      <c r="O6" s="4"/>
    </row>
    <row r="7">
      <c r="A7" s="8" t="str">
        <f>HYPERLINK("http://osu.ppy.sh/s/25871","Funtastic Power! - Pachelbel's Canon")</f>
        <v>Funtastic Power! - Pachelbel's Canon</v>
      </c>
      <c r="B7" s="1" t="s">
        <v>16</v>
      </c>
      <c r="C7" s="9" t="s">
        <v>17</v>
      </c>
      <c r="D7" s="13">
        <v>124.0</v>
      </c>
      <c r="E7" s="11"/>
      <c r="O7" s="4"/>
    </row>
    <row r="8">
      <c r="A8" s="8" t="str">
        <f>HYPERLINK("http://osu.ppy.sh/s/2789","Yoko Shimomura - Cackletta Soul Battle")</f>
        <v>Yoko Shimomura - Cackletta Soul Battle</v>
      </c>
      <c r="B8" s="9" t="s">
        <v>9</v>
      </c>
      <c r="C8" s="9" t="s">
        <v>18</v>
      </c>
      <c r="D8" s="13">
        <v>125.0</v>
      </c>
      <c r="E8" s="14"/>
      <c r="O8" s="12" t="s">
        <v>19</v>
      </c>
    </row>
    <row r="9">
      <c r="A9" s="15" t="str">
        <f>HYPERLINK("https://osu.ppy.sh/b/580225","765PRO ALLSTARS - M@STERPIECE")</f>
        <v>765PRO ALLSTARS - M@STERPIECE</v>
      </c>
      <c r="B9" s="16" t="s">
        <v>20</v>
      </c>
      <c r="C9" s="16" t="s">
        <v>21</v>
      </c>
      <c r="D9" s="17">
        <v>128.0</v>
      </c>
      <c r="E9" s="18"/>
      <c r="F9" s="16"/>
      <c r="G9" s="16"/>
      <c r="H9" s="16"/>
      <c r="I9" s="16"/>
      <c r="J9" s="16"/>
      <c r="K9" s="16"/>
      <c r="L9" s="16"/>
      <c r="M9" s="16"/>
      <c r="N9" s="16"/>
      <c r="O9" s="19" t="s">
        <v>22</v>
      </c>
    </row>
    <row r="10">
      <c r="A10" s="15" t="str">
        <f>HYPERLINK("http://osu.ppy.sh/s/62740","Lia - Kizunairo (TV Size)")</f>
        <v>Lia - Kizunairo (TV Size)</v>
      </c>
      <c r="B10" s="16" t="s">
        <v>9</v>
      </c>
      <c r="C10" s="16" t="s">
        <v>23</v>
      </c>
      <c r="D10" s="17">
        <v>128.0</v>
      </c>
      <c r="E10" s="18"/>
      <c r="F10" s="16"/>
      <c r="G10" s="16"/>
      <c r="H10" s="16"/>
      <c r="I10" s="16"/>
      <c r="J10" s="16"/>
      <c r="K10" s="16"/>
      <c r="L10" s="16"/>
      <c r="M10" s="16"/>
      <c r="N10" s="16"/>
      <c r="O10" s="19" t="s">
        <v>24</v>
      </c>
    </row>
    <row r="11">
      <c r="A11" s="8" t="str">
        <f>HYPERLINK("http://osu.ppy.sh/s/21927","Silver Forest - Kaze no Uta")</f>
        <v>Silver Forest - Kaze no Uta</v>
      </c>
      <c r="B11" s="9" t="s">
        <v>25</v>
      </c>
      <c r="C11" s="9" t="s">
        <v>26</v>
      </c>
      <c r="D11" s="13">
        <v>128.0</v>
      </c>
      <c r="E11" s="11"/>
      <c r="O11" s="4"/>
    </row>
    <row r="12">
      <c r="A12" s="8" t="str">
        <f>HYPERLINK("http://osu.ppy.sh/s/13901","12 Girls Band - Freedom")</f>
        <v>12 Girls Band - Freedom</v>
      </c>
      <c r="B12" s="9" t="s">
        <v>27</v>
      </c>
      <c r="C12" s="9" t="s">
        <v>28</v>
      </c>
      <c r="D12" s="13">
        <v>130.0</v>
      </c>
      <c r="E12" s="11"/>
      <c r="O12" s="4"/>
    </row>
    <row r="13">
      <c r="A13" s="8" t="str">
        <f>HYPERLINK("https://osu.ppy.sh/s/109283","Vesuvia Project - Night Hunter")</f>
        <v>Vesuvia Project - Night Hunter</v>
      </c>
      <c r="B13" s="1" t="s">
        <v>29</v>
      </c>
      <c r="C13" s="1" t="s">
        <v>30</v>
      </c>
      <c r="D13" s="20">
        <v>130.0</v>
      </c>
      <c r="E13" s="21" t="s">
        <v>31</v>
      </c>
      <c r="O13" s="12" t="s">
        <v>32</v>
      </c>
    </row>
    <row r="14">
      <c r="A14" s="8" t="str">
        <f>HYPERLINK("http://osu.ppy.sh/s/10354","KOTOKO - Agony")</f>
        <v>KOTOKO - Agony</v>
      </c>
      <c r="B14" s="9" t="s">
        <v>33</v>
      </c>
      <c r="C14" s="9" t="s">
        <v>34</v>
      </c>
      <c r="D14" s="13">
        <v>132.0</v>
      </c>
      <c r="E14" s="11"/>
      <c r="O14" s="4"/>
    </row>
    <row r="15">
      <c r="A15" s="8" t="str">
        <f>HYPERLINK("http://osu.ppy.sh/s/11693","Electronic Boutique - HEXAD")</f>
        <v>Electronic Boutique - HEXAD</v>
      </c>
      <c r="B15" s="9" t="s">
        <v>9</v>
      </c>
      <c r="C15" s="9" t="s">
        <v>35</v>
      </c>
      <c r="D15" s="10">
        <v>135.0</v>
      </c>
      <c r="E15" s="11"/>
      <c r="O15" s="12" t="s">
        <v>36</v>
      </c>
    </row>
    <row r="16">
      <c r="A16" s="8" t="str">
        <f>HYPERLINK("http://osu.ppy.sh/s/20789","Kitsune^2 - Rainbow Tylenol")</f>
        <v>Kitsune^2 - Rainbow Tylenol</v>
      </c>
      <c r="B16" s="9" t="s">
        <v>37</v>
      </c>
      <c r="C16" s="9" t="s">
        <v>38</v>
      </c>
      <c r="D16" s="10">
        <v>135.0</v>
      </c>
      <c r="E16" s="11"/>
      <c r="O16" s="12" t="s">
        <v>39</v>
      </c>
    </row>
    <row r="17">
      <c r="A17" s="8" t="str">
        <f>HYPERLINK("http://osu.ppy.sh/s/8078","Oriental ST8 - Shoreline")</f>
        <v>Oriental ST8 - Shoreline</v>
      </c>
      <c r="B17" s="9" t="s">
        <v>40</v>
      </c>
      <c r="C17" s="9" t="s">
        <v>41</v>
      </c>
      <c r="D17" s="10">
        <v>135.0</v>
      </c>
      <c r="E17" s="11"/>
      <c r="O17" s="12" t="s">
        <v>42</v>
      </c>
    </row>
    <row r="18">
      <c r="A18" s="8" t="str">
        <f>HYPERLINK("http://osu.ppy.sh/s/20403","Bangsili - Ah! Salvia (DJ Cheori Remix Ver.)")</f>
        <v>Bangsili - Ah! Salvia (DJ Cheori Remix Ver.)</v>
      </c>
      <c r="B18" s="9" t="s">
        <v>9</v>
      </c>
      <c r="C18" s="9" t="s">
        <v>43</v>
      </c>
      <c r="D18" s="10">
        <v>138.0</v>
      </c>
      <c r="E18" s="11"/>
      <c r="O18" s="12" t="s">
        <v>44</v>
      </c>
    </row>
    <row r="19">
      <c r="A19" s="8" t="str">
        <f>HYPERLINK("http://osu.ppy.sh/s/8555","07th Expansion - Rougoku")</f>
        <v>07th Expansion - Rougoku</v>
      </c>
      <c r="B19" s="9" t="s">
        <v>9</v>
      </c>
      <c r="C19" s="9" t="s">
        <v>45</v>
      </c>
      <c r="D19" s="10">
        <v>140.0</v>
      </c>
      <c r="E19" s="11"/>
      <c r="O19" s="4"/>
    </row>
    <row r="20">
      <c r="A20" s="8" t="str">
        <f>HYPERLINK("http://osu.ppy.sh/s/48941","ChomuP - Gate of Steiner")</f>
        <v>ChomuP - Gate of Steiner</v>
      </c>
      <c r="B20" s="9" t="s">
        <v>9</v>
      </c>
      <c r="C20" s="9" t="s">
        <v>46</v>
      </c>
      <c r="D20" s="10">
        <v>140.0</v>
      </c>
      <c r="E20" s="11"/>
      <c r="O20" s="12" t="s">
        <v>47</v>
      </c>
    </row>
    <row r="21">
      <c r="A21" s="8" t="str">
        <f>HYPERLINK("http://osu.ppy.sh/s/74110","DepXe - Jinkela is always with you")</f>
        <v>DepXe - Jinkela is always with you</v>
      </c>
      <c r="B21" s="1" t="s">
        <v>9</v>
      </c>
      <c r="C21" s="1" t="s">
        <v>48</v>
      </c>
      <c r="D21" s="22">
        <v>140.0</v>
      </c>
      <c r="E21" s="11"/>
      <c r="O21" s="12" t="s">
        <v>49</v>
      </c>
    </row>
    <row r="22">
      <c r="A22" s="8" t="str">
        <f>HYPERLINK("http://osu.ppy.sh/s/10694","Mizuki Nana - Justice to Believe")</f>
        <v>Mizuki Nana - Justice to Believe</v>
      </c>
      <c r="B22" s="9" t="s">
        <v>50</v>
      </c>
      <c r="C22" s="9" t="s">
        <v>34</v>
      </c>
      <c r="D22" s="10">
        <v>140.0</v>
      </c>
      <c r="E22" s="11"/>
      <c r="O22" s="12" t="s">
        <v>51</v>
      </c>
    </row>
    <row r="23">
      <c r="A23" s="8" t="str">
        <f>HYPERLINK("http://osu.ppy.sh/s/23437","iconoclasm - Votum stellarum -forest #25 DDR RMX-")</f>
        <v>iconoclasm - Votum stellarum -forest #25 DDR RMX-</v>
      </c>
      <c r="B23" s="9" t="s">
        <v>52</v>
      </c>
      <c r="C23" s="9" t="s">
        <v>53</v>
      </c>
      <c r="D23" s="10">
        <v>140.0</v>
      </c>
      <c r="E23" s="11"/>
      <c r="O23" s="4"/>
    </row>
    <row r="24">
      <c r="A24" s="8" t="str">
        <f>HYPERLINK("http://osu.ppy.sh/s/39428","SHK - Identity Part 4")</f>
        <v>SHK - Identity Part 4</v>
      </c>
      <c r="B24" s="9" t="s">
        <v>54</v>
      </c>
      <c r="C24" s="9" t="s">
        <v>55</v>
      </c>
      <c r="D24" s="10">
        <v>140.0</v>
      </c>
      <c r="E24" s="11"/>
      <c r="O24" s="4"/>
    </row>
    <row r="25">
      <c r="A25" s="8" t="str">
        <f>HYPERLINK("http://osu.ppy.sh/s/171676","SHK - Identity Part 5")</f>
        <v>SHK - Identity Part 5</v>
      </c>
      <c r="B25" s="1" t="s">
        <v>56</v>
      </c>
      <c r="C25" s="1" t="s">
        <v>57</v>
      </c>
      <c r="D25" s="22">
        <v>140.0</v>
      </c>
      <c r="E25" s="11"/>
      <c r="F25" s="2" t="str">
        <f t="shared" ref="F25:F26" si="1">IMAGE("http://puu.sh/5xAT8.jpg",1)</f>
        <v/>
      </c>
      <c r="O25" s="12" t="s">
        <v>58</v>
      </c>
    </row>
    <row r="26">
      <c r="A26" s="8" t="str">
        <f>HYPERLINK("http://osu.ppy.sh/s/123839","Akiyama Uni - The Grimoire of Alice")</f>
        <v>Akiyama Uni - The Grimoire of Alice</v>
      </c>
      <c r="B26" s="1" t="s">
        <v>9</v>
      </c>
      <c r="C26" s="1" t="s">
        <v>59</v>
      </c>
      <c r="D26" s="22">
        <v>142.0</v>
      </c>
      <c r="E26" s="11"/>
      <c r="F26" s="2" t="str">
        <f t="shared" si="1"/>
        <v/>
      </c>
      <c r="O26" s="12" t="s">
        <v>60</v>
      </c>
    </row>
    <row r="27">
      <c r="A27" s="8" t="str">
        <f>HYPERLINK("http://osu.ppy.sh/s/34468","Ryu* - Rondo Alla Turca (Ryu* Remix)")</f>
        <v>Ryu* - Rondo Alla Turca (Ryu* Remix)</v>
      </c>
      <c r="B27" s="9" t="s">
        <v>61</v>
      </c>
      <c r="C27" s="9" t="s">
        <v>62</v>
      </c>
      <c r="D27" s="10">
        <v>142.0</v>
      </c>
      <c r="E27" s="11"/>
      <c r="O27" s="4"/>
    </row>
    <row r="28">
      <c r="A28" s="8" t="str">
        <f>HYPERLINK("http://osu.ppy.sh/s/18616","Toshiyuki O'mori - Justice")</f>
        <v>Toshiyuki O'mori - Justice</v>
      </c>
      <c r="B28" s="9" t="s">
        <v>63</v>
      </c>
      <c r="C28" s="9" t="s">
        <v>64</v>
      </c>
      <c r="D28" s="10">
        <v>142.0</v>
      </c>
      <c r="E28" s="11"/>
      <c r="O28" s="4"/>
    </row>
    <row r="29">
      <c r="A29" s="8" t="str">
        <f>HYPERLINK("http://osu.ppy.sh/s/9220","Kagamine Rin - Love is War (Remix)")</f>
        <v>Kagamine Rin - Love is War (Remix)</v>
      </c>
      <c r="B29" s="9" t="s">
        <v>9</v>
      </c>
      <c r="C29" s="9" t="s">
        <v>65</v>
      </c>
      <c r="D29" s="10">
        <v>144.0</v>
      </c>
      <c r="E29" s="11"/>
      <c r="O29" s="4"/>
    </row>
    <row r="30">
      <c r="A30" s="8" t="str">
        <f>HYPERLINK("http://osu.ppy.sh/s/27754","07th Expansion - lixAxil")</f>
        <v>07th Expansion - lixAxil</v>
      </c>
      <c r="B30" s="9" t="s">
        <v>27</v>
      </c>
      <c r="C30" s="9" t="s">
        <v>66</v>
      </c>
      <c r="D30" s="10">
        <v>145.0</v>
      </c>
      <c r="E30" s="11"/>
      <c r="O30" s="4"/>
    </row>
    <row r="31">
      <c r="A31" s="8" t="str">
        <f>HYPERLINK("http://osu.ppy.sh/s/151033","dj TAKA - snow storm")</f>
        <v>dj TAKA - snow storm</v>
      </c>
      <c r="B31" s="1" t="s">
        <v>27</v>
      </c>
      <c r="C31" s="1" t="s">
        <v>67</v>
      </c>
      <c r="D31" s="22">
        <v>145.0</v>
      </c>
      <c r="E31" s="11"/>
      <c r="F31" s="2" t="str">
        <f>IMAGE("http://puu.sh/5xAT8.jpg",1)</f>
        <v/>
      </c>
      <c r="O31" s="12" t="s">
        <v>68</v>
      </c>
    </row>
    <row r="32">
      <c r="A32" s="8" t="str">
        <f>HYPERLINK("http://osu.ppy.sh/s/41482","IOSYS - Kitto Mou Hatarakanai")</f>
        <v>IOSYS - Kitto Mou Hatarakanai</v>
      </c>
      <c r="B32" s="9" t="s">
        <v>29</v>
      </c>
      <c r="C32" s="9" t="s">
        <v>69</v>
      </c>
      <c r="D32" s="10">
        <v>145.0</v>
      </c>
      <c r="E32" s="11"/>
      <c r="O32" s="4"/>
    </row>
    <row r="33">
      <c r="A33" s="8" t="str">
        <f>HYPERLINK("http://osu.ppy.sh/s/27199","Hanazawa Kana - Inochi Mijikashi Koiseyo Otome (TV Size)")</f>
        <v>Hanazawa Kana - Inochi Mijikashi Koiseyo Otome (TV Size)</v>
      </c>
      <c r="B33" s="1" t="s">
        <v>9</v>
      </c>
      <c r="C33" s="1" t="s">
        <v>70</v>
      </c>
      <c r="D33" s="22">
        <v>145.0</v>
      </c>
      <c r="E33" s="11"/>
      <c r="F33" s="2" t="str">
        <f>IMAGE("http://puu.sh/5xC08.jpg",1)</f>
        <v/>
      </c>
      <c r="O33" s="12" t="s">
        <v>19</v>
      </c>
    </row>
    <row r="34">
      <c r="A34" s="8" t="str">
        <f>HYPERLINK("http://osu.ppy.sh/s/51065","Last Note. - Setsuna Trip (Short Ver.)")</f>
        <v>Last Note. - Setsuna Trip (Short Ver.)</v>
      </c>
      <c r="B34" s="9" t="s">
        <v>71</v>
      </c>
      <c r="C34" s="9" t="s">
        <v>72</v>
      </c>
      <c r="D34" s="23">
        <v>290.0</v>
      </c>
      <c r="E34" s="21" t="s">
        <v>73</v>
      </c>
      <c r="O34" s="4"/>
    </row>
    <row r="35">
      <c r="A35" s="8" t="str">
        <f>HYPERLINK("http://osu.ppy.sh/s/28545","SHK - Weep Irish")</f>
        <v>SHK - Weep Irish</v>
      </c>
      <c r="B35" s="9" t="s">
        <v>74</v>
      </c>
      <c r="C35" s="9" t="s">
        <v>55</v>
      </c>
      <c r="D35" s="10">
        <v>145.0</v>
      </c>
      <c r="E35" s="11"/>
      <c r="O35" s="12" t="s">
        <v>24</v>
      </c>
    </row>
    <row r="36">
      <c r="A36" s="15" t="str">
        <f>HYPERLINK("http://osu.ppy.sh/s/14635","TAMUSIC - Kyuu Jigoku Kaidou wo Yuku")</f>
        <v>TAMUSIC - Kyuu Jigoku Kaidou wo Yuku</v>
      </c>
      <c r="B36" s="16" t="s">
        <v>29</v>
      </c>
      <c r="C36" s="16" t="s">
        <v>75</v>
      </c>
      <c r="D36" s="24">
        <v>145.0</v>
      </c>
      <c r="E36" s="18"/>
      <c r="F36" s="16"/>
      <c r="G36" s="16"/>
      <c r="H36" s="16"/>
      <c r="I36" s="16"/>
      <c r="J36" s="16"/>
      <c r="K36" s="16"/>
      <c r="L36" s="16"/>
      <c r="M36" s="16"/>
      <c r="N36" s="16"/>
      <c r="O36" s="25" t="s">
        <v>76</v>
      </c>
    </row>
    <row r="37">
      <c r="A37" s="8" t="str">
        <f>HYPERLINK("http://osu.ppy.sh/s/11301","DJ Roland Kenzo - Your Night")</f>
        <v>DJ Roland Kenzo - Your Night</v>
      </c>
      <c r="B37" s="9" t="s">
        <v>9</v>
      </c>
      <c r="C37" s="9" t="s">
        <v>15</v>
      </c>
      <c r="D37" s="10">
        <v>147.0</v>
      </c>
      <c r="E37" s="11"/>
      <c r="O37" s="4"/>
    </row>
    <row r="38">
      <c r="A38" s="8" t="str">
        <f>HYPERLINK("http://osu.ppy.sh/s/35273","38BEETS - platinum platonic")</f>
        <v>38BEETS - platinum platonic</v>
      </c>
      <c r="B38" s="9" t="s">
        <v>77</v>
      </c>
      <c r="C38" s="9" t="s">
        <v>78</v>
      </c>
      <c r="D38" s="10">
        <v>148.0</v>
      </c>
      <c r="E38" s="11"/>
      <c r="O38" s="12" t="s">
        <v>79</v>
      </c>
    </row>
    <row r="39">
      <c r="A39" s="8" t="str">
        <f>HYPERLINK("http://osu.ppy.sh/s/11792","dj TAKA with NAOKI - Kakumei")</f>
        <v>dj TAKA with NAOKI - Kakumei</v>
      </c>
      <c r="B39" s="9" t="s">
        <v>27</v>
      </c>
      <c r="C39" s="9" t="s">
        <v>34</v>
      </c>
      <c r="D39" s="10">
        <v>148.0</v>
      </c>
      <c r="E39" s="11"/>
      <c r="O39" s="4"/>
    </row>
    <row r="40">
      <c r="A40" s="8" t="str">
        <f>HYPERLINK("http://osu.ppy.sh/s/43166","TOMOSUKE - Macuilxochitl")</f>
        <v>TOMOSUKE - Macuilxochitl</v>
      </c>
      <c r="B40" s="9" t="s">
        <v>80</v>
      </c>
      <c r="C40" s="9" t="s">
        <v>81</v>
      </c>
      <c r="D40" s="10">
        <v>148.0</v>
      </c>
      <c r="E40" s="11"/>
      <c r="F40" s="2" t="str">
        <f>IMAGE("http://puu.sh/5xAT8.jpg",1)</f>
        <v/>
      </c>
      <c r="O40" s="12" t="s">
        <v>32</v>
      </c>
    </row>
    <row r="41">
      <c r="A41" s="8" t="str">
        <f>HYPERLINK("http://osu.ppy.sh/s/27169","Zektbach - Turii ~Panta Rhei~")</f>
        <v>Zektbach - Turii ~Panta Rhei~</v>
      </c>
      <c r="B41" s="9" t="s">
        <v>27</v>
      </c>
      <c r="C41" s="9" t="s">
        <v>82</v>
      </c>
      <c r="D41" s="10">
        <v>148.0</v>
      </c>
      <c r="E41" s="11"/>
      <c r="O41" s="12" t="s">
        <v>32</v>
      </c>
    </row>
    <row r="42">
      <c r="A42" s="8" t="str">
        <f>HYPERLINK("http://osu.ppy.sh/s/9482","Mizuki Nana - Massive Wonders")</f>
        <v>Mizuki Nana - Massive Wonders</v>
      </c>
      <c r="B42" s="9" t="s">
        <v>83</v>
      </c>
      <c r="C42" s="9" t="s">
        <v>34</v>
      </c>
      <c r="D42" s="10">
        <v>149.0</v>
      </c>
      <c r="E42" s="11"/>
      <c r="O42" s="4"/>
    </row>
    <row r="43">
      <c r="A43" s="8" t="str">
        <f>HYPERLINK("http://osu.ppy.sh/s/25498","Ryu* - Second Heaven")</f>
        <v>Ryu* - Second Heaven</v>
      </c>
      <c r="B43" s="9" t="s">
        <v>27</v>
      </c>
      <c r="C43" s="9" t="s">
        <v>84</v>
      </c>
      <c r="D43" s="10">
        <v>149.0</v>
      </c>
      <c r="E43" s="11"/>
      <c r="O43" s="4"/>
    </row>
    <row r="44">
      <c r="A44" s="8" t="str">
        <f>HYPERLINK("http://osu.ppy.sh/s/24304","ZUN &amp; Ryu* - Second Darkside")</f>
        <v>ZUN &amp; Ryu* - Second Darkside</v>
      </c>
      <c r="B44" s="9" t="s">
        <v>85</v>
      </c>
      <c r="C44" s="9" t="s">
        <v>86</v>
      </c>
      <c r="D44" s="10">
        <v>149.0</v>
      </c>
      <c r="E44" s="11"/>
      <c r="O44" s="4"/>
    </row>
    <row r="45">
      <c r="A45" s="8" t="str">
        <f>HYPERLINK("http://osu.ppy.sh/s/46936","Dimrain47 - Midnight Siege")</f>
        <v>Dimrain47 - Midnight Siege</v>
      </c>
      <c r="B45" s="9" t="s">
        <v>87</v>
      </c>
      <c r="C45" s="9" t="s">
        <v>88</v>
      </c>
      <c r="D45" s="10">
        <v>150.0</v>
      </c>
      <c r="E45" s="11"/>
      <c r="O45" s="4"/>
    </row>
    <row r="46">
      <c r="A46" s="8" t="str">
        <f>HYPERLINK("http://osu.ppy.sh/s/8974","dj TAKA - V2")</f>
        <v>dj TAKA - V2</v>
      </c>
      <c r="B46" s="9" t="s">
        <v>27</v>
      </c>
      <c r="C46" s="9" t="s">
        <v>34</v>
      </c>
      <c r="D46" s="10">
        <v>150.0</v>
      </c>
      <c r="E46" s="11"/>
      <c r="O46" s="4"/>
    </row>
    <row r="47">
      <c r="A47" s="8" t="str">
        <f>HYPERLINK("http://osu.ppy.sh/s/20844","iNID - Dance Away")</f>
        <v>iNID - Dance Away</v>
      </c>
      <c r="B47" s="9" t="s">
        <v>9</v>
      </c>
      <c r="C47" s="9" t="s">
        <v>89</v>
      </c>
      <c r="D47" s="10">
        <v>150.0</v>
      </c>
      <c r="E47" s="11"/>
      <c r="O47" s="4"/>
    </row>
    <row r="48">
      <c r="A48" s="8" t="str">
        <f>HYPERLINK("http://osu.ppy.sh/s/3575","Kevin.o2SE - Red Sign")</f>
        <v>Kevin.o2SE - Red Sign</v>
      </c>
      <c r="B48" s="9" t="s">
        <v>90</v>
      </c>
      <c r="C48" s="9" t="s">
        <v>91</v>
      </c>
      <c r="D48" s="10">
        <v>150.0</v>
      </c>
      <c r="E48" s="11"/>
      <c r="O48" s="4"/>
    </row>
    <row r="49">
      <c r="A49" s="8" t="str">
        <f>HYPERLINK("http://osu.ppy.sh/s/12127","M2U - Seeker")</f>
        <v>M2U - Seeker</v>
      </c>
      <c r="B49" s="9" t="s">
        <v>92</v>
      </c>
      <c r="C49" s="9" t="s">
        <v>93</v>
      </c>
      <c r="D49" s="10">
        <v>150.0</v>
      </c>
      <c r="E49" s="11"/>
      <c r="O49" s="4"/>
    </row>
    <row r="50">
      <c r="A50" s="8" t="str">
        <f>HYPERLINK("http://osu.ppy.sh/s/115729","SENEZ - Misplaced Shadow")</f>
        <v>SENEZ - Misplaced Shadow</v>
      </c>
      <c r="B50" s="9" t="s">
        <v>9</v>
      </c>
      <c r="C50" s="9" t="s">
        <v>94</v>
      </c>
      <c r="D50" s="10">
        <v>150.0</v>
      </c>
      <c r="E50" s="11"/>
      <c r="F50" s="2" t="str">
        <f>IMAGE("http://puu.sh/5xAT8.jpg",1)</f>
        <v/>
      </c>
      <c r="O50" s="4"/>
    </row>
    <row r="51">
      <c r="A51" s="8" t="str">
        <f>HYPERLINK("http://osu.ppy.sh/s/7794","SHK - Death Moon II")</f>
        <v>SHK - Death Moon II</v>
      </c>
      <c r="B51" s="9" t="s">
        <v>95</v>
      </c>
      <c r="C51" s="9" t="s">
        <v>96</v>
      </c>
      <c r="D51" s="10">
        <v>150.0</v>
      </c>
      <c r="E51" s="11"/>
      <c r="O51" s="12" t="s">
        <v>97</v>
      </c>
    </row>
    <row r="52">
      <c r="A52" s="8" t="str">
        <f>HYPERLINK("http://osu.ppy.sh/s/12504","Silver Forest - Soukuu ni Mae, Sumizome no Sakura")</f>
        <v>Silver Forest - Soukuu ni Mae, Sumizome no Sakura</v>
      </c>
      <c r="B52" s="9" t="s">
        <v>98</v>
      </c>
      <c r="C52" s="9" t="s">
        <v>15</v>
      </c>
      <c r="D52" s="10">
        <v>150.0</v>
      </c>
      <c r="E52" s="11"/>
      <c r="O52" s="4"/>
    </row>
    <row r="53">
      <c r="A53" s="8" t="str">
        <f>HYPERLINK("http://osu.ppy.sh/s/69369","Epica - Fools of Damnation")</f>
        <v>Epica - Fools of Damnation</v>
      </c>
      <c r="B53" s="9" t="s">
        <v>99</v>
      </c>
      <c r="C53" s="9" t="s">
        <v>100</v>
      </c>
      <c r="D53" s="10">
        <v>150.0</v>
      </c>
      <c r="E53" s="11"/>
      <c r="F53" s="2" t="str">
        <f>IMAGE("http://puu.sh/5xC08.jpg",1)</f>
        <v/>
      </c>
      <c r="O53" s="12" t="s">
        <v>101</v>
      </c>
    </row>
    <row r="54">
      <c r="A54" s="8" t="str">
        <f>HYPERLINK("http://osu.ppy.sh/s/14152","Ayumi Hamasaki - You")</f>
        <v>Ayumi Hamasaki - You</v>
      </c>
      <c r="B54" s="9" t="s">
        <v>9</v>
      </c>
      <c r="C54" s="9" t="s">
        <v>102</v>
      </c>
      <c r="D54" s="10">
        <v>152.0</v>
      </c>
      <c r="E54" s="11"/>
      <c r="O54" s="4"/>
    </row>
    <row r="55">
      <c r="A55" s="8" t="str">
        <f>HYPERLINK("http://osu.ppy.sh/s/49459","Memme - Extreme Fantasy")</f>
        <v>Memme - Extreme Fantasy</v>
      </c>
      <c r="B55" s="9" t="s">
        <v>103</v>
      </c>
      <c r="C55" s="9" t="s">
        <v>55</v>
      </c>
      <c r="D55" s="10">
        <v>152.0</v>
      </c>
      <c r="E55" s="11"/>
      <c r="O55" s="4"/>
    </row>
    <row r="56">
      <c r="A56" s="8" t="str">
        <f>HYPERLINK("http://osu.ppy.sh/s/72767","MiddleIsland - Aldo")</f>
        <v>MiddleIsland - Aldo</v>
      </c>
      <c r="B56" s="1" t="s">
        <v>52</v>
      </c>
      <c r="C56" s="1" t="s">
        <v>104</v>
      </c>
      <c r="D56" s="22">
        <v>152.0</v>
      </c>
      <c r="E56" s="11"/>
      <c r="O56" s="12" t="s">
        <v>105</v>
      </c>
    </row>
    <row r="57">
      <c r="A57" s="8" t="str">
        <f>HYPERLINK("http://osu.ppy.sh/s/38235","07th Expansion - Eiji Kuinbii")</f>
        <v>07th Expansion - Eiji Kuinbii</v>
      </c>
      <c r="B57" s="9" t="s">
        <v>106</v>
      </c>
      <c r="C57" s="9" t="s">
        <v>107</v>
      </c>
      <c r="D57" s="10">
        <v>153.0</v>
      </c>
      <c r="E57" s="11"/>
      <c r="O57" s="4"/>
    </row>
    <row r="58">
      <c r="A58" s="8" t="str">
        <f>HYPERLINK("http://osu.ppy.sh/s/39194","D.J.Amuro - F")</f>
        <v>D.J.Amuro - F</v>
      </c>
      <c r="B58" s="9" t="s">
        <v>27</v>
      </c>
      <c r="C58" s="9" t="s">
        <v>82</v>
      </c>
      <c r="D58" s="10">
        <v>154.0</v>
      </c>
      <c r="E58" s="11"/>
      <c r="O58" s="4"/>
    </row>
    <row r="59">
      <c r="A59" s="8" t="str">
        <f>HYPERLINK("http://osu.ppy.sh/s/9609","dj TAKA - AA")</f>
        <v>dj TAKA - AA</v>
      </c>
      <c r="B59" s="9" t="s">
        <v>27</v>
      </c>
      <c r="C59" s="9" t="s">
        <v>34</v>
      </c>
      <c r="D59" s="10">
        <v>154.0</v>
      </c>
      <c r="E59" s="11"/>
      <c r="O59" s="4"/>
    </row>
    <row r="60">
      <c r="A60" s="8" t="str">
        <f>HYPERLINK("http://osu.ppy.sh/s/18980","Molella - Love Last Forever (Nightcore Mix)")</f>
        <v>Molella - Love Last Forever (Nightcore Mix)</v>
      </c>
      <c r="B60" s="9" t="s">
        <v>108</v>
      </c>
      <c r="C60" s="9" t="s">
        <v>15</v>
      </c>
      <c r="D60" s="10">
        <v>155.0</v>
      </c>
      <c r="E60" s="11"/>
      <c r="O60" s="12" t="s">
        <v>109</v>
      </c>
    </row>
    <row r="61">
      <c r="A61" s="8" t="str">
        <f>HYPERLINK("http://osu.ppy.sh/s/26026","Sakura Fumi - ALBA")</f>
        <v>Sakura Fumi - ALBA</v>
      </c>
      <c r="B61" s="9" t="s">
        <v>9</v>
      </c>
      <c r="C61" s="9" t="s">
        <v>110</v>
      </c>
      <c r="D61" s="10">
        <v>155.0</v>
      </c>
      <c r="E61" s="11"/>
      <c r="O61" s="4"/>
    </row>
    <row r="62">
      <c r="A62" s="8" t="str">
        <f>HYPERLINK("http://osu.ppy.sh/s/30970","Tatsh feat. Kanako Hoshino - Gekkou")</f>
        <v>Tatsh feat. Kanako Hoshino - Gekkou</v>
      </c>
      <c r="B62" s="9" t="s">
        <v>27</v>
      </c>
      <c r="C62" s="9" t="s">
        <v>111</v>
      </c>
      <c r="D62" s="10">
        <v>155.0</v>
      </c>
      <c r="E62" s="11"/>
      <c r="O62" s="4"/>
    </row>
    <row r="63">
      <c r="A63" s="8" t="str">
        <f>HYPERLINK("http://osu.ppy.sh/s/68617","Zektbach - meme")</f>
        <v>Zektbach - meme</v>
      </c>
      <c r="B63" s="9" t="s">
        <v>112</v>
      </c>
      <c r="C63" s="9" t="s">
        <v>55</v>
      </c>
      <c r="D63" s="10">
        <v>155.0</v>
      </c>
      <c r="E63" s="11"/>
      <c r="F63" s="2" t="str">
        <f>IMAGE("http://puu.sh/5xAT8.jpg",1)</f>
        <v/>
      </c>
      <c r="O63" s="12" t="s">
        <v>113</v>
      </c>
    </row>
    <row r="64">
      <c r="A64" s="8" t="str">
        <f>HYPERLINK("http://osu.ppy.sh/b/152561","44teru-k - Yami ~ Shoujo no Yume , Kyomu no Sekai ~")</f>
        <v>44teru-k - Yami ~ Shoujo no Yume , Kyomu no Sekai ~</v>
      </c>
      <c r="B64" s="9" t="s">
        <v>114</v>
      </c>
      <c r="C64" s="9" t="s">
        <v>55</v>
      </c>
      <c r="D64" s="10">
        <v>156.0</v>
      </c>
      <c r="E64" s="11"/>
      <c r="F64" s="2" t="str">
        <f>IMAGE("http://puu.sh/5xAGm.jpg",1)</f>
        <v/>
      </c>
      <c r="G64" s="2" t="str">
        <f>IMAGE("http://puu.sh/5xAT8.jpg",1)</f>
        <v/>
      </c>
      <c r="O64" s="12" t="s">
        <v>115</v>
      </c>
    </row>
    <row r="65">
      <c r="A65" s="8" t="str">
        <f>HYPERLINK("https://osu.ppy.sh/s/29392","good-cool feat. CHiCO - In The Ruins")</f>
        <v>good-cool feat. CHiCO - In The Ruins</v>
      </c>
      <c r="B65" s="1" t="s">
        <v>9</v>
      </c>
      <c r="C65" s="1" t="s">
        <v>116</v>
      </c>
      <c r="D65" s="22">
        <v>156.0</v>
      </c>
      <c r="E65" s="11"/>
      <c r="O65" s="12" t="s">
        <v>32</v>
      </c>
    </row>
    <row r="66">
      <c r="A66" s="8" t="str">
        <f>HYPERLINK("http://osu.ppy.sh/s/9489","Silver Forest - The Doll Maker of Bucuresti")</f>
        <v>Silver Forest - The Doll Maker of Bucuresti</v>
      </c>
      <c r="B66" s="9" t="s">
        <v>29</v>
      </c>
      <c r="C66" s="9" t="s">
        <v>117</v>
      </c>
      <c r="D66" s="10">
        <v>156.0</v>
      </c>
      <c r="E66" s="11"/>
      <c r="O66" s="12" t="s">
        <v>118</v>
      </c>
    </row>
    <row r="67">
      <c r="A67" s="8" t="str">
        <f>HYPERLINK("http://osu.ppy.sh/s/14774","Y&amp;Co. - Daisuke")</f>
        <v>Y&amp;Co. - Daisuke</v>
      </c>
      <c r="B67" s="9" t="s">
        <v>27</v>
      </c>
      <c r="C67" s="9" t="s">
        <v>75</v>
      </c>
      <c r="D67" s="10">
        <v>157.0</v>
      </c>
      <c r="E67" s="11"/>
      <c r="O67" s="4"/>
    </row>
    <row r="68">
      <c r="A68" s="8" t="str">
        <f>HYPERLINK("http://osu.ppy.sh/s/7104","Yuu - U.N. Owen was Her?")</f>
        <v>Yuu - U.N. Owen was Her?</v>
      </c>
      <c r="B68" s="9" t="s">
        <v>119</v>
      </c>
      <c r="C68" s="9" t="s">
        <v>120</v>
      </c>
      <c r="D68" s="10">
        <v>157.0</v>
      </c>
      <c r="E68" s="11"/>
      <c r="O68" s="12" t="s">
        <v>121</v>
      </c>
    </row>
    <row r="69">
      <c r="A69" s="8" t="str">
        <f>HYPERLINK("http://osu.ppy.sh/s/55802","96 - Shining Wizard")</f>
        <v>96 - Shining Wizard</v>
      </c>
      <c r="B69" s="1" t="s">
        <v>122</v>
      </c>
      <c r="C69" s="1" t="s">
        <v>104</v>
      </c>
      <c r="D69" s="22">
        <v>158.0</v>
      </c>
      <c r="E69" s="11"/>
      <c r="F69" s="2" t="str">
        <f>IMAGE("http://puu.sh/5xAT8.jpg",1)</f>
        <v/>
      </c>
      <c r="O69" s="12" t="s">
        <v>123</v>
      </c>
    </row>
    <row r="70">
      <c r="A70" s="8" t="str">
        <f>HYPERLINK("http://osu.ppy.sh/s/7379","DM Ashura - Euphorium")</f>
        <v>DM Ashura - Euphorium</v>
      </c>
      <c r="B70" s="9" t="s">
        <v>9</v>
      </c>
      <c r="C70" s="9" t="s">
        <v>75</v>
      </c>
      <c r="D70" s="10">
        <v>158.0</v>
      </c>
      <c r="E70" s="11"/>
      <c r="O70" s="12" t="s">
        <v>118</v>
      </c>
    </row>
    <row r="71">
      <c r="A71" s="8" t="str">
        <f>HYPERLINK("http://osu.ppy.sh/s/18923","Niko - Night of Fire")</f>
        <v>Niko - Night of Fire</v>
      </c>
      <c r="B71" s="9" t="s">
        <v>9</v>
      </c>
      <c r="C71" s="9" t="s">
        <v>75</v>
      </c>
      <c r="D71" s="10">
        <v>158.0</v>
      </c>
      <c r="E71" s="11"/>
      <c r="O71" s="4"/>
    </row>
    <row r="72">
      <c r="A72" s="8" t="str">
        <f>HYPERLINK("http://osu.ppy.sh/s/37333","xi - Parousia")</f>
        <v>xi - Parousia</v>
      </c>
      <c r="B72" s="9" t="s">
        <v>27</v>
      </c>
      <c r="C72" s="9" t="s">
        <v>66</v>
      </c>
      <c r="D72" s="10">
        <v>158.0</v>
      </c>
      <c r="E72" s="11"/>
      <c r="O72" s="4"/>
    </row>
    <row r="73">
      <c r="A73" s="8" t="str">
        <f>HYPERLINK("http://osu.ppy.sh/s/40523","dBu - Fairy Wars Symphony")</f>
        <v>dBu - Fairy Wars Symphony</v>
      </c>
      <c r="B73" s="9" t="s">
        <v>29</v>
      </c>
      <c r="C73" s="9" t="s">
        <v>124</v>
      </c>
      <c r="D73" s="10">
        <v>159.0</v>
      </c>
      <c r="E73" s="11"/>
      <c r="O73" s="12" t="s">
        <v>125</v>
      </c>
    </row>
    <row r="74">
      <c r="A74" s="8" t="str">
        <f>HYPERLINK("http://osu.ppy.sh/s/18920","Clemaister - Classic Style")</f>
        <v>Clemaister - Classic Style</v>
      </c>
      <c r="B74" s="9" t="s">
        <v>126</v>
      </c>
      <c r="C74" s="9" t="s">
        <v>127</v>
      </c>
      <c r="D74" s="10">
        <v>160.0</v>
      </c>
      <c r="E74" s="11"/>
      <c r="O74" s="4"/>
    </row>
    <row r="75">
      <c r="A75" s="8" t="str">
        <f>HYPERLINK("http://osu.ppy.sh/s/28609","Comp - Kyoai")</f>
        <v>Comp - Kyoai</v>
      </c>
      <c r="B75" s="9" t="s">
        <v>9</v>
      </c>
      <c r="C75" s="9" t="s">
        <v>128</v>
      </c>
      <c r="D75" s="10">
        <v>160.0</v>
      </c>
      <c r="E75" s="11"/>
      <c r="O75" s="4"/>
    </row>
    <row r="76">
      <c r="A76" s="8" t="str">
        <f>HYPERLINK("http://osu.ppy.sh/s/22607","DJ Amuro remixed by DM Ashura - AAA")</f>
        <v>DJ Amuro remixed by DM Ashura - AAA</v>
      </c>
      <c r="B76" s="9" t="s">
        <v>9</v>
      </c>
      <c r="C76" s="9" t="s">
        <v>129</v>
      </c>
      <c r="D76" s="10">
        <v>160.0</v>
      </c>
      <c r="E76" s="11"/>
      <c r="O76" s="4"/>
    </row>
    <row r="77">
      <c r="A77" s="8" t="str">
        <f>HYPERLINK("http://osu.ppy.sh/s/6644","Karen - Distorted Pain")</f>
        <v>Karen - Distorted Pain</v>
      </c>
      <c r="B77" s="9" t="s">
        <v>9</v>
      </c>
      <c r="C77" s="9" t="s">
        <v>13</v>
      </c>
      <c r="D77" s="10">
        <v>160.0</v>
      </c>
      <c r="E77" s="11"/>
      <c r="O77" s="4"/>
    </row>
    <row r="78">
      <c r="A78" s="8" t="str">
        <f>HYPERLINK("http://osu.ppy.sh/s/25842","Liberatus - Dolls Garden")</f>
        <v>Liberatus - Dolls Garden</v>
      </c>
      <c r="B78" s="9" t="s">
        <v>27</v>
      </c>
      <c r="C78" s="9" t="s">
        <v>93</v>
      </c>
      <c r="D78" s="10">
        <v>160.0</v>
      </c>
      <c r="E78" s="11"/>
      <c r="O78" s="4"/>
    </row>
    <row r="79">
      <c r="A79" s="8" t="str">
        <f>HYPERLINK("http://osu.ppy.sh/s/82072","Liberatus - Doll's Garden")</f>
        <v>Liberatus - Doll's Garden</v>
      </c>
      <c r="B79" s="1" t="s">
        <v>27</v>
      </c>
      <c r="C79" s="1" t="s">
        <v>130</v>
      </c>
      <c r="D79" s="22">
        <v>160.0</v>
      </c>
      <c r="E79" s="11"/>
      <c r="O79" s="12" t="s">
        <v>131</v>
      </c>
    </row>
    <row r="80">
      <c r="A80" s="8" t="str">
        <f>HYPERLINK("http://osu.ppy.sh/s/87188","Memme - NEW Astronomas")</f>
        <v>Memme - NEW Astronomas</v>
      </c>
      <c r="B80" s="1" t="s">
        <v>132</v>
      </c>
      <c r="C80" s="1" t="s">
        <v>81</v>
      </c>
      <c r="D80" s="22">
        <v>160.0</v>
      </c>
      <c r="E80" s="11"/>
      <c r="O80" s="12" t="s">
        <v>133</v>
      </c>
    </row>
    <row r="81">
      <c r="A81" s="8" t="str">
        <f>HYPERLINK("http://osu.ppy.sh/s/13103","Saitama Saisyu Heiki - Thunder Light")</f>
        <v>Saitama Saisyu Heiki - Thunder Light</v>
      </c>
      <c r="B81" s="9" t="s">
        <v>9</v>
      </c>
      <c r="C81" s="9" t="s">
        <v>134</v>
      </c>
      <c r="D81" s="10">
        <v>160.0</v>
      </c>
      <c r="E81" s="11"/>
      <c r="O81" s="4"/>
    </row>
    <row r="82">
      <c r="A82" s="8" t="str">
        <f>HYPERLINK("http://osu.ppy.sh/s/91791","senya - Magica")</f>
        <v>senya - Magica</v>
      </c>
      <c r="B82" s="1" t="s">
        <v>135</v>
      </c>
      <c r="C82" s="1" t="s">
        <v>136</v>
      </c>
      <c r="D82" s="22">
        <v>160.0</v>
      </c>
      <c r="E82" s="11"/>
    </row>
    <row r="83">
      <c r="A83" s="8" t="str">
        <f>HYPERLINK("http://osu.ppy.sh/s/57175","SYNC.ART'S - Garasu no Kairou")</f>
        <v>SYNC.ART'S - Garasu no Kairou</v>
      </c>
      <c r="B83" s="9" t="s">
        <v>137</v>
      </c>
      <c r="C83" s="9" t="s">
        <v>138</v>
      </c>
      <c r="D83" s="10">
        <v>160.0</v>
      </c>
      <c r="E83" s="11"/>
    </row>
    <row r="84">
      <c r="A84" s="8" t="str">
        <f>HYPERLINK("http://osu.ppy.sh/s/15772","IOSYS - Mayoi Michi, Semaru Yami wo Mitoosu Nouryoku wo")</f>
        <v>IOSYS - Mayoi Michi, Semaru Yami wo Mitoosu Nouryoku wo</v>
      </c>
      <c r="B84" s="9" t="s">
        <v>9</v>
      </c>
      <c r="C84" s="9" t="s">
        <v>139</v>
      </c>
      <c r="D84" s="10">
        <v>162.0</v>
      </c>
      <c r="E84" s="11"/>
      <c r="O84" s="4"/>
    </row>
    <row r="85">
      <c r="A85" s="8" t="str">
        <f>HYPERLINK("http://osu.ppy.sh/s/54289","Sakaue Nachi - Crazy Hot")</f>
        <v>Sakaue Nachi - Crazy Hot</v>
      </c>
      <c r="B85" s="1" t="s">
        <v>29</v>
      </c>
      <c r="C85" s="1" t="s">
        <v>140</v>
      </c>
      <c r="D85" s="22">
        <v>162.0</v>
      </c>
      <c r="E85" s="11"/>
      <c r="O85" s="12"/>
    </row>
    <row r="86">
      <c r="A86" s="8" t="str">
        <f>HYPERLINK("http://osu.ppy.sh/s/10112","Niko - Made of Fire")</f>
        <v>Niko - Made of Fire</v>
      </c>
      <c r="B86" s="9" t="s">
        <v>141</v>
      </c>
      <c r="C86" s="9" t="s">
        <v>142</v>
      </c>
      <c r="D86" s="10">
        <v>163.0</v>
      </c>
      <c r="E86" s="11"/>
      <c r="O86" s="12" t="s">
        <v>143</v>
      </c>
    </row>
    <row r="87">
      <c r="A87" s="8" t="str">
        <f>HYPERLINK("http://osu.ppy.sh/s/12456","Tatsh feat. Hatsuki Yura - Eternal Wind")</f>
        <v>Tatsh feat. Hatsuki Yura - Eternal Wind</v>
      </c>
      <c r="B87" s="9" t="s">
        <v>144</v>
      </c>
      <c r="C87" s="9" t="s">
        <v>145</v>
      </c>
      <c r="D87" s="13">
        <v>164.0</v>
      </c>
      <c r="E87" s="11"/>
      <c r="O87" s="4"/>
    </row>
    <row r="88">
      <c r="A88" s="8" t="str">
        <f>HYPERLINK("http://osu.ppy.sh/s/111611","ZUN - Kobito of the Shining Needle ~ Little Princess")</f>
        <v>ZUN - Kobito of the Shining Needle ~ Little Princess</v>
      </c>
      <c r="B88" s="1" t="s">
        <v>29</v>
      </c>
      <c r="C88" s="1" t="s">
        <v>146</v>
      </c>
      <c r="D88" s="22">
        <v>164.0</v>
      </c>
      <c r="E88" s="11"/>
      <c r="F88" s="2" t="str">
        <f>IMAGE("http://puu.sh/5xAT8.jpg",1)</f>
        <v/>
      </c>
      <c r="G88" s="26"/>
      <c r="H88" s="26"/>
      <c r="I88" s="26"/>
      <c r="J88" s="26"/>
      <c r="K88" s="26"/>
      <c r="L88" s="26"/>
      <c r="M88" s="26"/>
      <c r="N88" s="26"/>
      <c r="O88" s="12" t="s">
        <v>147</v>
      </c>
    </row>
    <row r="89">
      <c r="A89" s="8" t="str">
        <f>HYPERLINK("http://osu.ppy.sh/s/5731","Naoki &amp; Tatsh - Red Zone")</f>
        <v>Naoki &amp; Tatsh - Red Zone</v>
      </c>
      <c r="B89" s="9" t="s">
        <v>148</v>
      </c>
      <c r="C89" s="9" t="s">
        <v>149</v>
      </c>
      <c r="D89" s="10">
        <v>165.0</v>
      </c>
      <c r="E89" s="11"/>
      <c r="F89" s="26"/>
      <c r="G89" s="26"/>
      <c r="H89" s="26"/>
      <c r="I89" s="26"/>
      <c r="J89" s="26"/>
      <c r="K89" s="26"/>
      <c r="L89" s="26"/>
      <c r="M89" s="26"/>
      <c r="N89" s="26"/>
      <c r="O89" s="4"/>
    </row>
    <row r="90">
      <c r="A90" s="8" t="str">
        <f>HYPERLINK("http://osu.ppy.sh/s/31904","ALiCE'S EMOTiON - Voice")</f>
        <v>ALiCE'S EMOTiON - Voice</v>
      </c>
      <c r="B90" s="9" t="s">
        <v>29</v>
      </c>
      <c r="C90" s="9" t="s">
        <v>86</v>
      </c>
      <c r="D90" s="10">
        <v>165.0</v>
      </c>
      <c r="E90" s="11"/>
      <c r="O90" s="4"/>
    </row>
    <row r="91">
      <c r="A91" s="8" t="str">
        <f>HYPERLINK("http://osu.ppy.sh/s/148535","MiddleIsland - Magnetic Shift")</f>
        <v>MiddleIsland - Magnetic Shift</v>
      </c>
      <c r="B91" s="1" t="s">
        <v>9</v>
      </c>
      <c r="C91" s="1" t="s">
        <v>150</v>
      </c>
      <c r="D91" s="22">
        <v>165.0</v>
      </c>
      <c r="E91" s="11"/>
      <c r="O91" s="12" t="s">
        <v>151</v>
      </c>
    </row>
    <row r="92">
      <c r="A92" s="8" t="str">
        <f>HYPERLINK("http://osu.ppy.sh/s/25158","SUPER STAR -MITSURU- - NEW GENERATION")</f>
        <v>SUPER STAR -MITSURU- - NEW GENERATION</v>
      </c>
      <c r="B92" s="9" t="s">
        <v>27</v>
      </c>
      <c r="C92" s="9" t="s">
        <v>107</v>
      </c>
      <c r="D92" s="10">
        <v>165.0</v>
      </c>
      <c r="E92" s="11"/>
      <c r="O92" s="4"/>
    </row>
    <row r="93">
      <c r="A93" s="8" t="str">
        <f>HYPERLINK("http://osu.ppy.sh/s/47516","Jun.A - Ghost Lead")</f>
        <v>Jun.A - Ghost Lead</v>
      </c>
      <c r="B93" s="9" t="s">
        <v>29</v>
      </c>
      <c r="C93" s="9" t="s">
        <v>152</v>
      </c>
      <c r="D93" s="10">
        <v>167.0</v>
      </c>
      <c r="E93" s="11"/>
      <c r="O93" s="4"/>
    </row>
    <row r="94">
      <c r="A94" s="8" t="str">
        <f>HYPERLINK("http://osu.ppy.sh/s/21928","Humanoid - MENDES")</f>
        <v>Humanoid - MENDES</v>
      </c>
      <c r="B94" s="9" t="s">
        <v>27</v>
      </c>
      <c r="C94" s="9" t="s">
        <v>62</v>
      </c>
      <c r="D94" s="10">
        <v>168.0</v>
      </c>
      <c r="E94" s="11"/>
      <c r="O94" s="4"/>
    </row>
    <row r="95">
      <c r="A95" s="8" t="str">
        <f>HYPERLINK("https://osu.ppy.sh/s/42997","Tatsh - 24th Century BOY")</f>
        <v>Tatsh - 24th Century BOY</v>
      </c>
      <c r="B95" s="1" t="s">
        <v>27</v>
      </c>
      <c r="C95" s="1" t="s">
        <v>153</v>
      </c>
      <c r="D95" s="22">
        <v>168.0</v>
      </c>
      <c r="E95" s="11"/>
      <c r="F95" s="2" t="str">
        <f>IMAGE("http://puu.sh/5xAT8.jpg",1)</f>
        <v/>
      </c>
      <c r="G95" s="2"/>
      <c r="H95" s="2"/>
      <c r="O95" s="12" t="s">
        <v>24</v>
      </c>
    </row>
    <row r="96">
      <c r="A96" s="8" t="str">
        <f>HYPERLINK("http://osu.ppy.sh/s/21924","Amane - Midsummer Festival")</f>
        <v>Amane - Midsummer Festival</v>
      </c>
      <c r="B96" s="9" t="s">
        <v>154</v>
      </c>
      <c r="C96" s="9" t="s">
        <v>107</v>
      </c>
      <c r="D96" s="10">
        <v>170.0</v>
      </c>
      <c r="E96" s="11"/>
      <c r="F96" s="2" t="str">
        <f>IMAGE("http://puu.sh/5xAGm.jpg",1)</f>
        <v/>
      </c>
      <c r="G96" s="2" t="str">
        <f>IMAGE("http://puu.sh/5xDUy.jpg",1)</f>
        <v/>
      </c>
      <c r="H96" s="2" t="str">
        <f>IMAGE("http://puu.sh/5yTf0.jpg",1)</f>
        <v/>
      </c>
      <c r="O96" s="12" t="s">
        <v>155</v>
      </c>
    </row>
    <row r="97">
      <c r="A97" s="8" t="str">
        <f>HYPERLINK("http://osu.ppy.sh/s/29257","Kokuyasou - UroboroS-Infinity")</f>
        <v>Kokuyasou - UroboroS-Infinity</v>
      </c>
      <c r="B97" s="9" t="s">
        <v>9</v>
      </c>
      <c r="C97" s="9" t="s">
        <v>10</v>
      </c>
      <c r="D97" s="10">
        <v>170.0</v>
      </c>
      <c r="E97" s="11"/>
      <c r="O97" s="4"/>
    </row>
    <row r="98">
      <c r="A98" s="8" t="str">
        <f>HYPERLINK("http://osu.ppy.sh/s/30877","SUPER STAR -MITSURU- - ALL MY TURN")</f>
        <v>SUPER STAR -MITSURU- - ALL MY TURN</v>
      </c>
      <c r="B98" s="9" t="s">
        <v>27</v>
      </c>
      <c r="C98" s="9" t="s">
        <v>62</v>
      </c>
      <c r="D98" s="10">
        <v>170.0</v>
      </c>
      <c r="E98" s="11"/>
      <c r="O98" s="4"/>
    </row>
    <row r="99">
      <c r="A99" s="8" t="str">
        <f>HYPERLINK("http://osu.ppy.sh/s/20025","SUPER STAR -MITSURU- - THANK YOU FOR PLAYING")</f>
        <v>SUPER STAR -MITSURU- - THANK YOU FOR PLAYING</v>
      </c>
      <c r="B99" s="9" t="s">
        <v>27</v>
      </c>
      <c r="C99" s="9" t="s">
        <v>107</v>
      </c>
      <c r="D99" s="10">
        <v>170.0</v>
      </c>
      <c r="E99" s="11"/>
      <c r="O99" s="4"/>
    </row>
    <row r="100">
      <c r="A100" s="8" t="str">
        <f>HYPERLINK("http://osu.ppy.sh/s/29727","Furries in a Blender - Ridorii")</f>
        <v>Furries in a Blender - Ridorii</v>
      </c>
      <c r="B100" s="9" t="s">
        <v>9</v>
      </c>
      <c r="C100" s="9" t="s">
        <v>156</v>
      </c>
      <c r="D100" s="10">
        <v>170.0</v>
      </c>
      <c r="E100" s="11"/>
      <c r="O100" s="12" t="s">
        <v>113</v>
      </c>
    </row>
    <row r="101">
      <c r="A101" s="8" t="str">
        <f>HYPERLINK("http://osu.ppy.sh/s/243","IOSYS - Marisa wa Taihen na Mono wo Nusunde Ikimashita")</f>
        <v>IOSYS - Marisa wa Taihen na Mono wo Nusunde Ikimashita</v>
      </c>
      <c r="B101" s="9" t="s">
        <v>157</v>
      </c>
      <c r="C101" s="9" t="s">
        <v>35</v>
      </c>
      <c r="D101" s="10">
        <v>170.0</v>
      </c>
      <c r="E101" s="11"/>
      <c r="O101" s="12" t="s">
        <v>158</v>
      </c>
    </row>
    <row r="102">
      <c r="A102" s="8" t="str">
        <f>HYPERLINK("http://osu.ppy.sh/s/79544","Ryu* - Narcissus At Oasis")</f>
        <v>Ryu* - Narcissus At Oasis</v>
      </c>
      <c r="B102" s="9" t="s">
        <v>27</v>
      </c>
      <c r="C102" s="9" t="s">
        <v>159</v>
      </c>
      <c r="D102" s="10">
        <v>170.0</v>
      </c>
      <c r="E102" s="11"/>
      <c r="F102" s="2" t="str">
        <f>IMAGE("http://puu.sh/5xAT8.jpg",1)</f>
        <v/>
      </c>
      <c r="O102" s="12" t="s">
        <v>160</v>
      </c>
    </row>
    <row r="103">
      <c r="A103" s="8" t="str">
        <f>HYPERLINK("http://osu.ppy.sh/s/43862","Xi - Majotachi no Butoukai ~ Magus")</f>
        <v>Xi - Majotachi no Butoukai ~ Magus</v>
      </c>
      <c r="B103" s="9" t="s">
        <v>161</v>
      </c>
      <c r="C103" s="9" t="s">
        <v>10</v>
      </c>
      <c r="D103" s="10">
        <v>170.0</v>
      </c>
      <c r="E103" s="11"/>
      <c r="O103" s="4"/>
    </row>
    <row r="104">
      <c r="A104" s="8" t="str">
        <f>HYPERLINK("http://osu.ppy.sh/s/49052","goreshit - the nature of dying")</f>
        <v>goreshit - the nature of dying</v>
      </c>
      <c r="B104" s="9" t="s">
        <v>162</v>
      </c>
      <c r="C104" s="9" t="s">
        <v>163</v>
      </c>
      <c r="D104" s="10">
        <v>171.0</v>
      </c>
      <c r="E104" s="11"/>
      <c r="O104" s="4"/>
    </row>
    <row r="105">
      <c r="A105" s="8" t="str">
        <f>HYPERLINK("http://osu.ppy.sh/s/17972","dBu - Shinkou Fuuka Kyoku ~ Native Faith")</f>
        <v>dBu - Shinkou Fuuka Kyoku ~ Native Faith</v>
      </c>
      <c r="B105" s="9" t="s">
        <v>29</v>
      </c>
      <c r="C105" s="9" t="s">
        <v>139</v>
      </c>
      <c r="D105" s="10">
        <v>172.0</v>
      </c>
      <c r="E105" s="11"/>
      <c r="O105" s="12" t="s">
        <v>164</v>
      </c>
    </row>
    <row r="106">
      <c r="A106" s="8" t="str">
        <f>HYPERLINK("http://osu.ppy.sh/s/22212","iconoclasm - perditus paradisus")</f>
        <v>iconoclasm - perditus paradisus</v>
      </c>
      <c r="B106" s="9" t="s">
        <v>27</v>
      </c>
      <c r="C106" s="9" t="s">
        <v>111</v>
      </c>
      <c r="D106" s="10">
        <v>172.0</v>
      </c>
      <c r="E106" s="11"/>
      <c r="O106" s="4"/>
    </row>
    <row r="107">
      <c r="A107" s="8" t="str">
        <f>HYPERLINK("http://osu.ppy.sh/s/20795","Silver Forest - Kero (9) Revolution Final Battle")</f>
        <v>Silver Forest - Kero (9) Revolution Final Battle</v>
      </c>
      <c r="B107" s="9" t="s">
        <v>29</v>
      </c>
      <c r="C107" s="9" t="s">
        <v>165</v>
      </c>
      <c r="D107" s="10">
        <v>172.0</v>
      </c>
      <c r="E107" s="11"/>
      <c r="F107" s="2" t="str">
        <f>IMAGE("http://puu.sh/5xAT8.jpg",1)</f>
        <v/>
      </c>
      <c r="O107" s="12" t="s">
        <v>166</v>
      </c>
    </row>
    <row r="108">
      <c r="A108" s="8" t="str">
        <f>HYPERLINK("http://osu.ppy.sh/s/34556","kors k - Wuv U")</f>
        <v>kors k - Wuv U</v>
      </c>
      <c r="B108" s="9" t="s">
        <v>167</v>
      </c>
      <c r="C108" s="9" t="s">
        <v>168</v>
      </c>
      <c r="D108" s="10">
        <v>173.0</v>
      </c>
      <c r="E108" s="11"/>
      <c r="O108" s="4"/>
    </row>
    <row r="109">
      <c r="A109" s="8" t="str">
        <f>HYPERLINK("http://osu.ppy.sh/s/22404","Chata - Yuujou Pop")</f>
        <v>Chata - Yuujou Pop</v>
      </c>
      <c r="B109" s="9" t="s">
        <v>169</v>
      </c>
      <c r="C109" s="9" t="s">
        <v>170</v>
      </c>
      <c r="D109" s="10">
        <v>174.0</v>
      </c>
      <c r="E109" s="11"/>
      <c r="O109" s="4"/>
    </row>
    <row r="110">
      <c r="A110" s="8" t="str">
        <f>HYPERLINK("http://osu.ppy.sh/s/33651","Hatsune Miku - Rubik's Cube")</f>
        <v>Hatsune Miku - Rubik's Cube</v>
      </c>
      <c r="B110" s="9" t="s">
        <v>171</v>
      </c>
      <c r="C110" s="9" t="s">
        <v>172</v>
      </c>
      <c r="D110" s="10">
        <v>174.0</v>
      </c>
      <c r="E110" s="14"/>
      <c r="F110" s="2" t="str">
        <f>IMAGE("http://puu.sh/5xAHQ.jpg",1)</f>
        <v/>
      </c>
      <c r="G110" s="2" t="str">
        <f>IMAGE("http://puu.sh/5xC08.jpg",1)</f>
        <v/>
      </c>
      <c r="H110" s="2" t="str">
        <f>IMAGE("http://puu.sh/5xAT8.jpg",1)</f>
        <v/>
      </c>
      <c r="O110" s="4"/>
    </row>
    <row r="111">
      <c r="A111" s="8" t="str">
        <f>HYPERLINK("http://osu.ppy.sh/s/48284","Pendulum - The Island (MaxNRG Remix)")</f>
        <v>Pendulum - The Island (MaxNRG Remix)</v>
      </c>
      <c r="B111" s="9" t="s">
        <v>9</v>
      </c>
      <c r="C111" s="9" t="s">
        <v>173</v>
      </c>
      <c r="D111" s="10">
        <v>174.0</v>
      </c>
      <c r="E111" s="11"/>
      <c r="O111" s="4"/>
    </row>
    <row r="112">
      <c r="A112" s="8" t="str">
        <f>HYPERLINK("http://osu.ppy.sh/s/71856","yu_tokiwa.djw - murmur twins")</f>
        <v>yu_tokiwa.djw - murmur twins</v>
      </c>
      <c r="B112" s="1" t="s">
        <v>27</v>
      </c>
      <c r="C112" s="1" t="s">
        <v>174</v>
      </c>
      <c r="D112" s="22">
        <v>174.0</v>
      </c>
      <c r="E112" s="11"/>
      <c r="F112" s="2" t="str">
        <f>IMAGE("http://puu.sh/5xAT8.jpg",1)</f>
        <v/>
      </c>
      <c r="O112" s="12" t="s">
        <v>175</v>
      </c>
    </row>
    <row r="113">
      <c r="A113" s="8" t="str">
        <f>HYPERLINK("http://osu.ppy.sh/s/38966","44teru-k remixed wa. - Higanbana Daini -Shuusei no Lycoris-")</f>
        <v>44teru-k remixed wa. - Higanbana Daini -Shuusei no Lycoris-</v>
      </c>
      <c r="B113" s="9" t="s">
        <v>176</v>
      </c>
      <c r="C113" s="9" t="s">
        <v>177</v>
      </c>
      <c r="D113" s="10">
        <v>175.0</v>
      </c>
      <c r="E113" s="11"/>
      <c r="O113" s="12" t="s">
        <v>178</v>
      </c>
    </row>
    <row r="114">
      <c r="A114" s="8" t="str">
        <f>HYPERLINK("http://osu.ppy.sh/s/15014","DM Ashura - Classical Insanity")</f>
        <v>DM Ashura - Classical Insanity</v>
      </c>
      <c r="B114" s="9" t="s">
        <v>179</v>
      </c>
      <c r="C114" s="9" t="s">
        <v>180</v>
      </c>
      <c r="D114" s="10">
        <v>175.0</v>
      </c>
      <c r="E114" s="11"/>
      <c r="O114" s="4"/>
    </row>
    <row r="115">
      <c r="A115" s="8" t="str">
        <f>HYPERLINK("http://osu.ppy.sh/s/79149","DM Ashura - Classical Insanity")</f>
        <v>DM Ashura - Classical Insanity</v>
      </c>
      <c r="B115" s="9" t="s">
        <v>181</v>
      </c>
      <c r="C115" s="9" t="s">
        <v>182</v>
      </c>
      <c r="D115" s="10">
        <v>175.0</v>
      </c>
      <c r="E115" s="11"/>
      <c r="O115" s="4"/>
    </row>
    <row r="116">
      <c r="A116" s="8" t="str">
        <f>HYPERLINK("http://osu.ppy.sh/s/36790","e-lma - CaptivAte2~Kakusei~")</f>
        <v>e-lma - CaptivAte2~Kakusei~</v>
      </c>
      <c r="B116" s="9" t="s">
        <v>27</v>
      </c>
      <c r="C116" s="9" t="s">
        <v>183</v>
      </c>
      <c r="D116" s="10">
        <v>175.0</v>
      </c>
      <c r="E116" s="11"/>
      <c r="O116" s="4"/>
    </row>
    <row r="117">
      <c r="A117" s="8" t="str">
        <f>HYPERLINK("http://osu.ppy.sh/s/5285","IOSYS - Cirno's Perfect Math Class")</f>
        <v>IOSYS - Cirno's Perfect Math Class</v>
      </c>
      <c r="B117" s="9" t="s">
        <v>184</v>
      </c>
      <c r="C117" s="9" t="s">
        <v>185</v>
      </c>
      <c r="D117" s="10">
        <v>175.0</v>
      </c>
      <c r="E117" s="11"/>
      <c r="O117" s="4"/>
    </row>
    <row r="118">
      <c r="A118" s="8" t="str">
        <f>HYPERLINK("http://osu.ppy.sh/s/25739","IOSYS - Cirno's Perfect Math Class")</f>
        <v>IOSYS - Cirno's Perfect Math Class</v>
      </c>
      <c r="B118" s="9" t="s">
        <v>9</v>
      </c>
      <c r="C118" s="9" t="s">
        <v>182</v>
      </c>
      <c r="D118" s="10">
        <v>175.0</v>
      </c>
      <c r="E118" s="11"/>
      <c r="O118" s="12" t="s">
        <v>186</v>
      </c>
    </row>
    <row r="119">
      <c r="A119" s="8" t="str">
        <f>HYPERLINK("http://osu.ppy.sh/s/13654","IOSYS - Danzai Yamaxanadu")</f>
        <v>IOSYS - Danzai Yamaxanadu</v>
      </c>
      <c r="B119" s="9" t="s">
        <v>187</v>
      </c>
      <c r="C119" s="9" t="s">
        <v>188</v>
      </c>
      <c r="D119" s="10">
        <v>175.0</v>
      </c>
      <c r="E119" s="11"/>
      <c r="O119" s="12" t="s">
        <v>189</v>
      </c>
    </row>
    <row r="120">
      <c r="A120" s="8" t="str">
        <f>HYPERLINK("http://osu.ppy.sh/s/11182","Karen - Vampire")</f>
        <v>Karen - Vampire</v>
      </c>
      <c r="B120" s="9" t="s">
        <v>9</v>
      </c>
      <c r="C120" s="9" t="s">
        <v>190</v>
      </c>
      <c r="D120" s="10">
        <v>175.0</v>
      </c>
      <c r="E120" s="11"/>
      <c r="F120" s="26"/>
      <c r="G120" s="26"/>
      <c r="H120" s="26"/>
      <c r="I120" s="26"/>
      <c r="J120" s="26"/>
      <c r="K120" s="26"/>
      <c r="L120" s="26"/>
      <c r="M120" s="26"/>
      <c r="N120" s="26"/>
      <c r="O120" s="12" t="s">
        <v>191</v>
      </c>
    </row>
    <row r="121">
      <c r="A121" s="8" t="str">
        <f>HYPERLINK("http://osu.ppy.sh/s/41860","Mutsuhiko Izumi - Chinese Snowy Dance")</f>
        <v>Mutsuhiko Izumi - Chinese Snowy Dance</v>
      </c>
      <c r="B121" s="9" t="s">
        <v>9</v>
      </c>
      <c r="C121" s="9" t="s">
        <v>192</v>
      </c>
      <c r="D121" s="10">
        <v>175.0</v>
      </c>
      <c r="E121" s="11"/>
      <c r="O121" s="4"/>
    </row>
    <row r="122">
      <c r="A122" s="8" t="str">
        <f>HYPERLINK("http://osu.ppy.sh/s/15898","yak_won - Lucid")</f>
        <v>yak_won - Lucid</v>
      </c>
      <c r="B122" s="9" t="s">
        <v>114</v>
      </c>
      <c r="C122" s="9" t="s">
        <v>93</v>
      </c>
      <c r="D122" s="10">
        <v>175.0</v>
      </c>
      <c r="E122" s="11"/>
      <c r="O122" s="12" t="s">
        <v>193</v>
      </c>
    </row>
    <row r="123">
      <c r="A123" s="8" t="str">
        <f>HYPERLINK("http://osu.ppy.sh/s/104260","Yousei Teikoku - Deep Sea")</f>
        <v>Yousei Teikoku - Deep Sea</v>
      </c>
      <c r="B123" s="9" t="s">
        <v>194</v>
      </c>
      <c r="C123" s="9" t="s">
        <v>195</v>
      </c>
      <c r="D123" s="10">
        <v>175.0</v>
      </c>
      <c r="E123" s="11"/>
      <c r="O123" s="12" t="s">
        <v>196</v>
      </c>
    </row>
    <row r="124">
      <c r="A124" s="8" t="str">
        <f>HYPERLINK("http://osu.ppy.sh/s/26071","SHO - Plain Asia ~ Guardian of the Village")</f>
        <v>SHO - Plain Asia ~ Guardian of the Village</v>
      </c>
      <c r="B124" s="9" t="s">
        <v>9</v>
      </c>
      <c r="C124" s="9" t="s">
        <v>10</v>
      </c>
      <c r="D124" s="10">
        <v>176.0</v>
      </c>
      <c r="E124" s="11"/>
      <c r="O124" s="4"/>
    </row>
    <row r="125">
      <c r="A125" s="8" t="str">
        <f>HYPERLINK("http://osu.ppy.sh/s/21915","Galdeira - Almagest")</f>
        <v>Galdeira - Almagest</v>
      </c>
      <c r="B125" s="9" t="s">
        <v>27</v>
      </c>
      <c r="C125" s="9" t="s">
        <v>197</v>
      </c>
      <c r="D125" s="10">
        <v>178.0</v>
      </c>
      <c r="E125" s="11"/>
      <c r="O125" s="4"/>
    </row>
    <row r="126">
      <c r="A126" s="8" t="str">
        <f>HYPERLINK("http://osu.ppy.sh/s/21657","Camille Saint-saens &amp; FIRST AID - D2")</f>
        <v>Camille Saint-saens &amp; FIRST AID - D2</v>
      </c>
      <c r="B126" s="9" t="s">
        <v>198</v>
      </c>
      <c r="C126" s="9" t="s">
        <v>199</v>
      </c>
      <c r="D126" s="27">
        <v>178.0</v>
      </c>
      <c r="E126" s="21" t="s">
        <v>200</v>
      </c>
      <c r="O126" s="4"/>
    </row>
    <row r="127">
      <c r="A127" s="8" t="str">
        <f>HYPERLINK("http://osu.ppy.sh/s/42234","Demetori - Desire Drive ~ Desire Dream")</f>
        <v>Demetori - Desire Drive ~ Desire Dream</v>
      </c>
      <c r="B127" s="9" t="s">
        <v>161</v>
      </c>
      <c r="C127" s="9" t="s">
        <v>145</v>
      </c>
      <c r="D127" s="10">
        <v>178.0</v>
      </c>
      <c r="E127" s="11"/>
      <c r="O127" s="12" t="s">
        <v>118</v>
      </c>
    </row>
    <row r="128">
      <c r="A128" s="8" t="str">
        <f>HYPERLINK("http://osu.ppy.sh/s/13223","Demetori - Emotional Skyscraper ~ World's End")</f>
        <v>Demetori - Emotional Skyscraper ~ World's End</v>
      </c>
      <c r="B128" s="9" t="s">
        <v>161</v>
      </c>
      <c r="C128" s="9" t="s">
        <v>145</v>
      </c>
      <c r="D128" s="10">
        <v>178.0</v>
      </c>
      <c r="E128" s="11"/>
      <c r="O128" s="12" t="s">
        <v>118</v>
      </c>
    </row>
    <row r="129">
      <c r="A129" s="8" t="str">
        <f>HYPERLINK("http://osu.ppy.sh/s/15709","SHIKI - Pure Ruby")</f>
        <v>SHIKI - Pure Ruby</v>
      </c>
      <c r="B129" s="9" t="s">
        <v>201</v>
      </c>
      <c r="C129" s="9" t="s">
        <v>34</v>
      </c>
      <c r="D129" s="10">
        <v>178.0</v>
      </c>
      <c r="E129" s="11"/>
      <c r="O129" s="4"/>
    </row>
    <row r="130">
      <c r="A130" s="8" t="str">
        <f>HYPERLINK("http://osu.ppy.sh/s/20908","SHIKI - Pure Ruby")</f>
        <v>SHIKI - Pure Ruby</v>
      </c>
      <c r="B130" s="9" t="s">
        <v>27</v>
      </c>
      <c r="C130" s="9" t="s">
        <v>202</v>
      </c>
      <c r="D130" s="10">
        <v>178.0</v>
      </c>
      <c r="E130" s="11"/>
      <c r="O130" s="4"/>
    </row>
    <row r="131">
      <c r="A131" s="8" t="str">
        <f>HYPERLINK("http://osu.ppy.sh/s/39325","SHIKI - Pure Ruby")</f>
        <v>SHIKI - Pure Ruby</v>
      </c>
      <c r="B131" s="9" t="s">
        <v>27</v>
      </c>
      <c r="C131" s="9" t="s">
        <v>203</v>
      </c>
      <c r="D131" s="10">
        <v>178.0</v>
      </c>
      <c r="E131" s="11"/>
      <c r="F131" s="2" t="str">
        <f t="shared" ref="F131:F132" si="2">IMAGE("http://puu.sh/5xAT8.jpg",1)</f>
        <v/>
      </c>
      <c r="O131" s="12" t="s">
        <v>204</v>
      </c>
    </row>
    <row r="132">
      <c r="A132" s="8" t="str">
        <f>HYPERLINK("http://osu.ppy.sh/s/47664","44teru-k - F.I")</f>
        <v>44teru-k - F.I</v>
      </c>
      <c r="B132" s="9" t="s">
        <v>205</v>
      </c>
      <c r="C132" s="9" t="s">
        <v>206</v>
      </c>
      <c r="D132" s="10">
        <v>180.0</v>
      </c>
      <c r="E132" s="11"/>
      <c r="F132" s="2" t="str">
        <f t="shared" si="2"/>
        <v/>
      </c>
      <c r="O132" s="4"/>
    </row>
    <row r="133">
      <c r="A133" s="8" t="str">
        <f>HYPERLINK("http://osu.ppy.sh/s/25828","44teru-k - F.I")</f>
        <v>44teru-k - F.I</v>
      </c>
      <c r="B133" s="9" t="s">
        <v>9</v>
      </c>
      <c r="C133" s="9" t="s">
        <v>55</v>
      </c>
      <c r="D133" s="10">
        <v>180.0</v>
      </c>
      <c r="E133" s="11"/>
      <c r="F133" s="2" t="str">
        <f>IMAGE("http://puu.sh/5xAGm.jpg",1)</f>
        <v/>
      </c>
      <c r="G133" s="2" t="str">
        <f t="shared" ref="G133:G134" si="3">IMAGE("http://puu.sh/5xAT8.jpg",1)</f>
        <v/>
      </c>
      <c r="O133" s="12" t="s">
        <v>207</v>
      </c>
    </row>
    <row r="134">
      <c r="A134" s="8" t="str">
        <f>HYPERLINK("http://osu.ppy.sh/s/42225","44teru-k - F.I")</f>
        <v>44teru-k - F.I</v>
      </c>
      <c r="B134" s="9" t="s">
        <v>77</v>
      </c>
      <c r="C134" s="9" t="s">
        <v>208</v>
      </c>
      <c r="D134" s="10">
        <v>180.0</v>
      </c>
      <c r="E134" s="11"/>
      <c r="F134" s="2" t="str">
        <f>IMAGE("http://puu.sh/5xDUy.jpg",1)</f>
        <v/>
      </c>
      <c r="G134" s="2" t="str">
        <f t="shared" si="3"/>
        <v/>
      </c>
      <c r="O134" s="12" t="s">
        <v>209</v>
      </c>
    </row>
    <row r="135">
      <c r="A135" s="8" t="str">
        <f>HYPERLINK("http://osu.ppy.sh/s/36382","Cres - End Time")</f>
        <v>Cres - End Time</v>
      </c>
      <c r="B135" s="9" t="s">
        <v>176</v>
      </c>
      <c r="C135" s="9" t="s">
        <v>177</v>
      </c>
      <c r="D135" s="10">
        <v>180.0</v>
      </c>
      <c r="E135" s="21" t="s">
        <v>210</v>
      </c>
      <c r="F135" s="2" t="str">
        <f>IMAGE("http://puu.sh/5xAHQ.jpg",1)</f>
        <v/>
      </c>
      <c r="O135" s="12" t="s">
        <v>211</v>
      </c>
    </row>
    <row r="136">
      <c r="A136" s="8" t="str">
        <f>HYPERLINK("http://osu.ppy.sh/s/27152","IOSYS - Power of Dream (Night Fever Refix)")</f>
        <v>IOSYS - Power of Dream (Night Fever Refix)</v>
      </c>
      <c r="B136" s="9" t="s">
        <v>212</v>
      </c>
      <c r="C136" s="9" t="s">
        <v>10</v>
      </c>
      <c r="D136" s="10">
        <v>180.0</v>
      </c>
      <c r="E136" s="11"/>
      <c r="O136" s="4"/>
    </row>
    <row r="137">
      <c r="A137" s="8" t="str">
        <f>HYPERLINK("http://osu.ppy.sh/s/94744","Lon - Nijigen Dream Fever")</f>
        <v>Lon - Nijigen Dream Fever</v>
      </c>
      <c r="B137" s="9" t="s">
        <v>213</v>
      </c>
      <c r="C137" s="9" t="s">
        <v>107</v>
      </c>
      <c r="D137" s="10">
        <v>180.0</v>
      </c>
      <c r="E137" s="11"/>
      <c r="O137" s="12" t="s">
        <v>113</v>
      </c>
    </row>
    <row r="138">
      <c r="A138" s="8" t="str">
        <f>HYPERLINK("http://osu.ppy.sh/s/44967","Memme - BSPower Explosion")</f>
        <v>Memme - BSPower Explosion</v>
      </c>
      <c r="B138" s="9" t="s">
        <v>80</v>
      </c>
      <c r="C138" s="9" t="s">
        <v>55</v>
      </c>
      <c r="D138" s="10">
        <v>180.0</v>
      </c>
      <c r="E138" s="11"/>
      <c r="F138" s="2" t="str">
        <f t="shared" ref="F138:F139" si="4">IMAGE("http://puu.sh/5xC08.jpg",1)</f>
        <v/>
      </c>
      <c r="G138" s="2" t="str">
        <f>IMAGE("http://puu.sh/5xAT8.jpg",1)</f>
        <v/>
      </c>
      <c r="O138" s="4"/>
    </row>
    <row r="139">
      <c r="A139" s="8" t="str">
        <f>HYPERLINK("http://osu.ppy.sh/s/40368","Miki Sayaka vs. Miki Sayaka (fw. Miki Sayaka) - squartatrice")</f>
        <v>Miki Sayaka vs. Miki Sayaka (fw. Miki Sayaka) - squartatrice</v>
      </c>
      <c r="B139" s="9" t="s">
        <v>27</v>
      </c>
      <c r="C139" s="9" t="s">
        <v>214</v>
      </c>
      <c r="D139" s="10">
        <v>180.0</v>
      </c>
      <c r="E139" s="11"/>
      <c r="F139" s="2" t="str">
        <f t="shared" si="4"/>
        <v/>
      </c>
      <c r="O139" s="12" t="s">
        <v>215</v>
      </c>
    </row>
    <row r="140">
      <c r="A140" s="8" t="str">
        <f>HYPERLINK("http://osu.ppy.sh/s/140115","Nanahira - Monosugoi Ikioide Keine ga Monosugoi Uta")</f>
        <v>Nanahira - Monosugoi Ikioide Keine ga Monosugoi Uta</v>
      </c>
      <c r="B140" s="9" t="s">
        <v>29</v>
      </c>
      <c r="C140" s="9" t="s">
        <v>67</v>
      </c>
      <c r="D140" s="27">
        <v>180.0</v>
      </c>
      <c r="E140" s="14"/>
      <c r="F140" s="2" t="str">
        <f>IMAGE("http://puu.sh/5xAT8.jpg",1)</f>
        <v/>
      </c>
      <c r="O140" s="4"/>
    </row>
    <row r="141">
      <c r="A141" s="8" t="str">
        <f>HYPERLINK("http://osu.ppy.sh/s/65505","sakuzyo - Lexus cyanixs")</f>
        <v>sakuzyo - Lexus cyanixs</v>
      </c>
      <c r="B141" s="9" t="s">
        <v>27</v>
      </c>
      <c r="C141" s="9" t="s">
        <v>216</v>
      </c>
      <c r="D141" s="27">
        <v>180.0</v>
      </c>
      <c r="E141" s="14"/>
      <c r="O141" s="12" t="s">
        <v>19</v>
      </c>
    </row>
    <row r="142">
      <c r="A142" s="8" t="str">
        <f>HYPERLINK("http://osu.ppy.sh/s/40056","sakuzyo - VALLISTA")</f>
        <v>sakuzyo - VALLISTA</v>
      </c>
      <c r="B142" s="9" t="s">
        <v>27</v>
      </c>
      <c r="C142" s="9" t="s">
        <v>66</v>
      </c>
      <c r="D142" s="10">
        <v>180.0</v>
      </c>
      <c r="E142" s="11"/>
      <c r="O142" s="4"/>
    </row>
    <row r="143">
      <c r="A143" s="8" t="str">
        <f>HYPERLINK("http://osu.ppy.sh/s/60136","Silent Spica - Anhedonia")</f>
        <v>Silent Spica - Anhedonia</v>
      </c>
      <c r="B143" s="1" t="s">
        <v>217</v>
      </c>
      <c r="C143" s="9" t="s">
        <v>174</v>
      </c>
      <c r="D143" s="27">
        <v>180.0</v>
      </c>
      <c r="E143" s="11"/>
      <c r="F143" s="2" t="str">
        <f>IMAGE("http://puu.sh/5xAT8.jpg",1)</f>
        <v/>
      </c>
      <c r="O143" s="4"/>
    </row>
    <row r="144">
      <c r="A144" s="8" t="str">
        <f>HYPERLINK("http://osu.ppy.sh/s/62962","wa. remixed celas - Crystal World ~Fracture~")</f>
        <v>wa. remixed celas - Crystal World ~Fracture~</v>
      </c>
      <c r="B144" s="9" t="s">
        <v>114</v>
      </c>
      <c r="C144" s="9" t="s">
        <v>218</v>
      </c>
      <c r="D144" s="27">
        <v>180.0</v>
      </c>
      <c r="E144" s="11"/>
      <c r="O144" s="4"/>
    </row>
    <row r="145">
      <c r="A145" s="8" t="str">
        <f>HYPERLINK("http://osu.ppy.sh/s/29753","Nekokanimaru - Ojamajo de BAN BAN! (Pop-mix)")</f>
        <v>Nekokanimaru - Ojamajo de BAN BAN! (Pop-mix)</v>
      </c>
      <c r="B145" s="9" t="s">
        <v>27</v>
      </c>
      <c r="C145" s="9" t="s">
        <v>174</v>
      </c>
      <c r="D145" s="27">
        <v>182.0</v>
      </c>
      <c r="E145" s="11"/>
      <c r="O145" s="12" t="s">
        <v>219</v>
      </c>
    </row>
    <row r="146">
      <c r="A146" s="8" t="str">
        <f>HYPERLINK("http://osu.ppy.sh/s/46196","REDALiCE feat. Shihori - Express Emotion")</f>
        <v>REDALiCE feat. Shihori - Express Emotion</v>
      </c>
      <c r="B146" s="9" t="s">
        <v>114</v>
      </c>
      <c r="C146" s="9" t="s">
        <v>174</v>
      </c>
      <c r="D146" s="10">
        <v>182.0</v>
      </c>
      <c r="E146" s="14"/>
      <c r="F146" s="2" t="str">
        <f>IMAGE("http://puu.sh/5xAT8.jpg",1)</f>
        <v/>
      </c>
      <c r="O146" s="9" t="s">
        <v>160</v>
      </c>
    </row>
    <row r="147">
      <c r="A147" s="8" t="str">
        <f>HYPERLINK("http://osu.ppy.sh/s/43037","syatten remixed celas - Bird Sprite -Awakening of Light-")</f>
        <v>syatten remixed celas - Bird Sprite -Awakening of Light-</v>
      </c>
      <c r="B147" s="9" t="s">
        <v>27</v>
      </c>
      <c r="C147" s="9" t="s">
        <v>220</v>
      </c>
      <c r="D147" s="10">
        <v>182.0</v>
      </c>
      <c r="E147" s="11"/>
      <c r="O147" s="12" t="s">
        <v>118</v>
      </c>
    </row>
    <row r="148">
      <c r="A148" s="8" t="str">
        <f>HYPERLINK("http://osu.ppy.sh/s/55805","Tatsh feat. Ayane - Kakusei -Fractional Vision-")</f>
        <v>Tatsh feat. Ayane - Kakusei -Fractional Vision-</v>
      </c>
      <c r="B148" s="9" t="s">
        <v>9</v>
      </c>
      <c r="C148" s="9" t="s">
        <v>153</v>
      </c>
      <c r="D148" s="10">
        <v>182.0</v>
      </c>
      <c r="E148" s="11"/>
      <c r="O148" s="12" t="s">
        <v>118</v>
      </c>
    </row>
    <row r="149">
      <c r="A149" s="8" t="str">
        <f>HYPERLINK("http://osu.ppy.sh/s/81051","REDALiCE Feat. Ayumi Nomiya - Little Star")</f>
        <v>REDALiCE Feat. Ayumi Nomiya - Little Star</v>
      </c>
      <c r="B149" s="9" t="s">
        <v>27</v>
      </c>
      <c r="C149" s="9" t="s">
        <v>28</v>
      </c>
      <c r="D149" s="10">
        <v>183.0</v>
      </c>
      <c r="E149" s="11"/>
      <c r="O149" s="12" t="s">
        <v>113</v>
      </c>
    </row>
    <row r="150">
      <c r="A150" s="8" t="str">
        <f>HYPERLINK("http://osu.ppy.sh/s/24523","Tatsh - reunion")</f>
        <v>Tatsh - reunion</v>
      </c>
      <c r="B150" s="9" t="s">
        <v>9</v>
      </c>
      <c r="C150" s="9" t="s">
        <v>116</v>
      </c>
      <c r="D150" s="10">
        <v>184.0</v>
      </c>
      <c r="E150" s="11"/>
      <c r="O150" s="4"/>
    </row>
    <row r="151">
      <c r="A151" s="8" t="str">
        <f>HYPERLINK("http://osu.ppy.sh/s/40923","Rche - Todestrieb")</f>
        <v>Rche - Todestrieb</v>
      </c>
      <c r="B151" s="9" t="s">
        <v>27</v>
      </c>
      <c r="C151" s="9" t="s">
        <v>174</v>
      </c>
      <c r="D151" s="10">
        <v>185.0</v>
      </c>
      <c r="E151" s="11"/>
      <c r="O151" s="12" t="s">
        <v>221</v>
      </c>
    </row>
    <row r="152">
      <c r="A152" s="8" t="str">
        <f>HYPERLINK("http://osu.ppy.sh/s/102282","Renard - Terminal")</f>
        <v>Renard - Terminal</v>
      </c>
      <c r="B152" s="9" t="s">
        <v>222</v>
      </c>
      <c r="C152" s="9" t="s">
        <v>223</v>
      </c>
      <c r="D152" s="27">
        <v>185.0</v>
      </c>
      <c r="E152" s="11"/>
      <c r="O152" s="12" t="s">
        <v>224</v>
      </c>
    </row>
    <row r="153">
      <c r="A153" s="8" t="str">
        <f>HYPERLINK("http://osu.ppy.sh/s/15579","Suzaku - Anisakis -somatic mutation type Forza-")</f>
        <v>Suzaku - Anisakis -somatic mutation type Forza-</v>
      </c>
      <c r="B153" s="9" t="s">
        <v>27</v>
      </c>
      <c r="C153" s="9" t="s">
        <v>225</v>
      </c>
      <c r="D153" s="10">
        <v>185.0</v>
      </c>
      <c r="E153" s="11"/>
      <c r="F153" s="2" t="str">
        <f>IMAGE("http://puu.sh/5xAT8.jpg",1)</f>
        <v/>
      </c>
      <c r="O153" s="4"/>
    </row>
    <row r="154">
      <c r="A154" s="8" t="str">
        <f>HYPERLINK("http://osu.ppy.sh/s/12710","Suzaku VS Genbu - Himiko")</f>
        <v>Suzaku VS Genbu - Himiko</v>
      </c>
      <c r="B154" s="9" t="s">
        <v>27</v>
      </c>
      <c r="C154" s="9" t="s">
        <v>34</v>
      </c>
      <c r="D154" s="10">
        <v>185.0</v>
      </c>
      <c r="E154" s="11"/>
      <c r="F154" s="26"/>
      <c r="G154" s="26"/>
      <c r="H154" s="26"/>
      <c r="I154" s="26"/>
      <c r="J154" s="26"/>
      <c r="K154" s="26"/>
      <c r="L154" s="26"/>
      <c r="M154" s="26"/>
      <c r="N154" s="26"/>
      <c r="O154" s="4"/>
    </row>
    <row r="155">
      <c r="A155" s="8" t="str">
        <f>HYPERLINK("http://osu.ppy.sh/s/8273","COOL&amp;CREATE(BeatMario) - Destined Marionette")</f>
        <v>COOL&amp;CREATE(BeatMario) - Destined Marionette</v>
      </c>
      <c r="B155" s="9" t="s">
        <v>201</v>
      </c>
      <c r="C155" s="9" t="s">
        <v>226</v>
      </c>
      <c r="D155" s="10">
        <v>186.0</v>
      </c>
      <c r="E155" s="11"/>
      <c r="O155" s="4"/>
    </row>
    <row r="156">
      <c r="A156" s="8" t="str">
        <f>HYPERLINK("http://osu.ppy.sh/s/45935","Spriggan - Valkyrie Dimension")</f>
        <v>Spriggan - Valkyrie Dimension</v>
      </c>
      <c r="B156" s="9" t="s">
        <v>9</v>
      </c>
      <c r="C156" s="9" t="s">
        <v>81</v>
      </c>
      <c r="D156" s="10">
        <v>186.0</v>
      </c>
      <c r="E156" s="11"/>
      <c r="O156" s="4"/>
    </row>
    <row r="157">
      <c r="A157" s="8" t="str">
        <f>HYPERLINK("http://osu.ppy.sh/s/37479","Tamura Yukari - Endless Story (TV Size)")</f>
        <v>Tamura Yukari - Endless Story (TV Size)</v>
      </c>
      <c r="B157" s="9" t="s">
        <v>9</v>
      </c>
      <c r="C157" s="9" t="s">
        <v>227</v>
      </c>
      <c r="D157" s="10">
        <v>187.0</v>
      </c>
      <c r="E157" s="11"/>
      <c r="O157" s="4"/>
    </row>
    <row r="158">
      <c r="A158" s="8" t="str">
        <f>HYPERLINK("http://osu.ppy.sh/s/83310","TOTAL OBJECTION - Higurashi Moratorium")</f>
        <v>TOTAL OBJECTION - Higurashi Moratorium</v>
      </c>
      <c r="B158" s="9" t="s">
        <v>228</v>
      </c>
      <c r="C158" s="9" t="s">
        <v>229</v>
      </c>
      <c r="D158" s="10">
        <v>189.0</v>
      </c>
      <c r="E158" s="11"/>
      <c r="O158" s="12" t="s">
        <v>113</v>
      </c>
    </row>
    <row r="159">
      <c r="A159" s="8" t="str">
        <f>HYPERLINK("http://osu.ppy.sh/s/42909","Awake - Supernova")</f>
        <v>Awake - Supernova</v>
      </c>
      <c r="B159" s="9" t="s">
        <v>230</v>
      </c>
      <c r="C159" s="9" t="s">
        <v>231</v>
      </c>
      <c r="D159" s="10">
        <v>190.0</v>
      </c>
      <c r="E159" s="11"/>
      <c r="F159" s="2" t="str">
        <f>IMAGE("http://puu.sh/5xDUy.jpg",1)</f>
        <v/>
      </c>
      <c r="G159" s="2" t="str">
        <f>IMAGE("http://puu.sh/5xC08.jpg",1)</f>
        <v/>
      </c>
      <c r="H159" s="2" t="str">
        <f>IMAGE("http://puu.sh/5xAT8.jpg",1)</f>
        <v/>
      </c>
      <c r="O159" s="12" t="s">
        <v>113</v>
      </c>
    </row>
    <row r="160">
      <c r="A160" s="8" t="str">
        <f>HYPERLINK("http://osu.ppy.sh/s/5139","M2U - Nightmare")</f>
        <v>M2U - Nightmare</v>
      </c>
      <c r="B160" s="9" t="s">
        <v>9</v>
      </c>
      <c r="C160" s="9" t="s">
        <v>35</v>
      </c>
      <c r="D160" s="10">
        <v>190.0</v>
      </c>
      <c r="E160" s="11"/>
      <c r="F160" s="26"/>
      <c r="G160" s="26"/>
      <c r="H160" s="26"/>
      <c r="I160" s="26"/>
      <c r="J160" s="26"/>
      <c r="K160" s="26"/>
      <c r="L160" s="26"/>
      <c r="M160" s="26"/>
      <c r="N160" s="26"/>
      <c r="O160" s="12" t="s">
        <v>160</v>
      </c>
    </row>
    <row r="161">
      <c r="A161" s="8" t="str">
        <f>HYPERLINK("http://osu.ppy.sh/s/38484","Nico Nico Chorus - Leia")</f>
        <v>Nico Nico Chorus - Leia</v>
      </c>
      <c r="B161" s="9" t="s">
        <v>98</v>
      </c>
      <c r="C161" s="9" t="s">
        <v>107</v>
      </c>
      <c r="D161" s="10">
        <v>190.0</v>
      </c>
      <c r="E161" s="11"/>
      <c r="O161" s="12" t="s">
        <v>113</v>
      </c>
    </row>
    <row r="162">
      <c r="A162" s="8" t="str">
        <f>HYPERLINK("http://osu.ppy.sh/s/62665","Renard - Da Nu Nuttah")</f>
        <v>Renard - Da Nu Nuttah</v>
      </c>
      <c r="B162" s="9" t="s">
        <v>232</v>
      </c>
      <c r="C162" s="9" t="s">
        <v>233</v>
      </c>
      <c r="D162" s="10">
        <v>190.0</v>
      </c>
      <c r="E162" s="11"/>
      <c r="F162" s="2" t="str">
        <f>IMAGE("http://puu.sh/5yTf0.jpg",1)</f>
        <v/>
      </c>
      <c r="O162" s="12" t="s">
        <v>234</v>
      </c>
    </row>
    <row r="163">
      <c r="A163" s="8" t="str">
        <f>HYPERLINK("http://osu.ppy.sh/s/85802","RYO - Shuffle Heaven")</f>
        <v>RYO - Shuffle Heaven</v>
      </c>
      <c r="B163" s="9" t="s">
        <v>27</v>
      </c>
      <c r="C163" s="9" t="s">
        <v>235</v>
      </c>
      <c r="D163" s="27">
        <v>190.0</v>
      </c>
      <c r="E163" s="14"/>
      <c r="F163" s="2" t="str">
        <f>IMAGE("http://puu.sh/5xAT8.jpg",1)</f>
        <v/>
      </c>
      <c r="O163" s="12" t="s">
        <v>236</v>
      </c>
    </row>
    <row r="164">
      <c r="A164" s="8" t="str">
        <f>HYPERLINK("http://osu.ppy.sh/s/42051","S-C-U - concon")</f>
        <v>S-C-U - concon</v>
      </c>
      <c r="B164" s="9" t="s">
        <v>122</v>
      </c>
      <c r="C164" s="9" t="s">
        <v>237</v>
      </c>
      <c r="D164" s="27">
        <v>190.0</v>
      </c>
      <c r="E164" s="14"/>
      <c r="O164" s="4"/>
    </row>
    <row r="165">
      <c r="A165" s="8" t="str">
        <f>HYPERLINK("http://osu.ppy.sh/s/31373","SHIKI - BABYLON")</f>
        <v>SHIKI - BABYLON</v>
      </c>
      <c r="B165" s="9" t="s">
        <v>27</v>
      </c>
      <c r="C165" s="9" t="s">
        <v>238</v>
      </c>
      <c r="D165" s="10">
        <v>190.0</v>
      </c>
      <c r="E165" s="11"/>
      <c r="O165" s="12" t="s">
        <v>118</v>
      </c>
    </row>
    <row r="166">
      <c r="A166" s="8" t="str">
        <f>HYPERLINK("http://osu.ppy.sh/s/13827","Kucchy vs Akky - Satori ~3rd eyes~")</f>
        <v>Kucchy vs Akky - Satori ~3rd eyes~</v>
      </c>
      <c r="B166" s="9" t="s">
        <v>29</v>
      </c>
      <c r="C166" s="9" t="s">
        <v>35</v>
      </c>
      <c r="D166" s="10">
        <v>191.0</v>
      </c>
      <c r="E166" s="11"/>
      <c r="O166" s="4"/>
    </row>
    <row r="167">
      <c r="A167" s="8" t="str">
        <f>HYPERLINK("http://osu.ppy.sh/s/8931","Jun Wakita - Shounen A")</f>
        <v>Jun Wakita - Shounen A</v>
      </c>
      <c r="B167" s="9" t="s">
        <v>27</v>
      </c>
      <c r="C167" s="9" t="s">
        <v>34</v>
      </c>
      <c r="D167" s="10">
        <v>192.0</v>
      </c>
      <c r="E167" s="11"/>
      <c r="O167" s="4"/>
    </row>
    <row r="168">
      <c r="A168" s="8" t="str">
        <f>HYPERLINK("http://osu.ppy.sh/s/24634","Shiraishi - Shinsekai")</f>
        <v>Shiraishi - Shinsekai</v>
      </c>
      <c r="B168" s="9" t="s">
        <v>9</v>
      </c>
      <c r="C168" s="9" t="s">
        <v>55</v>
      </c>
      <c r="D168" s="10">
        <v>193.0</v>
      </c>
      <c r="E168" s="11"/>
      <c r="O168" s="12" t="s">
        <v>239</v>
      </c>
    </row>
    <row r="169">
      <c r="A169" s="8" t="str">
        <f>HYPERLINK("http://osu.ppy.sh/s/66968","Beridzebeth - Seijin no Tou")</f>
        <v>Beridzebeth - Seijin no Tou</v>
      </c>
      <c r="B169" s="9" t="s">
        <v>27</v>
      </c>
      <c r="C169" s="9" t="s">
        <v>159</v>
      </c>
      <c r="D169" s="10">
        <v>194.0</v>
      </c>
      <c r="E169" s="11"/>
      <c r="O169" s="12" t="s">
        <v>240</v>
      </c>
    </row>
    <row r="170">
      <c r="A170" s="8" t="str">
        <f>HYPERLINK("http://osu.ppy.sh/s/51972","goreshit - o'er the flood")</f>
        <v>goreshit - o'er the flood</v>
      </c>
      <c r="B170" s="9" t="s">
        <v>241</v>
      </c>
      <c r="C170" s="9" t="s">
        <v>163</v>
      </c>
      <c r="D170" s="10">
        <v>194.0</v>
      </c>
      <c r="E170" s="11"/>
      <c r="O170" s="4"/>
    </row>
    <row r="171">
      <c r="A171" s="8" t="str">
        <f>HYPERLINK("http://osu.ppy.sh/s/37980","An - TearVid")</f>
        <v>An - TearVid</v>
      </c>
      <c r="B171" s="9" t="s">
        <v>27</v>
      </c>
      <c r="C171" s="9" t="s">
        <v>66</v>
      </c>
      <c r="D171" s="10">
        <v>195.0</v>
      </c>
      <c r="E171" s="11"/>
      <c r="O171" s="4"/>
    </row>
    <row r="172">
      <c r="A172" s="8" t="str">
        <f>HYPERLINK("http://osu.ppy.sh/s/40273","celas - Azul (Remix)")</f>
        <v>celas - Azul (Remix)</v>
      </c>
      <c r="B172" s="9" t="s">
        <v>27</v>
      </c>
      <c r="C172" s="9" t="s">
        <v>55</v>
      </c>
      <c r="D172" s="10">
        <v>195.0</v>
      </c>
      <c r="E172" s="11"/>
      <c r="O172" s="12" t="s">
        <v>123</v>
      </c>
    </row>
    <row r="173">
      <c r="A173" s="8" t="str">
        <f>HYPERLINK("http://osu.ppy.sh/s/72834","MuryokuP - Sweet Sweet Cendrillon Drug")</f>
        <v>MuryokuP - Sweet Sweet Cendrillon Drug</v>
      </c>
      <c r="B173" s="9" t="s">
        <v>242</v>
      </c>
      <c r="C173" s="9" t="s">
        <v>243</v>
      </c>
      <c r="D173" s="10">
        <v>195.0</v>
      </c>
      <c r="E173" s="11"/>
      <c r="O173" s="4"/>
    </row>
    <row r="174">
      <c r="A174" s="8" t="str">
        <f>HYPERLINK("http://osu.ppy.sh/s/58422","Shounen Radio - neu")</f>
        <v>Shounen Radio - neu</v>
      </c>
      <c r="B174" s="9" t="s">
        <v>244</v>
      </c>
      <c r="C174" s="9" t="s">
        <v>208</v>
      </c>
      <c r="D174" s="10">
        <v>198.0</v>
      </c>
      <c r="E174" s="11"/>
      <c r="F174" s="2" t="str">
        <f>IMAGE("http://puu.sh/5xC08.jpg",1)</f>
        <v/>
      </c>
      <c r="O174" s="12" t="s">
        <v>245</v>
      </c>
    </row>
    <row r="175">
      <c r="A175" s="8" t="str">
        <f>HYPERLINK("http://osu.ppy.sh/s/50670","cosMo@Bousou-P - neu BSP style")</f>
        <v>cosMo@Bousou-P - neu BSP style</v>
      </c>
      <c r="B175" s="9" t="s">
        <v>246</v>
      </c>
      <c r="C175" s="9" t="s">
        <v>247</v>
      </c>
      <c r="D175" s="10" t="s">
        <v>248</v>
      </c>
      <c r="E175" s="11"/>
      <c r="O175" s="4"/>
    </row>
    <row r="176">
      <c r="A176" s="8" t="str">
        <f>HYPERLINK("http://osu.ppy.sh/s/8965","Amuro vs Killer - Mei")</f>
        <v>Amuro vs Killer - Mei</v>
      </c>
      <c r="B176" s="9" t="s">
        <v>27</v>
      </c>
      <c r="C176" s="9" t="s">
        <v>13</v>
      </c>
      <c r="D176" s="10">
        <v>200.0</v>
      </c>
      <c r="E176" s="11"/>
      <c r="O176" s="4"/>
    </row>
    <row r="177">
      <c r="A177" s="8" t="str">
        <f>HYPERLINK("http://osu.ppy.sh/s/32046","Hatsune Miku - Hiatus")</f>
        <v>Hatsune Miku - Hiatus</v>
      </c>
      <c r="B177" s="9" t="s">
        <v>9</v>
      </c>
      <c r="C177" s="9" t="s">
        <v>249</v>
      </c>
      <c r="D177" s="10">
        <v>200.0</v>
      </c>
      <c r="E177" s="11"/>
      <c r="O177" s="12" t="s">
        <v>113</v>
      </c>
    </row>
    <row r="178">
      <c r="A178" s="8" t="str">
        <f>HYPERLINK("http://osu.ppy.sh/s/1391","IOSYS - Kanbu de Todomatte Sugu Tokeru ~ Kyouki no Udongein")</f>
        <v>IOSYS - Kanbu de Todomatte Sugu Tokeru ~ Kyouki no Udongein</v>
      </c>
      <c r="B178" s="9" t="s">
        <v>157</v>
      </c>
      <c r="C178" s="9" t="s">
        <v>35</v>
      </c>
      <c r="D178" s="10">
        <v>200.0</v>
      </c>
      <c r="E178" s="11"/>
      <c r="O178" s="12" t="s">
        <v>158</v>
      </c>
    </row>
    <row r="179">
      <c r="A179" s="8" t="str">
        <f>HYPERLINK("http://osu.ppy.sh/s/10143","IOSYS - Marisa wa Taihen na Kanbu de Tomatte Ikimashita")</f>
        <v>IOSYS - Marisa wa Taihen na Kanbu de Tomatte Ikimashita</v>
      </c>
      <c r="B179" s="9" t="s">
        <v>250</v>
      </c>
      <c r="C179" s="9" t="s">
        <v>35</v>
      </c>
      <c r="D179" s="10">
        <v>200.0</v>
      </c>
      <c r="E179" s="11"/>
      <c r="O179" s="12" t="s">
        <v>251</v>
      </c>
    </row>
    <row r="180">
      <c r="A180" s="8" t="str">
        <f>HYPERLINK("http://osu.ppy.sh/s/96103","LeaF - Calamity Fortune")</f>
        <v>LeaF - Calamity Fortune</v>
      </c>
      <c r="B180" s="9" t="s">
        <v>252</v>
      </c>
      <c r="C180" s="9" t="s">
        <v>253</v>
      </c>
      <c r="D180" s="27">
        <v>200.0</v>
      </c>
      <c r="E180" s="14"/>
      <c r="F180" s="2" t="str">
        <f>IMAGE("http://puu.sh/5xDUy.jpg",1)</f>
        <v/>
      </c>
      <c r="G180" s="2" t="str">
        <f>IMAGE("http://puu.sh/5xAT8.jpg",1)</f>
        <v/>
      </c>
      <c r="O180" s="12" t="s">
        <v>254</v>
      </c>
    </row>
    <row r="181">
      <c r="A181" s="8" t="str">
        <f>HYPERLINK("http://osu.ppy.sh/s/46528","Prim - Koisuru*Uchuu Sensou!!")</f>
        <v>Prim - Koisuru*Uchuu Sensou!!</v>
      </c>
      <c r="B181" s="9" t="s">
        <v>27</v>
      </c>
      <c r="C181" s="9" t="s">
        <v>255</v>
      </c>
      <c r="D181" s="27">
        <v>200.0</v>
      </c>
      <c r="E181" s="14"/>
      <c r="F181" s="2" t="str">
        <f t="shared" ref="F181:F182" si="5">IMAGE("http://puu.sh/5xAT8.jpg",1)</f>
        <v/>
      </c>
      <c r="O181" s="12" t="s">
        <v>256</v>
      </c>
    </row>
    <row r="182">
      <c r="A182" s="8" t="str">
        <f>HYPERLINK("http://osu.ppy.sh/s/34348","xi - Ascension to Heaven")</f>
        <v>xi - Ascension to Heaven</v>
      </c>
      <c r="B182" s="9" t="s">
        <v>257</v>
      </c>
      <c r="C182" s="9" t="s">
        <v>66</v>
      </c>
      <c r="D182" s="10">
        <v>200.0</v>
      </c>
      <c r="E182" s="11"/>
      <c r="F182" s="2" t="str">
        <f t="shared" si="5"/>
        <v/>
      </c>
      <c r="O182" s="12" t="s">
        <v>258</v>
      </c>
    </row>
    <row r="183">
      <c r="A183" s="8" t="str">
        <f>HYPERLINK("http://osu.ppy.sh/s/36988","YAMAGEN'S DEVILELIET - EYES OF DEVILELIET")</f>
        <v>YAMAGEN'S DEVILELIET - EYES OF DEVILELIET</v>
      </c>
      <c r="B183" s="9" t="s">
        <v>259</v>
      </c>
      <c r="C183" s="9" t="s">
        <v>10</v>
      </c>
      <c r="D183" s="10">
        <v>200.0</v>
      </c>
      <c r="E183" s="11"/>
      <c r="F183" s="2" t="str">
        <f>IMAGE("http://puu.sh/5xAGm.jpg",1)</f>
        <v/>
      </c>
      <c r="O183" s="4"/>
    </row>
    <row r="184">
      <c r="A184" s="8" t="str">
        <f>HYPERLINK("http://osu.ppy.sh/s/73267","Big Giant Circles feat. some1namedjeff - Thunderstruck")</f>
        <v>Big Giant Circles feat. some1namedjeff - Thunderstruck</v>
      </c>
      <c r="B184" s="9" t="s">
        <v>9</v>
      </c>
      <c r="C184" s="9" t="s">
        <v>81</v>
      </c>
      <c r="D184" s="10">
        <v>210.0</v>
      </c>
      <c r="E184" s="11"/>
      <c r="O184" s="4"/>
    </row>
    <row r="185">
      <c r="A185" s="8" t="str">
        <f>HYPERLINK("http://osu.ppy.sh/s/39017","TJ.Hangneil - Kamui")</f>
        <v>TJ.Hangneil - Kamui</v>
      </c>
      <c r="B185" s="9" t="s">
        <v>260</v>
      </c>
      <c r="C185" s="9" t="s">
        <v>261</v>
      </c>
      <c r="D185" s="10">
        <v>210.0</v>
      </c>
      <c r="E185" s="11"/>
      <c r="O185" s="12" t="s">
        <v>7</v>
      </c>
    </row>
    <row r="186">
      <c r="A186" s="8" t="str">
        <f>HYPERLINK("http://osu.ppy.sh/s/11951","Nightcore - Hymn")</f>
        <v>Nightcore - Hymn</v>
      </c>
      <c r="B186" s="9" t="s">
        <v>262</v>
      </c>
      <c r="C186" s="9" t="s">
        <v>263</v>
      </c>
      <c r="D186" s="10">
        <v>213.0</v>
      </c>
      <c r="E186" s="11"/>
      <c r="O186" s="12" t="s">
        <v>44</v>
      </c>
    </row>
    <row r="187">
      <c r="A187" s="8" t="str">
        <f>HYPERLINK("http://osu.ppy.sh/s/49973","i.o - Aoiro Step (Short Ver.)")</f>
        <v>i.o - Aoiro Step (Short Ver.)</v>
      </c>
      <c r="B187" s="9" t="s">
        <v>9</v>
      </c>
      <c r="C187" s="9" t="s">
        <v>15</v>
      </c>
      <c r="D187" s="10">
        <v>215.0</v>
      </c>
      <c r="E187" s="11"/>
      <c r="O187" s="12" t="s">
        <v>44</v>
      </c>
    </row>
    <row r="188">
      <c r="A188" s="8" t="str">
        <f>HYPERLINK("http://osu.ppy.sh/s/16990","O-Life Japan - Yakujinsama no Couple Dance")</f>
        <v>O-Life Japan - Yakujinsama no Couple Dance</v>
      </c>
      <c r="B188" s="9" t="s">
        <v>264</v>
      </c>
      <c r="C188" s="9" t="s">
        <v>55</v>
      </c>
      <c r="D188" s="10" t="s">
        <v>265</v>
      </c>
      <c r="E188" s="11"/>
      <c r="O188" s="4"/>
    </row>
    <row r="189">
      <c r="A189" s="8" t="str">
        <f>HYPERLINK("http://osu.ppy.sh/s/28751","07th Expansion - rog-unlimitation")</f>
        <v>07th Expansion - rog-unlimitation</v>
      </c>
      <c r="B189" s="9" t="s">
        <v>52</v>
      </c>
      <c r="C189" s="9" t="s">
        <v>55</v>
      </c>
      <c r="D189" s="10">
        <v>220.0</v>
      </c>
      <c r="E189" s="11"/>
      <c r="O189" s="12" t="s">
        <v>266</v>
      </c>
    </row>
    <row r="190">
      <c r="A190" s="8" t="str">
        <f>HYPERLINK("http://osu.ppy.sh/s/59521","Lapfox Trax feat. guilhox - Lapfoxed Forever")</f>
        <v>Lapfox Trax feat. guilhox - Lapfoxed Forever</v>
      </c>
      <c r="B190" s="9" t="s">
        <v>267</v>
      </c>
      <c r="C190" s="9" t="s">
        <v>38</v>
      </c>
      <c r="D190" s="10">
        <v>220.0</v>
      </c>
      <c r="E190" s="11"/>
      <c r="O190" s="4"/>
    </row>
    <row r="191">
      <c r="A191" s="8" t="str">
        <f>HYPERLINK("http://osu.ppy.sh/s/28997","Renard - TU4AR")</f>
        <v>Renard - TU4AR</v>
      </c>
      <c r="B191" s="9" t="s">
        <v>268</v>
      </c>
      <c r="C191" s="9" t="s">
        <v>269</v>
      </c>
      <c r="D191" s="10">
        <v>220.0</v>
      </c>
      <c r="E191" s="11"/>
      <c r="O191" s="12" t="s">
        <v>113</v>
      </c>
    </row>
    <row r="192">
      <c r="A192" s="8" t="str">
        <f>HYPERLINK("http://osu.ppy.sh/s/39804","xi - FREEDOM DiVE")</f>
        <v>xi - FREEDOM DiVE</v>
      </c>
      <c r="B192" s="9" t="s">
        <v>27</v>
      </c>
      <c r="C192" s="9" t="s">
        <v>168</v>
      </c>
      <c r="D192" s="10">
        <v>222.0</v>
      </c>
      <c r="E192" s="11"/>
      <c r="O192" s="4"/>
    </row>
    <row r="193">
      <c r="A193" s="8" t="str">
        <f>HYPERLINK("http://osu.ppy.sh/s/90385","Igorrr - Unpleasant Sonata")</f>
        <v>Igorrr - Unpleasant Sonata</v>
      </c>
      <c r="B193" s="9" t="s">
        <v>270</v>
      </c>
      <c r="C193" s="9" t="s">
        <v>271</v>
      </c>
      <c r="D193" s="10">
        <v>224.0</v>
      </c>
      <c r="E193" s="11"/>
      <c r="O193" s="4"/>
    </row>
    <row r="194">
      <c r="A194" s="8" t="str">
        <f>HYPERLINK("http://osu.ppy.sh/s/28746","t+pazolite - Kanon-Kanon")</f>
        <v>t+pazolite - Kanon-Kanon</v>
      </c>
      <c r="B194" s="9" t="s">
        <v>272</v>
      </c>
      <c r="C194" s="9" t="s">
        <v>66</v>
      </c>
      <c r="D194" s="10">
        <v>230.0</v>
      </c>
      <c r="E194" s="11"/>
      <c r="O194" s="4"/>
    </row>
    <row r="195">
      <c r="A195" s="8" t="str">
        <f>HYPERLINK("http://osu.ppy.sh/s/24388","goreshit - MATZcore")</f>
        <v>goreshit - MATZcore</v>
      </c>
      <c r="B195" s="9" t="s">
        <v>273</v>
      </c>
      <c r="C195" s="9" t="s">
        <v>274</v>
      </c>
      <c r="D195" s="10">
        <v>234.0</v>
      </c>
      <c r="E195" s="11"/>
      <c r="F195" s="2" t="str">
        <f>IMAGE("http://puu.sh/5xAGm.jpg",1)</f>
        <v/>
      </c>
      <c r="O195" s="4"/>
    </row>
    <row r="196">
      <c r="A196" s="8" t="str">
        <f>HYPERLINK("http://osu.ppy.sh/s/108529","FujuniseikouyuuP - FREEDMAN")</f>
        <v>FujuniseikouyuuP - FREEDMAN</v>
      </c>
      <c r="B196" s="9" t="s">
        <v>275</v>
      </c>
      <c r="C196" s="9" t="s">
        <v>276</v>
      </c>
      <c r="D196" s="10">
        <v>240.0</v>
      </c>
      <c r="E196" s="11"/>
      <c r="O196" s="4"/>
    </row>
    <row r="197">
      <c r="A197" s="8" t="str">
        <f>HYPERLINK("http://osu.ppy.sh/s/38872","Mutsuhiko Izumi - Russian Snowy Dance")</f>
        <v>Mutsuhiko Izumi - Russian Snowy Dance</v>
      </c>
      <c r="B197" s="9" t="s">
        <v>9</v>
      </c>
      <c r="C197" s="9" t="s">
        <v>192</v>
      </c>
      <c r="D197" s="10" t="s">
        <v>277</v>
      </c>
      <c r="E197" s="11"/>
      <c r="O197" s="4"/>
    </row>
    <row r="198">
      <c r="A198" s="8" t="str">
        <f>HYPERLINK("http://osu.ppy.sh/s/8284","Hatsune Miku - Hatsune Miku no Shoushitsu")</f>
        <v>Hatsune Miku - Hatsune Miku no Shoushitsu</v>
      </c>
      <c r="B198" s="9" t="s">
        <v>278</v>
      </c>
      <c r="C198" s="9" t="s">
        <v>35</v>
      </c>
      <c r="D198" s="10">
        <v>240.0</v>
      </c>
      <c r="E198" s="21" t="s">
        <v>279</v>
      </c>
      <c r="O198" s="4"/>
    </row>
    <row r="199">
      <c r="A199" s="8" t="str">
        <f>HYPERLINK("http://osu.ppy.sh/s/17819","IOSYS - Taihen na Mono no Shoushitsu")</f>
        <v>IOSYS - Taihen na Mono no Shoushitsu</v>
      </c>
      <c r="B199" s="9" t="s">
        <v>280</v>
      </c>
      <c r="C199" s="9" t="s">
        <v>35</v>
      </c>
      <c r="D199" s="10">
        <v>240.0</v>
      </c>
      <c r="E199" s="11"/>
      <c r="O199" s="12" t="s">
        <v>281</v>
      </c>
    </row>
    <row r="200">
      <c r="A200" s="8" t="str">
        <f>HYPERLINK("http://osu.ppy.sh/s/33052","Syrsa - Mad Machine")</f>
        <v>Syrsa - Mad Machine</v>
      </c>
      <c r="B200" s="9" t="s">
        <v>282</v>
      </c>
      <c r="C200" s="9" t="s">
        <v>182</v>
      </c>
      <c r="D200" s="10">
        <v>270.0</v>
      </c>
      <c r="E200" s="11"/>
      <c r="F200" s="2" t="str">
        <f>IMAGE("http://puu.sh/5xD2W.jpg",1)</f>
        <v/>
      </c>
      <c r="O200" s="4"/>
    </row>
    <row r="201">
      <c r="D201" s="28"/>
      <c r="E201" s="11"/>
      <c r="O201" s="4"/>
    </row>
    <row r="202">
      <c r="A202" s="5" t="s">
        <v>283</v>
      </c>
      <c r="B202" s="5" t="s">
        <v>3</v>
      </c>
      <c r="C202" s="5" t="s">
        <v>4</v>
      </c>
      <c r="D202" s="6" t="s">
        <v>5</v>
      </c>
      <c r="E202" s="7" t="s">
        <v>6</v>
      </c>
      <c r="F202" s="5" t="s">
        <v>7</v>
      </c>
      <c r="O202" s="7" t="s">
        <v>8</v>
      </c>
    </row>
    <row r="203">
      <c r="A203" s="8" t="str">
        <f>HYPERLINK("http://osu.ppy.sh/s/41933","Galdeira - Almagest")</f>
        <v>Galdeira - Almagest</v>
      </c>
      <c r="B203" s="9" t="s">
        <v>27</v>
      </c>
      <c r="C203" s="9" t="s">
        <v>66</v>
      </c>
      <c r="D203" s="10">
        <v>178.0</v>
      </c>
      <c r="E203" s="11"/>
      <c r="O203" s="12" t="s">
        <v>284</v>
      </c>
    </row>
    <row r="204">
      <c r="A204" s="8" t="str">
        <f>HYPERLINK("http://osu.ppy.sh/s/12909","Kucchy vs Akky - Yakumo ~ JOINT STRUGGLE")</f>
        <v>Kucchy vs Akky - Yakumo ~ JOINT STRUGGLE</v>
      </c>
      <c r="B204" s="9" t="s">
        <v>285</v>
      </c>
      <c r="C204" s="9" t="s">
        <v>35</v>
      </c>
      <c r="D204" s="10">
        <v>187.0</v>
      </c>
      <c r="E204" s="11"/>
      <c r="O204" s="12" t="s">
        <v>286</v>
      </c>
    </row>
    <row r="205">
      <c r="D205" s="28"/>
      <c r="E205" s="11"/>
      <c r="O205" s="4"/>
    </row>
    <row r="206">
      <c r="A206" s="5" t="s">
        <v>287</v>
      </c>
      <c r="B206" s="5" t="s">
        <v>3</v>
      </c>
      <c r="C206" s="5" t="s">
        <v>4</v>
      </c>
      <c r="D206" s="6" t="s">
        <v>5</v>
      </c>
      <c r="E206" s="7" t="s">
        <v>6</v>
      </c>
      <c r="F206" s="5" t="s">
        <v>7</v>
      </c>
      <c r="O206" s="7" t="s">
        <v>8</v>
      </c>
    </row>
    <row r="207">
      <c r="A207" s="8" t="str">
        <f>HYPERLINK("http://osu.ppy.sh/s/45853","Datsuji-P - Anison Sprint (Anime Song Medley)")</f>
        <v>Datsuji-P - Anison Sprint (Anime Song Medley)</v>
      </c>
      <c r="B207" s="9" t="s">
        <v>98</v>
      </c>
      <c r="C207" s="9" t="s">
        <v>288</v>
      </c>
      <c r="D207" s="10">
        <v>192.0</v>
      </c>
      <c r="E207" s="11"/>
      <c r="O207" s="4"/>
    </row>
    <row r="208">
      <c r="A208" s="8" t="str">
        <f>HYPERLINK("http://osu.ppy.sh/s/25403","Various Artists - osu! Stream Compilation")</f>
        <v>Various Artists - osu! Stream Compilation</v>
      </c>
      <c r="B208" s="9" t="s">
        <v>289</v>
      </c>
      <c r="C208" s="9" t="s">
        <v>107</v>
      </c>
      <c r="D208" s="10" t="s">
        <v>290</v>
      </c>
      <c r="E208" s="11"/>
      <c r="O208" s="4"/>
    </row>
    <row r="209">
      <c r="D209" s="28"/>
      <c r="E209" s="11"/>
      <c r="O209" s="4"/>
    </row>
    <row r="210">
      <c r="A210" s="5" t="s">
        <v>291</v>
      </c>
      <c r="B210" s="5" t="s">
        <v>3</v>
      </c>
      <c r="C210" s="5" t="s">
        <v>4</v>
      </c>
      <c r="D210" s="6" t="s">
        <v>5</v>
      </c>
      <c r="E210" s="7" t="s">
        <v>6</v>
      </c>
      <c r="F210" s="5" t="s">
        <v>7</v>
      </c>
      <c r="O210" s="7" t="s">
        <v>8</v>
      </c>
    </row>
    <row r="211">
      <c r="A211" s="8" t="str">
        <f>HYPERLINK("https://osu.ppy.sh/s/395444","Various Artists - Slow Stream Practice Maps")</f>
        <v>Various Artists - Slow Stream Practice Maps</v>
      </c>
      <c r="B211" s="1" t="s">
        <v>268</v>
      </c>
      <c r="C211" s="1" t="s">
        <v>292</v>
      </c>
      <c r="D211" s="22" t="s">
        <v>293</v>
      </c>
      <c r="E211" s="11"/>
      <c r="O211" s="12" t="s">
        <v>294</v>
      </c>
    </row>
    <row r="212">
      <c r="A212" s="8" t="str">
        <f>HYPERLINK("http://osu.ppy.sh/s/22424","Kinjishi, Humanoido, etc.. - EMPRESS Dani Nintei Kaiden")</f>
        <v>Kinjishi, Humanoido, etc.. - EMPRESS Dani Nintei Kaiden</v>
      </c>
      <c r="B212" s="9" t="s">
        <v>295</v>
      </c>
      <c r="C212" s="9" t="s">
        <v>111</v>
      </c>
      <c r="D212" s="10" t="s">
        <v>296</v>
      </c>
      <c r="E212" s="11"/>
      <c r="O212" s="4"/>
    </row>
    <row r="213">
      <c r="A213" s="8" t="str">
        <f>HYPERLINK("http://osu.ppy.sh/s/57952","Various Artists - osu! Stream Compilation Part Practice Maps")</f>
        <v>Various Artists - osu! Stream Compilation Part Practice Maps</v>
      </c>
      <c r="B213" s="9" t="s">
        <v>268</v>
      </c>
      <c r="C213" s="9" t="s">
        <v>297</v>
      </c>
      <c r="D213" s="10" t="s">
        <v>290</v>
      </c>
      <c r="E213" s="11"/>
      <c r="O213" s="4"/>
    </row>
    <row r="214">
      <c r="A214" s="8" t="str">
        <f>HYPERLINK("http://osu.ppy.sh/s/27941","Various Artists - osu! Stream Compilation 2")</f>
        <v>Various Artists - osu! Stream Compilation 2</v>
      </c>
      <c r="B214" s="9" t="s">
        <v>298</v>
      </c>
      <c r="C214" s="9" t="s">
        <v>274</v>
      </c>
      <c r="D214" s="10" t="s">
        <v>299</v>
      </c>
      <c r="E214" s="11"/>
      <c r="O214" s="4"/>
    </row>
    <row r="215">
      <c r="A215" s="8" t="str">
        <f>HYPERLINK("http://osu.ppy.sh/s/43701","Various Artists - Stream Practice Maps")</f>
        <v>Various Artists - Stream Practice Maps</v>
      </c>
      <c r="B215" s="9" t="s">
        <v>268</v>
      </c>
      <c r="C215" s="9" t="s">
        <v>300</v>
      </c>
      <c r="D215" s="10" t="s">
        <v>301</v>
      </c>
      <c r="E215" s="11"/>
      <c r="O215" s="4"/>
    </row>
    <row r="216">
      <c r="A216" s="8" t="str">
        <f>HYPERLINK("http://osu.ppy.sh/s/48352","Various Artists - Stream Practice Maps 2")</f>
        <v>Various Artists - Stream Practice Maps 2</v>
      </c>
      <c r="B216" s="9" t="s">
        <v>268</v>
      </c>
      <c r="C216" s="9" t="s">
        <v>300</v>
      </c>
      <c r="D216" s="10" t="s">
        <v>302</v>
      </c>
      <c r="E216" s="11"/>
      <c r="O216" s="4"/>
    </row>
    <row r="217">
      <c r="A217" s="8" t="str">
        <f>HYPERLINK("http://osu.ppy.sh/s/72474","Various Artist - Long Stream Practice Maps")</f>
        <v>Various Artist - Long Stream Practice Maps</v>
      </c>
      <c r="B217" s="9" t="s">
        <v>268</v>
      </c>
      <c r="C217" s="9" t="s">
        <v>303</v>
      </c>
      <c r="D217" s="10" t="s">
        <v>304</v>
      </c>
      <c r="E217" s="11"/>
      <c r="O217" s="4"/>
    </row>
    <row r="218">
      <c r="A218" s="8" t="str">
        <f>HYPERLINK("http://osu.ppy.sh/s/76465","Various Artist - Long Stream Practice Maps 2")</f>
        <v>Various Artist - Long Stream Practice Maps 2</v>
      </c>
      <c r="B218" s="9" t="s">
        <v>268</v>
      </c>
      <c r="C218" s="9" t="s">
        <v>303</v>
      </c>
      <c r="D218" s="10" t="s">
        <v>305</v>
      </c>
      <c r="E218" s="11"/>
      <c r="O218" s="4"/>
    </row>
    <row r="219">
      <c r="A219" s="8" t="str">
        <f>HYPERLINK("http://osu.ppy.sh/s/40405","Various Artists - osu! ~ Deathstream Compilation")</f>
        <v>Various Artists - osu! ~ Deathstream Compilation</v>
      </c>
      <c r="B219" s="9" t="s">
        <v>306</v>
      </c>
      <c r="C219" s="9" t="s">
        <v>307</v>
      </c>
      <c r="D219" s="10" t="s">
        <v>308</v>
      </c>
      <c r="E219" s="11"/>
      <c r="O219" s="12" t="s">
        <v>309</v>
      </c>
    </row>
    <row r="220">
      <c r="A220" s="8" t="str">
        <f>HYPERLINK("http://osu.ppy.sh/s/99584","Various Artists - osu! ~ Death Stream Compilation 2")</f>
        <v>Various Artists - osu! ~ Death Stream Compilation 2</v>
      </c>
      <c r="B220" s="9" t="s">
        <v>310</v>
      </c>
      <c r="C220" s="9" t="s">
        <v>307</v>
      </c>
      <c r="D220" s="10" t="s">
        <v>311</v>
      </c>
      <c r="E220" s="11"/>
      <c r="O220" s="4"/>
    </row>
    <row r="221">
      <c r="A221" s="8" t="str">
        <f>HYPERLINK("https://osu.ppy.sh/s/319825","Various Artists - Stream Practice")</f>
        <v>Various Artists - Stream Practice</v>
      </c>
      <c r="B221" s="1" t="s">
        <v>268</v>
      </c>
      <c r="C221" s="1" t="s">
        <v>312</v>
      </c>
      <c r="D221" s="22" t="s">
        <v>313</v>
      </c>
      <c r="E221" s="11"/>
      <c r="O221" s="4"/>
    </row>
    <row r="222">
      <c r="D222" s="28"/>
      <c r="E222" s="11"/>
      <c r="O222" s="4"/>
    </row>
    <row r="223">
      <c r="D223" s="28"/>
      <c r="E223" s="11"/>
      <c r="O223" s="4"/>
    </row>
    <row r="224">
      <c r="A224" s="29" t="s">
        <v>314</v>
      </c>
      <c r="D224" s="30" t="s">
        <v>315</v>
      </c>
    </row>
  </sheetData>
  <mergeCells count="9">
    <mergeCell ref="A224:C224"/>
    <mergeCell ref="D224:O224"/>
    <mergeCell ref="A1:E1"/>
    <mergeCell ref="A2:E2"/>
    <mergeCell ref="F2:N2"/>
    <mergeCell ref="F3:N3"/>
    <mergeCell ref="F202:N202"/>
    <mergeCell ref="F206:N206"/>
    <mergeCell ref="F210:N21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1.38"/>
    <col customWidth="1" min="2" max="2" width="24.75"/>
    <col customWidth="1" min="3" max="3" width="14.0"/>
    <col customWidth="1" min="4" max="4" width="7.5"/>
    <col customWidth="1" min="5" max="5" width="3.13"/>
    <col customWidth="1" min="6" max="14" width="2.13"/>
    <col customWidth="1" min="15" max="15" width="34.0"/>
  </cols>
  <sheetData>
    <row r="1">
      <c r="F1" s="2" t="str">
        <f>IMAGE("http://puu.sh/5xAHQ.jpg",1)</f>
        <v/>
      </c>
      <c r="G1" s="2" t="str">
        <f>IMAGE("http://puu.sh/5xAGm.jpg",1)</f>
        <v/>
      </c>
      <c r="H1" s="2" t="str">
        <f>IMAGE("http://puu.sh/5xDUy.jpg",1)</f>
        <v/>
      </c>
      <c r="I1" s="2" t="str">
        <f>IMAGE("http://puu.sh/5xC08.jpg",1)</f>
        <v/>
      </c>
      <c r="J1" s="2" t="str">
        <f>IMAGE("http://puu.sh/5xD2W.jpg",1)</f>
        <v/>
      </c>
      <c r="K1" s="2" t="str">
        <f>IMAGE("http://puu.sh/5yTf0.jpg",1)</f>
        <v/>
      </c>
      <c r="L1" s="2" t="str">
        <f>IMAGE("http://puu.sh/5xyJV.jpg",1)</f>
        <v/>
      </c>
      <c r="M1" s="2" t="str">
        <f>IMAGE("http://puu.sh/5xDDX.jpg",1)</f>
        <v/>
      </c>
      <c r="N1" s="2" t="str">
        <f>IMAGE("http://puu.sh/5xAT8.jpg",1)</f>
        <v/>
      </c>
      <c r="O1" s="3" t="s">
        <v>1</v>
      </c>
    </row>
    <row r="2">
      <c r="O2" s="4"/>
    </row>
    <row r="3">
      <c r="A3" s="5" t="s">
        <v>316</v>
      </c>
      <c r="B3" s="5" t="s">
        <v>3</v>
      </c>
      <c r="C3" s="5" t="s">
        <v>4</v>
      </c>
      <c r="D3" s="6" t="s">
        <v>5</v>
      </c>
      <c r="E3" s="7" t="s">
        <v>6</v>
      </c>
      <c r="F3" s="5" t="s">
        <v>7</v>
      </c>
      <c r="O3" s="7" t="s">
        <v>8</v>
      </c>
    </row>
    <row r="4">
      <c r="A4" s="8" t="str">
        <f>HYPERLINK("http://osu.ppy.sh/s/17682","Magome Togoshi - Hurry, Starfish")</f>
        <v>Magome Togoshi - Hurry, Starfish</v>
      </c>
      <c r="B4" s="1" t="s">
        <v>9</v>
      </c>
      <c r="C4" s="1" t="s">
        <v>317</v>
      </c>
      <c r="D4" s="20">
        <v>110.0</v>
      </c>
      <c r="E4" s="31">
        <v>42100.0</v>
      </c>
      <c r="O4" s="12" t="s">
        <v>318</v>
      </c>
    </row>
    <row r="5">
      <c r="A5" s="15" t="str">
        <f>HYPERLINK("https://osu.ppy.sh/b/789207","BiBi - Diamond Princess no Yuuutsu")</f>
        <v>BiBi - Diamond Princess no Yuuutsu</v>
      </c>
      <c r="B5" s="16" t="s">
        <v>319</v>
      </c>
      <c r="C5" s="16" t="s">
        <v>320</v>
      </c>
      <c r="D5" s="17">
        <v>127.0</v>
      </c>
      <c r="E5" s="18"/>
      <c r="F5" s="16"/>
      <c r="G5" s="16"/>
      <c r="H5" s="16"/>
      <c r="I5" s="16"/>
      <c r="J5" s="16"/>
      <c r="K5" s="16"/>
      <c r="L5" s="16"/>
      <c r="M5" s="16"/>
      <c r="N5" s="16"/>
      <c r="O5" s="25" t="s">
        <v>321</v>
      </c>
    </row>
    <row r="6">
      <c r="A6" s="8" t="str">
        <f>HYPERLINK("http://osu.ppy.sh/s/13019","Daisuke Achiwa - BASARA")</f>
        <v>Daisuke Achiwa - BASARA</v>
      </c>
      <c r="B6" s="9" t="s">
        <v>322</v>
      </c>
      <c r="C6" s="9" t="s">
        <v>323</v>
      </c>
      <c r="D6" s="13">
        <v>130.0</v>
      </c>
      <c r="E6" s="14"/>
      <c r="O6" s="12" t="s">
        <v>324</v>
      </c>
    </row>
    <row r="7">
      <c r="A7" s="8" t="str">
        <f>HYPERLINK("http://osu.ppy.sh/s/25127","Yasuharu Takanashi - Invoke Magic")</f>
        <v>Yasuharu Takanashi - Invoke Magic</v>
      </c>
      <c r="B7" s="1" t="s">
        <v>325</v>
      </c>
      <c r="C7" s="1" t="s">
        <v>326</v>
      </c>
      <c r="D7" s="22">
        <v>130.0</v>
      </c>
      <c r="E7" s="11"/>
      <c r="O7" s="12" t="s">
        <v>327</v>
      </c>
    </row>
    <row r="8">
      <c r="A8" s="8" t="str">
        <f>HYPERLINK("http://osu.ppy.sh/s/201141","TK from Ling tosite sigure - unravel (TV edit)")</f>
        <v>TK from Ling tosite sigure - unravel (TV edit)</v>
      </c>
      <c r="B8" s="1" t="s">
        <v>328</v>
      </c>
      <c r="C8" s="1" t="s">
        <v>329</v>
      </c>
      <c r="D8" s="22">
        <v>135.0</v>
      </c>
      <c r="E8" s="11"/>
      <c r="F8" s="2" t="str">
        <f>IMAGE("http://puu.sh/5xAT8.jpg",1)</f>
        <v/>
      </c>
      <c r="O8" s="12" t="s">
        <v>330</v>
      </c>
    </row>
    <row r="9">
      <c r="A9" s="8" t="str">
        <f>HYPERLINK("http://osu.ppy.sh/s/31419","daniwellP - Nyanyanyanyanyanyanya!")</f>
        <v>daniwellP - Nyanyanyanyanyanyanya!</v>
      </c>
      <c r="B9" s="9" t="s">
        <v>98</v>
      </c>
      <c r="C9" s="9" t="s">
        <v>331</v>
      </c>
      <c r="D9" s="10">
        <v>142.0</v>
      </c>
      <c r="E9" s="11"/>
      <c r="O9" s="12" t="s">
        <v>332</v>
      </c>
    </row>
    <row r="10">
      <c r="A10" s="8" t="str">
        <f>HYPERLINK("http://osu.ppy.sh/s/66084","SENTIVE - The end of a century")</f>
        <v>SENTIVE - The end of a century</v>
      </c>
      <c r="B10" s="9" t="s">
        <v>9</v>
      </c>
      <c r="C10" s="9" t="s">
        <v>65</v>
      </c>
      <c r="D10" s="32">
        <v>190.0</v>
      </c>
      <c r="E10" s="21" t="s">
        <v>279</v>
      </c>
      <c r="O10" s="12" t="s">
        <v>333</v>
      </c>
    </row>
    <row r="11">
      <c r="A11" s="8" t="str">
        <f>HYPERLINK("http://osu.ppy.sh/s/61848","cYsmix - Flan in Wonderland")</f>
        <v>cYsmix - Flan in Wonderland</v>
      </c>
      <c r="B11" s="1" t="s">
        <v>334</v>
      </c>
      <c r="C11" s="1" t="s">
        <v>335</v>
      </c>
      <c r="D11" s="22">
        <v>147.0</v>
      </c>
      <c r="E11" s="11"/>
      <c r="O11" s="12" t="s">
        <v>336</v>
      </c>
    </row>
    <row r="12">
      <c r="A12" s="8" t="str">
        <f>HYPERLINK("http://osu.ppy.sh/s/188877","Starving Trancer - New Gravity")</f>
        <v>Starving Trancer - New Gravity</v>
      </c>
      <c r="B12" s="1" t="s">
        <v>337</v>
      </c>
      <c r="C12" s="1" t="s">
        <v>338</v>
      </c>
      <c r="D12" s="22">
        <v>154.0</v>
      </c>
      <c r="E12" s="11"/>
      <c r="F12" s="2" t="str">
        <f t="shared" ref="F12:F14" si="1">IMAGE("http://puu.sh/5xAT8.jpg",1)</f>
        <v/>
      </c>
      <c r="O12" s="12" t="s">
        <v>339</v>
      </c>
    </row>
    <row r="13">
      <c r="A13" s="8" t="str">
        <f>HYPERLINK("http://osu.ppy.sh/s/199719","SHK - Halloween Party")</f>
        <v>SHK - Halloween Party</v>
      </c>
      <c r="B13" s="1" t="s">
        <v>9</v>
      </c>
      <c r="C13" s="1" t="s">
        <v>340</v>
      </c>
      <c r="D13" s="22">
        <v>155.0</v>
      </c>
      <c r="E13" s="11"/>
      <c r="F13" s="2" t="str">
        <f t="shared" si="1"/>
        <v/>
      </c>
      <c r="O13" s="12" t="s">
        <v>341</v>
      </c>
    </row>
    <row r="14">
      <c r="A14" s="8" t="str">
        <f>HYPERLINK("http://osu.ppy.sh/s/87188","Memme - NEW Astronomas")</f>
        <v>Memme - NEW Astronomas</v>
      </c>
      <c r="B14" s="1" t="s">
        <v>114</v>
      </c>
      <c r="C14" s="1" t="s">
        <v>81</v>
      </c>
      <c r="D14" s="22">
        <v>160.0</v>
      </c>
      <c r="E14" s="11"/>
      <c r="F14" s="2" t="str">
        <f t="shared" si="1"/>
        <v/>
      </c>
      <c r="O14" s="12" t="s">
        <v>342</v>
      </c>
    </row>
    <row r="15">
      <c r="A15" s="8" t="str">
        <f>HYPERLINK("http://osu.ppy.sh/s/46218","A*Teens - Gimme! Gimme! Gimme! (Nightcore Mix)")</f>
        <v>A*Teens - Gimme! Gimme! Gimme! (Nightcore Mix)</v>
      </c>
      <c r="B15" s="9" t="s">
        <v>343</v>
      </c>
      <c r="C15" s="9" t="s">
        <v>344</v>
      </c>
      <c r="D15" s="10">
        <v>163.0</v>
      </c>
      <c r="E15" s="11"/>
      <c r="O15" s="4"/>
    </row>
    <row r="16">
      <c r="A16" s="8" t="str">
        <f>HYPERLINK("http://osu.ppy.sh/s/111611","ZUN - Kobito of the Shining Needle ~ Little Princess")</f>
        <v>ZUN - Kobito of the Shining Needle ~ Little Princess</v>
      </c>
      <c r="B16" s="1" t="s">
        <v>114</v>
      </c>
      <c r="C16" s="1" t="s">
        <v>146</v>
      </c>
      <c r="D16" s="22">
        <v>164.0</v>
      </c>
      <c r="E16" s="11"/>
      <c r="F16" s="2" t="str">
        <f t="shared" ref="F16:F17" si="2">IMAGE("http://puu.sh/5xAT8.jpg",1)</f>
        <v/>
      </c>
      <c r="G16" s="26"/>
      <c r="H16" s="26"/>
      <c r="I16" s="26"/>
      <c r="J16" s="26"/>
      <c r="K16" s="26"/>
      <c r="L16" s="26"/>
      <c r="M16" s="26"/>
      <c r="N16" s="26"/>
      <c r="O16" s="12" t="s">
        <v>345</v>
      </c>
    </row>
    <row r="17">
      <c r="A17" s="8" t="str">
        <f>HYPERLINK("http://osu.ppy.sh/s/110126","MiddleIsland - Piano Concerto No.1 'Scream'")</f>
        <v>MiddleIsland - Piano Concerto No.1 'Scream'</v>
      </c>
      <c r="B17" s="1" t="s">
        <v>346</v>
      </c>
      <c r="C17" s="1" t="s">
        <v>347</v>
      </c>
      <c r="D17" s="22">
        <v>165.0</v>
      </c>
      <c r="E17" s="21" t="s">
        <v>348</v>
      </c>
      <c r="F17" s="2" t="str">
        <f t="shared" si="2"/>
        <v/>
      </c>
      <c r="O17" s="12" t="s">
        <v>349</v>
      </c>
    </row>
    <row r="18">
      <c r="A18" s="8" t="str">
        <f>HYPERLINK("http://osu.ppy.sh/s/31115","ParagonX9 - Chaoz Japan")</f>
        <v>ParagonX9 - Chaoz Japan</v>
      </c>
      <c r="B18" s="9" t="s">
        <v>350</v>
      </c>
      <c r="C18" s="9" t="s">
        <v>17</v>
      </c>
      <c r="D18" s="10">
        <v>165.0</v>
      </c>
      <c r="E18" s="11"/>
      <c r="O18" s="4"/>
    </row>
    <row r="19">
      <c r="A19" s="8" t="str">
        <f>HYPERLINK("http://osu.ppy.sh/s/23754","USBduck - Keyboard Cat ZONE")</f>
        <v>USBduck - Keyboard Cat ZONE</v>
      </c>
      <c r="B19" s="9" t="s">
        <v>351</v>
      </c>
      <c r="C19" s="9" t="s">
        <v>352</v>
      </c>
      <c r="D19" s="10">
        <v>165.0</v>
      </c>
      <c r="E19" s="11"/>
      <c r="O19" s="4"/>
    </row>
    <row r="20">
      <c r="A20" s="8" t="str">
        <f>HYPERLINK("http://osu.ppy.sh/s/100444","ZUN - The Venerable Ancient Battlefield ~ Suwa Foughten Field")</f>
        <v>ZUN - The Venerable Ancient Battlefield ~ Suwa Foughten Field</v>
      </c>
      <c r="B20" s="1" t="s">
        <v>114</v>
      </c>
      <c r="C20" s="1" t="s">
        <v>146</v>
      </c>
      <c r="D20" s="33">
        <v>168.0</v>
      </c>
      <c r="E20" s="14"/>
      <c r="F20" s="2" t="str">
        <f t="shared" ref="F20:F24" si="3">IMAGE("http://puu.sh/5xAT8.jpg",1)</f>
        <v/>
      </c>
      <c r="G20" s="2" t="str">
        <f>IMAGE("http://puu.sh/5xC08.jpg",1)</f>
        <v/>
      </c>
      <c r="H20" s="2" t="str">
        <f>IMAGE("http://puu.sh/5xDDX.jpg",1)</f>
        <v/>
      </c>
      <c r="O20" s="12" t="s">
        <v>353</v>
      </c>
    </row>
    <row r="21">
      <c r="A21" s="8" t="str">
        <f>HYPERLINK("http://osu.ppy.sh/s/106212","LeaF - MEPHISTO")</f>
        <v>LeaF - MEPHISTO</v>
      </c>
      <c r="B21" s="9" t="s">
        <v>80</v>
      </c>
      <c r="C21" s="9" t="s">
        <v>354</v>
      </c>
      <c r="D21" s="27">
        <v>170.0</v>
      </c>
      <c r="E21" s="14"/>
      <c r="F21" s="2" t="str">
        <f t="shared" si="3"/>
        <v/>
      </c>
      <c r="O21" s="12" t="s">
        <v>355</v>
      </c>
    </row>
    <row r="22">
      <c r="A22" s="8" t="str">
        <f>HYPERLINK("http://osu.ppy.sh/s/20795","Silver Forest - Kero (9) Revolution Final Battle")</f>
        <v>Silver Forest - Kero (9) Revolution Final Battle</v>
      </c>
      <c r="B22" s="9" t="s">
        <v>29</v>
      </c>
      <c r="C22" s="9" t="s">
        <v>165</v>
      </c>
      <c r="D22" s="27">
        <v>172.0</v>
      </c>
      <c r="E22" s="14"/>
      <c r="F22" s="2" t="str">
        <f t="shared" si="3"/>
        <v/>
      </c>
      <c r="O22" s="4"/>
    </row>
    <row r="23">
      <c r="A23" s="8" t="str">
        <f>HYPERLINK("http://osu.ppy.sh/s/31054","DJ YOSHITAKA - FLOWER")</f>
        <v>DJ YOSHITAKA - FLOWER</v>
      </c>
      <c r="B23" s="9" t="s">
        <v>356</v>
      </c>
      <c r="C23" s="9" t="s">
        <v>357</v>
      </c>
      <c r="D23" s="10">
        <v>173.0</v>
      </c>
      <c r="E23" s="11"/>
      <c r="F23" s="2" t="str">
        <f t="shared" si="3"/>
        <v/>
      </c>
      <c r="O23" s="4"/>
    </row>
    <row r="24">
      <c r="A24" s="8" t="str">
        <f>HYPERLINK("https://osu.ppy.sh/s/149749","Memme - China Dress")</f>
        <v>Memme - China Dress</v>
      </c>
      <c r="B24" s="1" t="s">
        <v>358</v>
      </c>
      <c r="C24" s="1" t="s">
        <v>359</v>
      </c>
      <c r="D24" s="22">
        <v>175.0</v>
      </c>
      <c r="E24" s="11"/>
      <c r="F24" s="2" t="str">
        <f t="shared" si="3"/>
        <v/>
      </c>
      <c r="O24" s="12" t="s">
        <v>236</v>
      </c>
    </row>
    <row r="25">
      <c r="A25" s="8" t="str">
        <f>HYPERLINK("http://osu.ppy.sh/s/73474","Cres - End Time")</f>
        <v>Cres - End Time</v>
      </c>
      <c r="B25" s="9" t="s">
        <v>360</v>
      </c>
      <c r="C25" s="9" t="s">
        <v>183</v>
      </c>
      <c r="D25" s="10">
        <v>180.0</v>
      </c>
      <c r="E25" s="11"/>
      <c r="O25" s="12" t="s">
        <v>361</v>
      </c>
    </row>
    <row r="26">
      <c r="A26" s="8" t="str">
        <f>HYPERLINK("http://osu.ppy.sh/s/84100","Memme - Plasma Gun")</f>
        <v>Memme - Plasma Gun</v>
      </c>
      <c r="B26" s="9" t="s">
        <v>360</v>
      </c>
      <c r="C26" s="9" t="s">
        <v>183</v>
      </c>
      <c r="D26" s="10">
        <v>180.0</v>
      </c>
      <c r="E26" s="11"/>
      <c r="F26" s="2" t="str">
        <f>IMAGE("http://puu.sh/5xAT8.jpg",1)</f>
        <v/>
      </c>
      <c r="O26" s="12" t="s">
        <v>362</v>
      </c>
    </row>
    <row r="27">
      <c r="A27" s="8" t="str">
        <f>HYPERLINK("http://osu.ppy.sh/s/83094","Yooh - Dynasty")</f>
        <v>Yooh - Dynasty</v>
      </c>
      <c r="B27" s="9" t="s">
        <v>363</v>
      </c>
      <c r="C27" s="9" t="s">
        <v>364</v>
      </c>
      <c r="D27" s="10">
        <v>189.0</v>
      </c>
      <c r="E27" s="11"/>
      <c r="O27" s="12" t="s">
        <v>118</v>
      </c>
    </row>
    <row r="28">
      <c r="A28" s="8" t="str">
        <f>HYPERLINK("http://osu.ppy.sh/s/60096","mafumafu - Yuugure Semi Nikki")</f>
        <v>mafumafu - Yuugure Semi Nikki</v>
      </c>
      <c r="B28" s="9" t="s">
        <v>365</v>
      </c>
      <c r="C28" s="9" t="s">
        <v>366</v>
      </c>
      <c r="D28" s="27">
        <v>190.0</v>
      </c>
      <c r="E28" s="14"/>
      <c r="F28" s="2" t="str">
        <f t="shared" ref="F28:F29" si="4">IMAGE("http://puu.sh/5xAT8.jpg",1)</f>
        <v/>
      </c>
      <c r="O28" s="12" t="s">
        <v>236</v>
      </c>
    </row>
    <row r="29">
      <c r="A29" s="8" t="str">
        <f>HYPERLINK("http://osu.ppy.sh/s/85802","RYO - Shuffle Heaven")</f>
        <v>RYO - Shuffle Heaven</v>
      </c>
      <c r="B29" s="1" t="s">
        <v>360</v>
      </c>
      <c r="C29" s="9" t="s">
        <v>235</v>
      </c>
      <c r="D29" s="27">
        <v>190.0</v>
      </c>
      <c r="E29" s="14"/>
      <c r="F29" s="2" t="str">
        <f t="shared" si="4"/>
        <v/>
      </c>
      <c r="O29" s="12" t="s">
        <v>367</v>
      </c>
    </row>
    <row r="30">
      <c r="A30" s="8" t="str">
        <f>HYPERLINK("https://osu.ppy.sh/s/80214","Wotamin - Gigantic O.T.N")</f>
        <v>Wotamin - Gigantic O.T.N</v>
      </c>
      <c r="B30" s="9" t="s">
        <v>368</v>
      </c>
      <c r="C30" s="9" t="s">
        <v>369</v>
      </c>
      <c r="D30" s="10">
        <v>190.0</v>
      </c>
      <c r="E30" s="14"/>
      <c r="F30" s="2" t="str">
        <f>IMAGE("http://puu.sh/5xAHQ.jpg",1)</f>
        <v/>
      </c>
      <c r="G30" s="2" t="str">
        <f>IMAGE("http://puu.sh/5xAGm.jpg",1)</f>
        <v/>
      </c>
      <c r="H30" s="2" t="str">
        <f>IMAGE("http://puu.sh/5xDUy.jpg",1)</f>
        <v/>
      </c>
      <c r="I30" s="2" t="str">
        <f>IMAGE("http://puu.sh/5xC08.jpg",1)</f>
        <v/>
      </c>
      <c r="J30" s="2" t="str">
        <f>IMAGE("http://puu.sh/5xD2W.jpg",1)</f>
        <v/>
      </c>
      <c r="K30" s="2" t="str">
        <f>IMAGE("http://puu.sh/5xyJV.jpg",1)</f>
        <v/>
      </c>
      <c r="L30" s="2" t="str">
        <f>IMAGE("http://puu.sh/5xDDX.jpg",1)</f>
        <v/>
      </c>
      <c r="M30" s="2" t="str">
        <f>IMAGE("http://puu.sh/5xAT8.jpg",1)</f>
        <v/>
      </c>
      <c r="O30" s="12" t="s">
        <v>236</v>
      </c>
    </row>
    <row r="31">
      <c r="A31" s="8" t="str">
        <f>HYPERLINK("http://osu.ppy.sh/s/40273","celas - Azul (Remix)")</f>
        <v>celas - Azul (Remix)</v>
      </c>
      <c r="B31" s="9" t="s">
        <v>114</v>
      </c>
      <c r="C31" s="9" t="s">
        <v>55</v>
      </c>
      <c r="D31" s="10">
        <v>195.0</v>
      </c>
      <c r="E31" s="11"/>
      <c r="O31" s="12" t="s">
        <v>370</v>
      </c>
    </row>
    <row r="32">
      <c r="A32" s="8" t="str">
        <f>HYPERLINK("http://osu.ppy.sh/s/48979","Hatsune Miku - Mythologia's End")</f>
        <v>Hatsune Miku - Mythologia's End</v>
      </c>
      <c r="B32" s="9" t="s">
        <v>371</v>
      </c>
      <c r="C32" s="9" t="s">
        <v>276</v>
      </c>
      <c r="D32" s="10">
        <v>195.0</v>
      </c>
      <c r="E32" s="11"/>
      <c r="F32" s="2" t="str">
        <f>IMAGE("http://puu.sh/5xAT8.jpg",1)</f>
        <v/>
      </c>
      <c r="O32" s="4"/>
    </row>
    <row r="33">
      <c r="A33" s="8" t="str">
        <f>HYPERLINK("http://osu.ppy.sh/s/93398","Luxion - High-Priestess")</f>
        <v>Luxion - High-Priestess</v>
      </c>
      <c r="B33" s="9" t="s">
        <v>372</v>
      </c>
      <c r="C33" s="9" t="s">
        <v>373</v>
      </c>
      <c r="D33" s="27">
        <v>196.0</v>
      </c>
      <c r="E33" s="14"/>
      <c r="F33" s="2" t="str">
        <f>IMAGE("http://puu.sh/5xDUy.jpg",1)</f>
        <v/>
      </c>
      <c r="G33" s="2" t="str">
        <f>IMAGE("http://puu.sh/5xDDX.jpg",1)</f>
        <v/>
      </c>
      <c r="O33" s="9" t="s">
        <v>374</v>
      </c>
    </row>
    <row r="34">
      <c r="A34" s="8" t="str">
        <f>HYPERLINK("http://osu.ppy.sh/s/27448","DragonForce - Cry for Eternity")</f>
        <v>DragonForce - Cry for Eternity</v>
      </c>
      <c r="B34" s="9" t="s">
        <v>375</v>
      </c>
      <c r="C34" s="9" t="s">
        <v>376</v>
      </c>
      <c r="D34" s="10">
        <v>200.0</v>
      </c>
      <c r="E34" s="11"/>
      <c r="O34" s="4"/>
    </row>
    <row r="35">
      <c r="A35" s="8" t="str">
        <f>HYPERLINK("http://osu.ppy.sh/s/90716","DragonForce - Heroes of Our Time")</f>
        <v>DragonForce - Heroes of Our Time</v>
      </c>
      <c r="B35" s="9" t="s">
        <v>375</v>
      </c>
      <c r="C35" s="9" t="s">
        <v>377</v>
      </c>
      <c r="D35" s="10">
        <v>200.0</v>
      </c>
      <c r="E35" s="11"/>
      <c r="O35" s="4"/>
    </row>
    <row r="36">
      <c r="A36" s="8" t="str">
        <f>HYPERLINK("http://osu.ppy.sh/s/18860","DragonForce - Revolution Deathsquad")</f>
        <v>DragonForce - Revolution Deathsquad</v>
      </c>
      <c r="B36" s="9" t="s">
        <v>375</v>
      </c>
      <c r="C36" s="9" t="s">
        <v>376</v>
      </c>
      <c r="D36" s="10">
        <v>200.0</v>
      </c>
      <c r="E36" s="11"/>
      <c r="O36" s="4"/>
    </row>
    <row r="37">
      <c r="A37" s="8" t="str">
        <f>HYPERLINK("http://osu.ppy.sh/s/20237","DragonForce - Through The Fire And Flames")</f>
        <v>DragonForce - Through The Fire And Flames</v>
      </c>
      <c r="B37" s="9" t="s">
        <v>375</v>
      </c>
      <c r="C37" s="9" t="s">
        <v>376</v>
      </c>
      <c r="D37" s="10">
        <v>200.0</v>
      </c>
      <c r="E37" s="11"/>
      <c r="O37" s="4"/>
    </row>
    <row r="38">
      <c r="A38" s="8" t="str">
        <f>HYPERLINK("http://osu.ppy.sh/s/46239","Mutsuhiko Izumi - Red Goose")</f>
        <v>Mutsuhiko Izumi - Red Goose</v>
      </c>
      <c r="B38" s="1" t="s">
        <v>378</v>
      </c>
      <c r="C38" s="1" t="s">
        <v>223</v>
      </c>
      <c r="D38" s="22">
        <v>200.0</v>
      </c>
      <c r="E38" s="11"/>
      <c r="O38" s="12"/>
    </row>
    <row r="39">
      <c r="A39" s="8" t="str">
        <f>HYPERLINK("http://osu.ppy.sh/s/67133","Ryu* Vs. L.E.D.-G Vs. ZUN - PARADISE GHOST")</f>
        <v>Ryu* Vs. L.E.D.-G Vs. ZUN - PARADISE GHOST</v>
      </c>
      <c r="B39" s="9" t="s">
        <v>114</v>
      </c>
      <c r="C39" s="9" t="s">
        <v>379</v>
      </c>
      <c r="D39" s="10">
        <v>200.0</v>
      </c>
      <c r="E39" s="11"/>
      <c r="O39" s="12" t="s">
        <v>113</v>
      </c>
    </row>
    <row r="40">
      <c r="A40" s="8" t="str">
        <f>HYPERLINK("http://osu.ppy.sh/s/292301","xi - Blue Zenith")</f>
        <v>xi - Blue Zenith</v>
      </c>
      <c r="B40" s="1" t="s">
        <v>380</v>
      </c>
      <c r="C40" s="1" t="s">
        <v>381</v>
      </c>
      <c r="D40" s="22">
        <v>200.0</v>
      </c>
      <c r="E40" s="11"/>
      <c r="F40" s="2" t="str">
        <f>IMAGE("http://puu.sh/5xAT8.jpg",1)</f>
        <v/>
      </c>
      <c r="O40" s="12" t="s">
        <v>382</v>
      </c>
    </row>
    <row r="41">
      <c r="A41" s="8" t="str">
        <f>HYPERLINK("http://osu.ppy.sh/s/47330","Levaslater - NNRT")</f>
        <v>Levaslater - NNRT</v>
      </c>
      <c r="B41" s="9" t="s">
        <v>114</v>
      </c>
      <c r="C41" s="9" t="s">
        <v>383</v>
      </c>
      <c r="D41" s="10">
        <v>202.0</v>
      </c>
      <c r="E41" s="11"/>
      <c r="F41" s="2" t="str">
        <f>IMAGE("http://puu.sh/5xAGm.jpg",1)</f>
        <v/>
      </c>
      <c r="O41" s="4"/>
    </row>
    <row r="42">
      <c r="A42" s="8" t="str">
        <f>HYPERLINK("http://osu.ppy.sh/s/46238","DragonForce - Fallen World")</f>
        <v>DragonForce - Fallen World</v>
      </c>
      <c r="B42" s="9" t="s">
        <v>375</v>
      </c>
      <c r="C42" s="9" t="s">
        <v>377</v>
      </c>
      <c r="D42" s="10">
        <v>220.0</v>
      </c>
      <c r="E42" s="11"/>
      <c r="O42" s="4"/>
    </row>
    <row r="43">
      <c r="A43" s="8" t="str">
        <f>HYPERLINK("http://osu.ppy.sh/s/39804","xi - FREEDOM DiVE")</f>
        <v>xi - FREEDOM DiVE</v>
      </c>
      <c r="B43" s="1" t="s">
        <v>384</v>
      </c>
      <c r="C43" s="9" t="s">
        <v>168</v>
      </c>
      <c r="D43" s="10">
        <v>222.0</v>
      </c>
      <c r="E43" s="11"/>
      <c r="O43" s="4"/>
    </row>
    <row r="44">
      <c r="D44" s="28"/>
      <c r="E44" s="11"/>
      <c r="O44" s="4"/>
    </row>
    <row r="45">
      <c r="A45" s="34" t="s">
        <v>385</v>
      </c>
      <c r="B45" s="5" t="s">
        <v>3</v>
      </c>
      <c r="C45" s="5" t="s">
        <v>4</v>
      </c>
      <c r="D45" s="6" t="s">
        <v>5</v>
      </c>
      <c r="E45" s="7" t="s">
        <v>6</v>
      </c>
      <c r="F45" s="5" t="s">
        <v>7</v>
      </c>
      <c r="O45" s="7" t="s">
        <v>8</v>
      </c>
    </row>
    <row r="46">
      <c r="A46" s="8" t="str">
        <f>HYPERLINK("http://osu.ppy.sh/s/357557","Demetori - Shoujo ga Mita Nihon no Genfuukei ~ Dance of puNDarika")</f>
        <v>Demetori - Shoujo ga Mita Nihon no Genfuukei ~ Dance of puNDarika</v>
      </c>
      <c r="B46" s="1" t="s">
        <v>161</v>
      </c>
      <c r="C46" s="1" t="s">
        <v>386</v>
      </c>
      <c r="D46" s="22">
        <v>135.0</v>
      </c>
      <c r="E46" s="21" t="s">
        <v>348</v>
      </c>
      <c r="F46" s="2"/>
      <c r="O46" s="12"/>
    </row>
    <row r="47">
      <c r="A47" s="8" t="str">
        <f>HYPERLINK("http://osu.ppy.sh/s/188799","Demetori - Magus Night ~ Frenzy Night")</f>
        <v>Demetori - Magus Night ~ Frenzy Night</v>
      </c>
      <c r="B47" s="1" t="s">
        <v>387</v>
      </c>
      <c r="C47" s="1" t="s">
        <v>388</v>
      </c>
      <c r="D47" s="22">
        <v>152.0</v>
      </c>
      <c r="E47" s="11"/>
      <c r="F47" s="2" t="str">
        <f>IMAGE("http://puu.sh/5xAT8.jpg",1)</f>
        <v/>
      </c>
      <c r="O47" s="12" t="s">
        <v>389</v>
      </c>
    </row>
    <row r="48">
      <c r="A48" s="8" t="str">
        <f>HYPERLINK("http://osu.ppy.sh/s/51738","xi - Death Piano")</f>
        <v>xi - Death Piano</v>
      </c>
      <c r="B48" s="9" t="s">
        <v>9</v>
      </c>
      <c r="C48" s="9" t="s">
        <v>390</v>
      </c>
      <c r="D48" s="10">
        <v>170.0</v>
      </c>
      <c r="E48" s="11"/>
      <c r="O48" s="12" t="s">
        <v>391</v>
      </c>
    </row>
    <row r="49">
      <c r="A49" s="35" t="str">
        <f>HYPERLINK("https://osu.ppy.sh/s/83957","ISHTAR - AgraiA")</f>
        <v>ISHTAR - AgraiA</v>
      </c>
      <c r="B49" s="9" t="s">
        <v>114</v>
      </c>
      <c r="C49" s="9" t="s">
        <v>390</v>
      </c>
      <c r="D49" s="10">
        <v>185.0</v>
      </c>
      <c r="E49" s="11"/>
      <c r="O49" s="4"/>
    </row>
    <row r="50">
      <c r="A50" s="8" t="str">
        <f>HYPERLINK("http://osu.ppy.sh/s/36776","Suzaku VS Genbu - Himiko")</f>
        <v>Suzaku VS Genbu - Himiko</v>
      </c>
      <c r="B50" s="9" t="s">
        <v>392</v>
      </c>
      <c r="C50" s="9" t="s">
        <v>393</v>
      </c>
      <c r="D50" s="10">
        <v>185.0</v>
      </c>
      <c r="E50" s="11"/>
      <c r="O50" s="12" t="s">
        <v>394</v>
      </c>
    </row>
    <row r="51">
      <c r="A51" s="8" t="str">
        <f>HYPERLINK("http://osu.ppy.sh/s/31684","Shiraishi - Shinsekai")</f>
        <v>Shiraishi - Shinsekai</v>
      </c>
      <c r="B51" s="9" t="s">
        <v>395</v>
      </c>
      <c r="C51" s="9" t="s">
        <v>396</v>
      </c>
      <c r="D51" s="10">
        <v>193.0</v>
      </c>
      <c r="E51" s="11"/>
      <c r="O51" s="4"/>
    </row>
    <row r="52">
      <c r="A52" s="8" t="str">
        <f>HYPERLINK("http://osu.ppy.sh/s/52928","e-ZUKA - Vital Mission in the Spanish Desert")</f>
        <v>e-ZUKA - Vital Mission in the Spanish Desert</v>
      </c>
      <c r="B52" s="1" t="s">
        <v>397</v>
      </c>
      <c r="C52" s="1" t="s">
        <v>398</v>
      </c>
      <c r="D52" s="22">
        <v>200.0</v>
      </c>
      <c r="E52" s="11"/>
      <c r="O52" s="12" t="s">
        <v>399</v>
      </c>
    </row>
    <row r="53">
      <c r="A53" s="8" t="str">
        <f>HYPERLINK("http://osu.ppy.sh/s/68075","t+pazolite - mo-ko-mo-core")</f>
        <v>t+pazolite - mo-ko-mo-core</v>
      </c>
      <c r="B53" s="9" t="s">
        <v>29</v>
      </c>
      <c r="C53" s="9" t="s">
        <v>400</v>
      </c>
      <c r="D53" s="10">
        <v>200.0</v>
      </c>
      <c r="E53" s="11"/>
      <c r="O53" s="12" t="s">
        <v>401</v>
      </c>
    </row>
    <row r="54">
      <c r="A54" s="8" t="str">
        <f>HYPERLINK("http://osu.ppy.sh/s/48925","xi - Ascension to Heaven")</f>
        <v>xi - Ascension to Heaven</v>
      </c>
      <c r="B54" s="9" t="s">
        <v>122</v>
      </c>
      <c r="C54" s="9" t="s">
        <v>390</v>
      </c>
      <c r="D54" s="10">
        <v>200.0</v>
      </c>
      <c r="E54" s="11"/>
      <c r="O54" s="4"/>
    </row>
    <row r="55">
      <c r="A55" s="8" t="str">
        <f>HYPERLINK("http://osu.ppy.sh/s/30752","Unlucky Morpheus - BPM210 Shanghai Alice")</f>
        <v>Unlucky Morpheus - BPM210 Shanghai Alice</v>
      </c>
      <c r="B55" s="9" t="s">
        <v>161</v>
      </c>
      <c r="C55" s="9" t="s">
        <v>402</v>
      </c>
      <c r="D55" s="10">
        <v>210.0</v>
      </c>
      <c r="E55" s="11"/>
      <c r="O55" s="4"/>
    </row>
    <row r="56">
      <c r="A56" s="8" t="str">
        <f>HYPERLINK("http://osu.ppy.sh/s/96366","uetsu shi - Tenku No Shiro Vuerieru")</f>
        <v>uetsu shi - Tenku No Shiro Vuerieru</v>
      </c>
      <c r="B56" s="9" t="s">
        <v>403</v>
      </c>
      <c r="C56" s="9" t="s">
        <v>404</v>
      </c>
      <c r="D56" s="10">
        <v>222.0</v>
      </c>
      <c r="E56" s="11"/>
      <c r="O56" s="4"/>
    </row>
    <row r="57">
      <c r="D57" s="28"/>
      <c r="E57" s="11"/>
      <c r="O57" s="4"/>
    </row>
  </sheetData>
  <mergeCells count="5">
    <mergeCell ref="A1:E1"/>
    <mergeCell ref="A2:E2"/>
    <mergeCell ref="F2:N2"/>
    <mergeCell ref="F3:N3"/>
    <mergeCell ref="F45:N45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9.25"/>
    <col customWidth="1" min="2" max="2" width="22.0"/>
    <col customWidth="1" min="3" max="3" width="14.0"/>
    <col customWidth="1" min="4" max="4" width="7.5"/>
    <col customWidth="1" min="5" max="5" width="3.13"/>
    <col customWidth="1" min="6" max="14" width="2.13"/>
    <col customWidth="1" min="15" max="15" width="34.0"/>
  </cols>
  <sheetData>
    <row r="1">
      <c r="F1" s="2" t="str">
        <f>IMAGE("http://puu.sh/5xAHQ.jpg",1)</f>
        <v/>
      </c>
      <c r="G1" s="2" t="str">
        <f>IMAGE("http://puu.sh/5xAGm.jpg",1)</f>
        <v/>
      </c>
      <c r="H1" s="2" t="str">
        <f>IMAGE("http://puu.sh/5xDUy.jpg",1)</f>
        <v/>
      </c>
      <c r="I1" s="2" t="str">
        <f>IMAGE("http://puu.sh/5xC08.jpg",1)</f>
        <v/>
      </c>
      <c r="J1" s="2" t="str">
        <f>IMAGE("http://puu.sh/5xD2W.jpg",1)</f>
        <v/>
      </c>
      <c r="K1" s="2" t="str">
        <f>IMAGE("http://puu.sh/5yTf0.jpg",1)</f>
        <v/>
      </c>
      <c r="L1" s="2" t="str">
        <f>IMAGE("http://puu.sh/5xyJV.jpg",1)</f>
        <v/>
      </c>
      <c r="M1" s="2" t="str">
        <f>IMAGE("http://puu.sh/5xDDX.jpg",1)</f>
        <v/>
      </c>
      <c r="N1" s="2" t="str">
        <f>IMAGE("http://puu.sh/5xAT8.jpg",1)</f>
        <v/>
      </c>
      <c r="O1" s="3" t="s">
        <v>1</v>
      </c>
    </row>
    <row r="2">
      <c r="O2" s="4"/>
    </row>
    <row r="3">
      <c r="A3" s="5" t="s">
        <v>2</v>
      </c>
      <c r="B3" s="5" t="s">
        <v>3</v>
      </c>
      <c r="C3" s="5" t="s">
        <v>4</v>
      </c>
      <c r="D3" s="6" t="s">
        <v>5</v>
      </c>
      <c r="E3" s="7" t="s">
        <v>6</v>
      </c>
      <c r="F3" s="5" t="s">
        <v>7</v>
      </c>
      <c r="O3" s="7" t="s">
        <v>8</v>
      </c>
    </row>
    <row r="4">
      <c r="A4" s="8" t="str">
        <f>HYPERLINK("https://osu.ppy.sh/b/841068","Apink - Boo")</f>
        <v>Apink - Boo</v>
      </c>
      <c r="B4" s="1" t="s">
        <v>405</v>
      </c>
      <c r="C4" s="1" t="s">
        <v>406</v>
      </c>
      <c r="D4" s="22">
        <v>135.0</v>
      </c>
      <c r="E4" s="11"/>
      <c r="O4" s="12" t="s">
        <v>407</v>
      </c>
    </row>
    <row r="5">
      <c r="A5" s="8" t="str">
        <f>HYPERLINK("https://osu.ppy.sh/b/1024742","Halozy - Deconstruction Star")</f>
        <v>Halozy - Deconstruction Star</v>
      </c>
      <c r="B5" s="1" t="s">
        <v>408</v>
      </c>
      <c r="C5" s="1" t="s">
        <v>409</v>
      </c>
      <c r="D5" s="20">
        <v>155.0</v>
      </c>
      <c r="E5" s="11"/>
      <c r="O5" s="12" t="s">
        <v>410</v>
      </c>
    </row>
    <row r="6">
      <c r="A6" s="8" t="str">
        <f>HYPERLINK("https://osu.ppy.sh/b/124321","07th Expansion - Eiji Kuinbii")</f>
        <v>07th Expansion - Eiji Kuinbii</v>
      </c>
      <c r="B6" s="1" t="s">
        <v>106</v>
      </c>
      <c r="C6" s="1" t="s">
        <v>107</v>
      </c>
      <c r="D6" s="20">
        <v>153.0</v>
      </c>
      <c r="E6" s="11"/>
      <c r="O6" s="12" t="s">
        <v>411</v>
      </c>
    </row>
    <row r="7">
      <c r="A7" s="8" t="str">
        <f>HYPERLINK("https://osu.ppy.sh/b/923985","Halozy - eliminate anthem")</f>
        <v>Halozy - eliminate anthem</v>
      </c>
      <c r="B7" s="1" t="s">
        <v>412</v>
      </c>
      <c r="C7" s="1" t="s">
        <v>409</v>
      </c>
      <c r="D7" s="20">
        <v>150.0</v>
      </c>
      <c r="E7" s="11"/>
      <c r="O7" s="12" t="s">
        <v>413</v>
      </c>
    </row>
    <row r="8">
      <c r="A8" s="8" t="str">
        <f>HYPERLINK("https://osu.ppy.sh/b/119056","KIEN - La Grand Bleu")</f>
        <v>KIEN - La Grand Bleu</v>
      </c>
      <c r="B8" s="1" t="s">
        <v>260</v>
      </c>
      <c r="C8" s="1" t="s">
        <v>261</v>
      </c>
      <c r="D8" s="20">
        <v>163.875</v>
      </c>
      <c r="E8" s="14"/>
      <c r="O8" s="12" t="s">
        <v>414</v>
      </c>
    </row>
    <row r="9">
      <c r="A9" s="8" t="str">
        <f>HYPERLINK("https://osu.ppy.sh/b/986233","sakuzyo - Senkyou Ranbu")</f>
        <v>sakuzyo - Senkyou Ranbu</v>
      </c>
      <c r="B9" s="36" t="s">
        <v>415</v>
      </c>
      <c r="C9" s="36" t="s">
        <v>416</v>
      </c>
      <c r="D9" s="37">
        <v>135.0</v>
      </c>
      <c r="E9" s="38" t="s">
        <v>348</v>
      </c>
      <c r="F9" s="16"/>
      <c r="G9" s="16"/>
      <c r="H9" s="16"/>
      <c r="I9" s="16"/>
      <c r="J9" s="16"/>
      <c r="K9" s="16"/>
      <c r="L9" s="16"/>
      <c r="M9" s="16"/>
      <c r="N9" s="16"/>
      <c r="O9" s="19" t="s">
        <v>417</v>
      </c>
    </row>
    <row r="10">
      <c r="A10" s="8" t="str">
        <f>HYPERLINK("https://osu.ppy.sh/b/48589","M2U - The Prince of Darkness")</f>
        <v>M2U - The Prince of Darkness</v>
      </c>
      <c r="B10" s="36" t="s">
        <v>418</v>
      </c>
      <c r="C10" s="36" t="s">
        <v>393</v>
      </c>
      <c r="D10" s="37">
        <v>160.0</v>
      </c>
      <c r="E10" s="18"/>
      <c r="F10" s="16"/>
      <c r="G10" s="16"/>
      <c r="H10" s="16"/>
      <c r="I10" s="16"/>
      <c r="J10" s="16"/>
      <c r="K10" s="16"/>
      <c r="L10" s="16"/>
      <c r="M10" s="16"/>
      <c r="N10" s="16"/>
      <c r="O10" s="19"/>
    </row>
    <row r="11">
      <c r="A11" s="39" t="s">
        <v>419</v>
      </c>
      <c r="B11" s="1" t="s">
        <v>420</v>
      </c>
      <c r="C11" s="1" t="s">
        <v>421</v>
      </c>
      <c r="D11" s="20">
        <v>184.0</v>
      </c>
      <c r="E11" s="11"/>
      <c r="O11" s="12" t="s">
        <v>422</v>
      </c>
    </row>
    <row r="12">
      <c r="A12" s="39" t="s">
        <v>423</v>
      </c>
      <c r="B12" s="1" t="s">
        <v>337</v>
      </c>
      <c r="C12" s="1" t="s">
        <v>424</v>
      </c>
      <c r="D12" s="20">
        <v>180.0</v>
      </c>
      <c r="E12" s="11"/>
      <c r="O12" s="4"/>
    </row>
    <row r="13">
      <c r="A13" s="39" t="s">
        <v>425</v>
      </c>
      <c r="B13" s="1" t="s">
        <v>426</v>
      </c>
      <c r="C13" s="1" t="s">
        <v>427</v>
      </c>
      <c r="D13" s="20">
        <v>142.0</v>
      </c>
      <c r="E13" s="21"/>
      <c r="O13" s="12" t="s">
        <v>428</v>
      </c>
    </row>
    <row r="14">
      <c r="A14" s="39" t="s">
        <v>429</v>
      </c>
      <c r="B14" s="1" t="s">
        <v>9</v>
      </c>
      <c r="C14" s="1" t="s">
        <v>116</v>
      </c>
      <c r="D14" s="20">
        <v>156.0</v>
      </c>
      <c r="E14" s="11"/>
      <c r="O14" s="4"/>
    </row>
    <row r="15">
      <c r="A15" s="2"/>
      <c r="B15" s="9"/>
      <c r="C15" s="9"/>
      <c r="D15" s="10"/>
      <c r="E15" s="11"/>
      <c r="O15" s="12"/>
    </row>
    <row r="16">
      <c r="A16" s="2"/>
      <c r="B16" s="9"/>
      <c r="C16" s="9"/>
      <c r="D16" s="10"/>
      <c r="E16" s="11"/>
      <c r="O16" s="12"/>
    </row>
    <row r="17">
      <c r="A17" s="2"/>
      <c r="B17" s="9"/>
      <c r="C17" s="9"/>
      <c r="D17" s="10"/>
      <c r="E17" s="11"/>
      <c r="O17" s="12"/>
    </row>
    <row r="18">
      <c r="A18" s="2"/>
      <c r="B18" s="9"/>
      <c r="C18" s="9"/>
      <c r="D18" s="10"/>
      <c r="E18" s="11"/>
      <c r="O18" s="12"/>
    </row>
    <row r="19">
      <c r="A19" s="2"/>
      <c r="B19" s="9"/>
      <c r="C19" s="9"/>
      <c r="D19" s="10"/>
      <c r="E19" s="11"/>
      <c r="O19" s="4"/>
    </row>
    <row r="20">
      <c r="A20" s="2"/>
      <c r="B20" s="9"/>
      <c r="C20" s="9"/>
      <c r="D20" s="10"/>
      <c r="E20" s="11"/>
      <c r="O20" s="12"/>
    </row>
    <row r="21">
      <c r="A21" s="2"/>
      <c r="B21" s="1"/>
      <c r="C21" s="1"/>
      <c r="D21" s="22"/>
      <c r="E21" s="11"/>
      <c r="O21" s="12"/>
    </row>
    <row r="22">
      <c r="A22" s="2"/>
      <c r="B22" s="9"/>
      <c r="C22" s="9"/>
      <c r="D22" s="10"/>
      <c r="E22" s="11"/>
      <c r="O22" s="12"/>
    </row>
    <row r="23">
      <c r="A23" s="2"/>
      <c r="B23" s="9"/>
      <c r="C23" s="9"/>
      <c r="D23" s="10"/>
      <c r="E23" s="11"/>
      <c r="O23" s="4"/>
    </row>
    <row r="24">
      <c r="A24" s="2"/>
      <c r="B24" s="9"/>
      <c r="C24" s="9"/>
      <c r="D24" s="10"/>
      <c r="E24" s="11"/>
      <c r="O24" s="4"/>
    </row>
    <row r="25">
      <c r="A25" s="2"/>
      <c r="B25" s="1"/>
      <c r="C25" s="1"/>
      <c r="D25" s="22"/>
      <c r="E25" s="11"/>
      <c r="F25" s="2"/>
      <c r="O25" s="12"/>
    </row>
    <row r="26">
      <c r="A26" s="2"/>
      <c r="B26" s="1"/>
      <c r="C26" s="1"/>
      <c r="D26" s="22"/>
      <c r="E26" s="11"/>
      <c r="F26" s="2"/>
      <c r="O26" s="12"/>
    </row>
    <row r="27">
      <c r="A27" s="2"/>
      <c r="B27" s="9"/>
      <c r="C27" s="9"/>
      <c r="D27" s="10"/>
      <c r="E27" s="11"/>
      <c r="O27" s="4"/>
    </row>
    <row r="28">
      <c r="A28" s="2"/>
      <c r="B28" s="9"/>
      <c r="C28" s="9"/>
      <c r="D28" s="10"/>
      <c r="E28" s="11"/>
      <c r="O28" s="4"/>
    </row>
    <row r="29">
      <c r="A29" s="2"/>
      <c r="B29" s="9"/>
      <c r="C29" s="9"/>
      <c r="D29" s="10"/>
      <c r="E29" s="11"/>
      <c r="O29" s="4"/>
    </row>
    <row r="30">
      <c r="A30" s="2"/>
      <c r="B30" s="9"/>
      <c r="C30" s="9"/>
      <c r="D30" s="10"/>
      <c r="E30" s="11"/>
      <c r="O30" s="4"/>
    </row>
    <row r="31">
      <c r="A31" s="2"/>
      <c r="B31" s="1"/>
      <c r="C31" s="1"/>
      <c r="D31" s="22"/>
      <c r="E31" s="11"/>
      <c r="F31" s="2"/>
      <c r="O31" s="12"/>
    </row>
    <row r="32">
      <c r="A32" s="2"/>
      <c r="B32" s="9"/>
      <c r="C32" s="9"/>
      <c r="D32" s="10"/>
      <c r="E32" s="11"/>
      <c r="O32" s="4"/>
    </row>
    <row r="33">
      <c r="A33" s="2"/>
      <c r="B33" s="1"/>
      <c r="C33" s="1"/>
      <c r="D33" s="22"/>
      <c r="E33" s="11"/>
      <c r="F33" s="2"/>
      <c r="O33" s="12"/>
    </row>
    <row r="34">
      <c r="A34" s="2"/>
      <c r="B34" s="9"/>
      <c r="C34" s="9"/>
      <c r="D34" s="23"/>
      <c r="E34" s="21"/>
      <c r="O34" s="4"/>
    </row>
    <row r="35">
      <c r="A35" s="2"/>
      <c r="B35" s="9"/>
      <c r="C35" s="9"/>
      <c r="D35" s="10"/>
      <c r="E35" s="11"/>
      <c r="O35" s="12"/>
    </row>
    <row r="36">
      <c r="A36" s="15"/>
      <c r="B36" s="16"/>
      <c r="C36" s="16"/>
      <c r="D36" s="24"/>
      <c r="E36" s="18"/>
      <c r="F36" s="16"/>
      <c r="G36" s="16"/>
      <c r="H36" s="16"/>
      <c r="I36" s="16"/>
      <c r="J36" s="16"/>
      <c r="K36" s="16"/>
      <c r="L36" s="16"/>
      <c r="M36" s="16"/>
      <c r="N36" s="16"/>
      <c r="O36" s="25"/>
    </row>
    <row r="37">
      <c r="A37" s="2"/>
      <c r="B37" s="9"/>
      <c r="C37" s="9"/>
      <c r="D37" s="10"/>
      <c r="E37" s="11"/>
      <c r="O37" s="4"/>
    </row>
    <row r="38">
      <c r="A38" s="2"/>
      <c r="B38" s="9"/>
      <c r="C38" s="9"/>
      <c r="D38" s="10"/>
      <c r="E38" s="11"/>
      <c r="O38" s="12"/>
    </row>
    <row r="39">
      <c r="A39" s="2"/>
      <c r="B39" s="9"/>
      <c r="C39" s="9"/>
      <c r="D39" s="10"/>
      <c r="E39" s="11"/>
      <c r="O39" s="4"/>
    </row>
    <row r="40">
      <c r="A40" s="2"/>
      <c r="B40" s="9"/>
      <c r="C40" s="9"/>
      <c r="D40" s="10"/>
      <c r="E40" s="11"/>
      <c r="F40" s="2"/>
      <c r="O40" s="12"/>
    </row>
    <row r="41">
      <c r="A41" s="2"/>
      <c r="B41" s="9"/>
      <c r="C41" s="9"/>
      <c r="D41" s="10"/>
      <c r="E41" s="11"/>
      <c r="O41" s="12"/>
    </row>
    <row r="42">
      <c r="A42" s="2"/>
      <c r="B42" s="9"/>
      <c r="C42" s="9"/>
      <c r="D42" s="10"/>
      <c r="E42" s="11"/>
      <c r="O42" s="4"/>
    </row>
    <row r="43">
      <c r="A43" s="2"/>
      <c r="B43" s="9"/>
      <c r="C43" s="9"/>
      <c r="D43" s="10"/>
      <c r="E43" s="11"/>
      <c r="O43" s="4"/>
    </row>
    <row r="44">
      <c r="A44" s="2"/>
      <c r="B44" s="9"/>
      <c r="C44" s="9"/>
      <c r="D44" s="10"/>
      <c r="E44" s="11"/>
      <c r="O44" s="4"/>
    </row>
    <row r="45">
      <c r="A45" s="2"/>
      <c r="B45" s="9"/>
      <c r="C45" s="9"/>
      <c r="D45" s="10"/>
      <c r="E45" s="11"/>
      <c r="O45" s="4"/>
    </row>
    <row r="46">
      <c r="A46" s="2"/>
      <c r="B46" s="9"/>
      <c r="C46" s="9"/>
      <c r="D46" s="10"/>
      <c r="E46" s="11"/>
      <c r="O46" s="4"/>
    </row>
    <row r="47">
      <c r="A47" s="2"/>
      <c r="B47" s="9"/>
      <c r="C47" s="9"/>
      <c r="D47" s="10"/>
      <c r="E47" s="11"/>
      <c r="O47" s="4"/>
    </row>
    <row r="48">
      <c r="A48" s="2"/>
      <c r="B48" s="9"/>
      <c r="C48" s="9"/>
      <c r="D48" s="10"/>
      <c r="E48" s="11"/>
      <c r="O48" s="4"/>
    </row>
    <row r="49">
      <c r="A49" s="2"/>
      <c r="B49" s="9"/>
      <c r="C49" s="9"/>
      <c r="D49" s="10"/>
      <c r="E49" s="11"/>
      <c r="O49" s="4"/>
    </row>
    <row r="50">
      <c r="A50" s="2"/>
      <c r="B50" s="9"/>
      <c r="C50" s="9"/>
      <c r="D50" s="10"/>
      <c r="E50" s="11"/>
      <c r="F50" s="2"/>
      <c r="O50" s="4"/>
    </row>
    <row r="51">
      <c r="A51" s="2"/>
      <c r="B51" s="9"/>
      <c r="C51" s="9"/>
      <c r="D51" s="10"/>
      <c r="E51" s="11"/>
      <c r="O51" s="12"/>
    </row>
    <row r="52">
      <c r="A52" s="2"/>
      <c r="B52" s="9"/>
      <c r="C52" s="9"/>
      <c r="D52" s="10"/>
      <c r="E52" s="11"/>
      <c r="O52" s="4"/>
    </row>
    <row r="53">
      <c r="A53" s="2"/>
      <c r="B53" s="9"/>
      <c r="C53" s="9"/>
      <c r="D53" s="10"/>
      <c r="E53" s="11"/>
      <c r="F53" s="2"/>
      <c r="O53" s="12"/>
    </row>
    <row r="54">
      <c r="A54" s="2"/>
      <c r="B54" s="9"/>
      <c r="C54" s="9"/>
      <c r="D54" s="10"/>
      <c r="E54" s="11"/>
      <c r="O54" s="4"/>
    </row>
    <row r="55">
      <c r="A55" s="2"/>
      <c r="B55" s="9"/>
      <c r="C55" s="9"/>
      <c r="D55" s="10"/>
      <c r="E55" s="11"/>
      <c r="O55" s="4"/>
    </row>
    <row r="56">
      <c r="A56" s="2"/>
      <c r="B56" s="1"/>
      <c r="C56" s="1"/>
      <c r="D56" s="22"/>
      <c r="E56" s="11"/>
      <c r="O56" s="12"/>
    </row>
    <row r="57">
      <c r="A57" s="2"/>
      <c r="B57" s="9"/>
      <c r="C57" s="9"/>
      <c r="D57" s="10"/>
      <c r="E57" s="11"/>
      <c r="O57" s="4"/>
    </row>
    <row r="58">
      <c r="A58" s="2"/>
      <c r="B58" s="9"/>
      <c r="C58" s="9"/>
      <c r="D58" s="10"/>
      <c r="E58" s="11"/>
      <c r="O58" s="4"/>
    </row>
    <row r="59">
      <c r="A59" s="2"/>
      <c r="B59" s="9"/>
      <c r="C59" s="9"/>
      <c r="D59" s="10"/>
      <c r="E59" s="11"/>
      <c r="O59" s="4"/>
    </row>
    <row r="60">
      <c r="A60" s="2"/>
      <c r="B60" s="9"/>
      <c r="C60" s="9"/>
      <c r="D60" s="10"/>
      <c r="E60" s="11"/>
      <c r="O60" s="12"/>
    </row>
    <row r="61">
      <c r="A61" s="2"/>
      <c r="B61" s="9"/>
      <c r="C61" s="9"/>
      <c r="D61" s="10"/>
      <c r="E61" s="11"/>
      <c r="O61" s="4"/>
    </row>
    <row r="62">
      <c r="A62" s="2"/>
      <c r="B62" s="9"/>
      <c r="C62" s="9"/>
      <c r="D62" s="10"/>
      <c r="E62" s="11"/>
      <c r="O62" s="4"/>
    </row>
    <row r="63">
      <c r="A63" s="2"/>
      <c r="B63" s="9"/>
      <c r="C63" s="9"/>
      <c r="D63" s="10"/>
      <c r="E63" s="11"/>
      <c r="F63" s="2"/>
      <c r="O63" s="12"/>
    </row>
    <row r="64">
      <c r="A64" s="2"/>
      <c r="B64" s="9"/>
      <c r="C64" s="9"/>
      <c r="D64" s="10"/>
      <c r="E64" s="11"/>
      <c r="F64" s="2"/>
      <c r="G64" s="2"/>
      <c r="O64" s="12"/>
    </row>
    <row r="65">
      <c r="A65" s="2"/>
      <c r="B65" s="1"/>
      <c r="C65" s="1"/>
      <c r="D65" s="22"/>
      <c r="E65" s="11"/>
      <c r="O65" s="12"/>
    </row>
    <row r="66">
      <c r="A66" s="2"/>
      <c r="B66" s="9"/>
      <c r="C66" s="9"/>
      <c r="D66" s="10"/>
      <c r="E66" s="11"/>
      <c r="O66" s="12"/>
    </row>
    <row r="67">
      <c r="A67" s="2"/>
      <c r="B67" s="9"/>
      <c r="C67" s="9"/>
      <c r="D67" s="10"/>
      <c r="E67" s="11"/>
      <c r="O67" s="4"/>
    </row>
    <row r="68">
      <c r="A68" s="2"/>
      <c r="B68" s="9"/>
      <c r="C68" s="9"/>
      <c r="D68" s="10"/>
      <c r="E68" s="11"/>
      <c r="O68" s="12"/>
    </row>
    <row r="69">
      <c r="A69" s="2"/>
      <c r="B69" s="1"/>
      <c r="C69" s="1"/>
      <c r="D69" s="22"/>
      <c r="E69" s="11"/>
      <c r="F69" s="2"/>
      <c r="O69" s="12"/>
    </row>
    <row r="70">
      <c r="A70" s="2"/>
      <c r="B70" s="9"/>
      <c r="C70" s="9"/>
      <c r="D70" s="10"/>
      <c r="E70" s="11"/>
      <c r="O70" s="12"/>
    </row>
    <row r="71">
      <c r="A71" s="2"/>
      <c r="B71" s="9"/>
      <c r="C71" s="9"/>
      <c r="D71" s="10"/>
      <c r="E71" s="11"/>
      <c r="O71" s="4"/>
    </row>
    <row r="72">
      <c r="A72" s="2"/>
      <c r="B72" s="9"/>
      <c r="C72" s="9"/>
      <c r="D72" s="10"/>
      <c r="E72" s="11"/>
      <c r="O72" s="4"/>
    </row>
    <row r="73">
      <c r="A73" s="2"/>
      <c r="B73" s="9"/>
      <c r="C73" s="9"/>
      <c r="D73" s="10"/>
      <c r="E73" s="11"/>
      <c r="O73" s="12"/>
    </row>
    <row r="74">
      <c r="A74" s="2"/>
      <c r="B74" s="9"/>
      <c r="C74" s="9"/>
      <c r="D74" s="10"/>
      <c r="E74" s="11"/>
      <c r="O74" s="4"/>
    </row>
    <row r="75">
      <c r="A75" s="2"/>
      <c r="B75" s="9"/>
      <c r="C75" s="9"/>
      <c r="D75" s="10"/>
      <c r="E75" s="11"/>
      <c r="O75" s="4"/>
    </row>
    <row r="76">
      <c r="A76" s="2"/>
      <c r="B76" s="9"/>
      <c r="C76" s="9"/>
      <c r="D76" s="10"/>
      <c r="E76" s="11"/>
      <c r="O76" s="4"/>
    </row>
    <row r="77">
      <c r="A77" s="2"/>
      <c r="B77" s="9"/>
      <c r="C77" s="9"/>
      <c r="D77" s="10"/>
      <c r="E77" s="11"/>
      <c r="O77" s="4"/>
    </row>
    <row r="78">
      <c r="A78" s="2"/>
      <c r="B78" s="9"/>
      <c r="C78" s="9"/>
      <c r="D78" s="10"/>
      <c r="E78" s="11"/>
      <c r="O78" s="4"/>
    </row>
    <row r="79">
      <c r="A79" s="2"/>
      <c r="B79" s="1"/>
      <c r="C79" s="1"/>
      <c r="D79" s="22"/>
      <c r="E79" s="11"/>
      <c r="O79" s="12"/>
    </row>
    <row r="80">
      <c r="A80" s="2"/>
      <c r="B80" s="1"/>
      <c r="C80" s="1"/>
      <c r="D80" s="22"/>
      <c r="E80" s="11"/>
      <c r="O80" s="12"/>
    </row>
    <row r="81">
      <c r="A81" s="2"/>
      <c r="B81" s="9"/>
      <c r="C81" s="9"/>
      <c r="D81" s="10"/>
      <c r="E81" s="11"/>
      <c r="O81" s="4"/>
    </row>
    <row r="82">
      <c r="A82" s="2"/>
      <c r="B82" s="1"/>
      <c r="C82" s="1"/>
      <c r="D82" s="22"/>
      <c r="E82" s="11"/>
    </row>
    <row r="83">
      <c r="A83" s="2"/>
      <c r="B83" s="9"/>
      <c r="C83" s="9"/>
      <c r="D83" s="10"/>
      <c r="E83" s="11"/>
    </row>
    <row r="84">
      <c r="A84" s="2"/>
      <c r="B84" s="9"/>
      <c r="C84" s="9"/>
      <c r="D84" s="10"/>
      <c r="E84" s="11"/>
      <c r="O84" s="4"/>
    </row>
    <row r="85">
      <c r="A85" s="2"/>
      <c r="B85" s="1"/>
      <c r="C85" s="1"/>
      <c r="D85" s="22"/>
      <c r="E85" s="11"/>
      <c r="O85" s="12"/>
    </row>
    <row r="86">
      <c r="A86" s="2"/>
      <c r="B86" s="9"/>
      <c r="C86" s="9"/>
      <c r="D86" s="10"/>
      <c r="E86" s="11"/>
      <c r="O86" s="12"/>
    </row>
    <row r="87">
      <c r="A87" s="2"/>
      <c r="B87" s="9"/>
      <c r="C87" s="9"/>
      <c r="D87" s="13"/>
      <c r="E87" s="11"/>
      <c r="O87" s="4"/>
    </row>
    <row r="88">
      <c r="A88" s="2"/>
      <c r="B88" s="1"/>
      <c r="C88" s="1"/>
      <c r="D88" s="22"/>
      <c r="E88" s="11"/>
      <c r="F88" s="2"/>
      <c r="G88" s="26"/>
      <c r="H88" s="26"/>
      <c r="I88" s="26"/>
      <c r="J88" s="26"/>
      <c r="K88" s="26"/>
      <c r="L88" s="26"/>
      <c r="M88" s="26"/>
      <c r="N88" s="26"/>
      <c r="O88" s="12"/>
    </row>
    <row r="89">
      <c r="A89" s="2"/>
      <c r="B89" s="9"/>
      <c r="C89" s="9"/>
      <c r="D89" s="10"/>
      <c r="E89" s="11"/>
      <c r="F89" s="26"/>
      <c r="G89" s="26"/>
      <c r="H89" s="26"/>
      <c r="I89" s="26"/>
      <c r="J89" s="26"/>
      <c r="K89" s="26"/>
      <c r="L89" s="26"/>
      <c r="M89" s="26"/>
      <c r="N89" s="26"/>
      <c r="O89" s="4"/>
    </row>
    <row r="90">
      <c r="A90" s="2"/>
      <c r="B90" s="9"/>
      <c r="C90" s="9"/>
      <c r="D90" s="10"/>
      <c r="E90" s="11"/>
      <c r="O90" s="4"/>
    </row>
    <row r="91">
      <c r="A91" s="2"/>
      <c r="B91" s="1"/>
      <c r="C91" s="1"/>
      <c r="D91" s="22"/>
      <c r="E91" s="11"/>
      <c r="O91" s="12"/>
    </row>
    <row r="92">
      <c r="A92" s="2"/>
      <c r="B92" s="9"/>
      <c r="C92" s="9"/>
      <c r="D92" s="10"/>
      <c r="E92" s="11"/>
      <c r="O92" s="4"/>
    </row>
    <row r="93">
      <c r="A93" s="2"/>
      <c r="B93" s="9"/>
      <c r="C93" s="9"/>
      <c r="D93" s="10"/>
      <c r="E93" s="11"/>
      <c r="O93" s="4"/>
    </row>
    <row r="94">
      <c r="A94" s="2"/>
      <c r="B94" s="9"/>
      <c r="C94" s="9"/>
      <c r="D94" s="10"/>
      <c r="E94" s="11"/>
      <c r="O94" s="4"/>
    </row>
    <row r="95">
      <c r="A95" s="2"/>
      <c r="B95" s="1"/>
      <c r="C95" s="1"/>
      <c r="D95" s="22"/>
      <c r="E95" s="11"/>
      <c r="F95" s="2"/>
      <c r="G95" s="2"/>
      <c r="H95" s="2"/>
      <c r="O95" s="12"/>
    </row>
    <row r="96">
      <c r="A96" s="2"/>
      <c r="B96" s="9"/>
      <c r="C96" s="9"/>
      <c r="D96" s="10"/>
      <c r="E96" s="11"/>
      <c r="F96" s="2"/>
      <c r="G96" s="2"/>
      <c r="H96" s="2"/>
      <c r="O96" s="12"/>
    </row>
    <row r="97">
      <c r="A97" s="2"/>
      <c r="B97" s="9"/>
      <c r="C97" s="9"/>
      <c r="D97" s="10"/>
      <c r="E97" s="11"/>
      <c r="O97" s="4"/>
    </row>
    <row r="98">
      <c r="A98" s="2"/>
      <c r="B98" s="9"/>
      <c r="C98" s="9"/>
      <c r="D98" s="10"/>
      <c r="E98" s="11"/>
      <c r="O98" s="4"/>
    </row>
    <row r="99">
      <c r="A99" s="2"/>
      <c r="B99" s="9"/>
      <c r="C99" s="9"/>
      <c r="D99" s="10"/>
      <c r="E99" s="11"/>
      <c r="O99" s="4"/>
    </row>
    <row r="100">
      <c r="A100" s="2"/>
      <c r="B100" s="9"/>
      <c r="C100" s="9"/>
      <c r="D100" s="10"/>
      <c r="E100" s="11"/>
      <c r="O100" s="12"/>
    </row>
    <row r="101">
      <c r="A101" s="2"/>
      <c r="B101" s="9"/>
      <c r="C101" s="9"/>
      <c r="D101" s="10"/>
      <c r="E101" s="11"/>
      <c r="O101" s="12"/>
    </row>
    <row r="102">
      <c r="A102" s="2"/>
      <c r="B102" s="9"/>
      <c r="C102" s="9"/>
      <c r="D102" s="10"/>
      <c r="E102" s="11"/>
      <c r="F102" s="2"/>
      <c r="O102" s="12"/>
    </row>
    <row r="103">
      <c r="A103" s="2"/>
      <c r="B103" s="9"/>
      <c r="C103" s="9"/>
      <c r="D103" s="10"/>
      <c r="E103" s="11"/>
      <c r="O103" s="4"/>
    </row>
    <row r="104">
      <c r="A104" s="2"/>
      <c r="B104" s="9"/>
      <c r="C104" s="9"/>
      <c r="D104" s="10"/>
      <c r="E104" s="11"/>
      <c r="O104" s="4"/>
    </row>
    <row r="105">
      <c r="A105" s="2"/>
      <c r="B105" s="9"/>
      <c r="C105" s="9"/>
      <c r="D105" s="10"/>
      <c r="E105" s="11"/>
      <c r="O105" s="12"/>
    </row>
    <row r="106">
      <c r="A106" s="2"/>
      <c r="B106" s="9"/>
      <c r="C106" s="9"/>
      <c r="D106" s="10"/>
      <c r="E106" s="11"/>
      <c r="O106" s="4"/>
    </row>
    <row r="107">
      <c r="A107" s="2"/>
      <c r="B107" s="9"/>
      <c r="C107" s="9"/>
      <c r="D107" s="10"/>
      <c r="E107" s="11"/>
      <c r="F107" s="2"/>
      <c r="O107" s="12"/>
    </row>
    <row r="108">
      <c r="A108" s="2"/>
      <c r="B108" s="9"/>
      <c r="C108" s="9"/>
      <c r="D108" s="10"/>
      <c r="E108" s="11"/>
      <c r="O108" s="4"/>
    </row>
    <row r="109">
      <c r="A109" s="2"/>
      <c r="B109" s="9"/>
      <c r="C109" s="9"/>
      <c r="D109" s="10"/>
      <c r="E109" s="11"/>
      <c r="O109" s="4"/>
    </row>
    <row r="110">
      <c r="A110" s="2"/>
      <c r="B110" s="9"/>
      <c r="C110" s="9"/>
      <c r="D110" s="10"/>
      <c r="E110" s="14"/>
      <c r="F110" s="2"/>
      <c r="G110" s="2"/>
      <c r="H110" s="2"/>
      <c r="O110" s="4"/>
    </row>
    <row r="111">
      <c r="A111" s="2"/>
      <c r="B111" s="9"/>
      <c r="C111" s="9"/>
      <c r="D111" s="10"/>
      <c r="E111" s="11"/>
      <c r="O111" s="4"/>
    </row>
    <row r="112">
      <c r="A112" s="2"/>
      <c r="B112" s="1"/>
      <c r="C112" s="1"/>
      <c r="D112" s="22"/>
      <c r="E112" s="11"/>
      <c r="F112" s="2"/>
      <c r="O112" s="12"/>
    </row>
    <row r="113">
      <c r="A113" s="2"/>
      <c r="B113" s="9"/>
      <c r="C113" s="9"/>
      <c r="D113" s="10"/>
      <c r="E113" s="11"/>
      <c r="O113" s="12"/>
    </row>
    <row r="114">
      <c r="A114" s="2"/>
      <c r="B114" s="9"/>
      <c r="C114" s="9"/>
      <c r="D114" s="10"/>
      <c r="E114" s="11"/>
      <c r="O114" s="4"/>
    </row>
    <row r="115">
      <c r="A115" s="2"/>
      <c r="B115" s="9"/>
      <c r="C115" s="9"/>
      <c r="D115" s="10"/>
      <c r="E115" s="11"/>
      <c r="O115" s="4"/>
    </row>
    <row r="116">
      <c r="A116" s="2"/>
      <c r="B116" s="9"/>
      <c r="C116" s="9"/>
      <c r="D116" s="10"/>
      <c r="E116" s="11"/>
      <c r="O116" s="4"/>
    </row>
    <row r="117">
      <c r="A117" s="2"/>
      <c r="B117" s="9"/>
      <c r="C117" s="9"/>
      <c r="D117" s="10"/>
      <c r="E117" s="11"/>
      <c r="O117" s="4"/>
    </row>
    <row r="118">
      <c r="A118" s="2"/>
      <c r="B118" s="9"/>
      <c r="C118" s="9"/>
      <c r="D118" s="10"/>
      <c r="E118" s="11"/>
      <c r="O118" s="12"/>
    </row>
    <row r="119">
      <c r="A119" s="2"/>
      <c r="B119" s="9"/>
      <c r="C119" s="9"/>
      <c r="D119" s="10"/>
      <c r="E119" s="11"/>
      <c r="O119" s="12"/>
    </row>
    <row r="120">
      <c r="A120" s="2"/>
      <c r="B120" s="9"/>
      <c r="C120" s="9"/>
      <c r="D120" s="10"/>
      <c r="E120" s="11"/>
      <c r="F120" s="26"/>
      <c r="G120" s="26"/>
      <c r="H120" s="26"/>
      <c r="I120" s="26"/>
      <c r="J120" s="26"/>
      <c r="K120" s="26"/>
      <c r="L120" s="26"/>
      <c r="M120" s="26"/>
      <c r="N120" s="26"/>
      <c r="O120" s="12"/>
    </row>
    <row r="121">
      <c r="A121" s="2"/>
      <c r="B121" s="9"/>
      <c r="C121" s="9"/>
      <c r="D121" s="10"/>
      <c r="E121" s="11"/>
      <c r="O121" s="4"/>
    </row>
    <row r="122">
      <c r="A122" s="2"/>
      <c r="B122" s="9"/>
      <c r="C122" s="9"/>
      <c r="D122" s="10"/>
      <c r="E122" s="11"/>
      <c r="O122" s="12"/>
    </row>
    <row r="123">
      <c r="A123" s="2"/>
      <c r="B123" s="9"/>
      <c r="C123" s="9"/>
      <c r="D123" s="10"/>
      <c r="E123" s="11"/>
      <c r="O123" s="12"/>
    </row>
    <row r="124">
      <c r="A124" s="2"/>
      <c r="B124" s="9"/>
      <c r="C124" s="9"/>
      <c r="D124" s="10"/>
      <c r="E124" s="11"/>
      <c r="O124" s="4"/>
    </row>
    <row r="125">
      <c r="A125" s="2"/>
      <c r="B125" s="9"/>
      <c r="C125" s="9"/>
      <c r="D125" s="10"/>
      <c r="E125" s="11"/>
      <c r="O125" s="4"/>
    </row>
    <row r="126">
      <c r="A126" s="2"/>
      <c r="B126" s="9"/>
      <c r="C126" s="9"/>
      <c r="D126" s="27"/>
      <c r="E126" s="21"/>
      <c r="O126" s="4"/>
    </row>
    <row r="127">
      <c r="A127" s="2"/>
      <c r="B127" s="9"/>
      <c r="C127" s="9"/>
      <c r="D127" s="10"/>
      <c r="E127" s="11"/>
      <c r="O127" s="12"/>
    </row>
    <row r="128">
      <c r="A128" s="2"/>
      <c r="B128" s="9"/>
      <c r="C128" s="9"/>
      <c r="D128" s="10"/>
      <c r="E128" s="11"/>
      <c r="O128" s="12"/>
    </row>
    <row r="129">
      <c r="A129" s="2"/>
      <c r="B129" s="9"/>
      <c r="C129" s="9"/>
      <c r="D129" s="10"/>
      <c r="E129" s="11"/>
      <c r="O129" s="4"/>
    </row>
    <row r="130">
      <c r="A130" s="2"/>
      <c r="B130" s="9"/>
      <c r="C130" s="9"/>
      <c r="D130" s="10"/>
      <c r="E130" s="11"/>
      <c r="O130" s="4"/>
    </row>
    <row r="131">
      <c r="A131" s="2"/>
      <c r="B131" s="9"/>
      <c r="C131" s="9"/>
      <c r="D131" s="10"/>
      <c r="E131" s="11"/>
      <c r="F131" s="2"/>
      <c r="O131" s="12"/>
    </row>
    <row r="132">
      <c r="A132" s="2"/>
      <c r="B132" s="9"/>
      <c r="C132" s="9"/>
      <c r="D132" s="10"/>
      <c r="E132" s="11"/>
      <c r="F132" s="2"/>
      <c r="O132" s="4"/>
    </row>
    <row r="133">
      <c r="A133" s="2"/>
      <c r="B133" s="9"/>
      <c r="C133" s="9"/>
      <c r="D133" s="10"/>
      <c r="E133" s="11"/>
      <c r="F133" s="2"/>
      <c r="G133" s="2"/>
      <c r="O133" s="12"/>
    </row>
    <row r="134">
      <c r="A134" s="2"/>
      <c r="B134" s="9"/>
      <c r="C134" s="9"/>
      <c r="D134" s="10"/>
      <c r="E134" s="11"/>
      <c r="F134" s="2"/>
      <c r="G134" s="2"/>
      <c r="O134" s="12"/>
    </row>
    <row r="135">
      <c r="A135" s="2"/>
      <c r="B135" s="9"/>
      <c r="C135" s="9"/>
      <c r="D135" s="10"/>
      <c r="E135" s="21"/>
      <c r="F135" s="2"/>
      <c r="O135" s="12"/>
    </row>
    <row r="136">
      <c r="A136" s="2"/>
      <c r="B136" s="9"/>
      <c r="C136" s="9"/>
      <c r="D136" s="10"/>
      <c r="E136" s="11"/>
      <c r="O136" s="4"/>
    </row>
    <row r="137">
      <c r="A137" s="2"/>
      <c r="B137" s="9"/>
      <c r="C137" s="9"/>
      <c r="D137" s="10"/>
      <c r="E137" s="11"/>
      <c r="O137" s="12"/>
    </row>
    <row r="138">
      <c r="A138" s="2"/>
      <c r="B138" s="9"/>
      <c r="C138" s="9"/>
      <c r="D138" s="10"/>
      <c r="E138" s="11"/>
      <c r="F138" s="2"/>
      <c r="G138" s="2"/>
      <c r="O138" s="4"/>
    </row>
    <row r="139">
      <c r="A139" s="2"/>
      <c r="B139" s="9"/>
      <c r="C139" s="9"/>
      <c r="D139" s="10"/>
      <c r="E139" s="11"/>
      <c r="F139" s="2"/>
      <c r="O139" s="12"/>
    </row>
    <row r="140">
      <c r="A140" s="2"/>
      <c r="B140" s="9"/>
      <c r="C140" s="9"/>
      <c r="D140" s="27"/>
      <c r="E140" s="14"/>
      <c r="F140" s="2"/>
      <c r="O140" s="4"/>
    </row>
    <row r="141">
      <c r="A141" s="2"/>
      <c r="B141" s="9"/>
      <c r="C141" s="9"/>
      <c r="D141" s="27"/>
      <c r="E141" s="14"/>
      <c r="O141" s="12"/>
    </row>
    <row r="142">
      <c r="A142" s="2"/>
      <c r="B142" s="9"/>
      <c r="C142" s="9"/>
      <c r="D142" s="10"/>
      <c r="E142" s="11"/>
      <c r="O142" s="4"/>
    </row>
    <row r="143">
      <c r="A143" s="2"/>
      <c r="B143" s="1"/>
      <c r="C143" s="9"/>
      <c r="D143" s="27"/>
      <c r="E143" s="11"/>
      <c r="F143" s="2"/>
      <c r="O143" s="4"/>
    </row>
    <row r="144">
      <c r="A144" s="2"/>
      <c r="B144" s="9"/>
      <c r="C144" s="9"/>
      <c r="D144" s="27"/>
      <c r="E144" s="11"/>
      <c r="O144" s="4"/>
    </row>
    <row r="145">
      <c r="A145" s="2"/>
      <c r="B145" s="9"/>
      <c r="C145" s="9"/>
      <c r="D145" s="27"/>
      <c r="E145" s="11"/>
      <c r="O145" s="12"/>
    </row>
    <row r="146">
      <c r="A146" s="2"/>
      <c r="B146" s="9"/>
      <c r="C146" s="9"/>
      <c r="D146" s="10"/>
      <c r="E146" s="14"/>
      <c r="F146" s="2"/>
      <c r="O146" s="9"/>
    </row>
    <row r="147">
      <c r="A147" s="2"/>
      <c r="B147" s="9"/>
      <c r="C147" s="9"/>
      <c r="D147" s="10"/>
      <c r="E147" s="11"/>
      <c r="O147" s="12"/>
    </row>
    <row r="148">
      <c r="A148" s="2"/>
      <c r="B148" s="9"/>
      <c r="C148" s="9"/>
      <c r="D148" s="10"/>
      <c r="E148" s="11"/>
      <c r="O148" s="12"/>
    </row>
    <row r="149">
      <c r="A149" s="2"/>
      <c r="B149" s="9"/>
      <c r="C149" s="9"/>
      <c r="D149" s="10"/>
      <c r="E149" s="11"/>
      <c r="O149" s="12"/>
    </row>
    <row r="150">
      <c r="A150" s="2"/>
      <c r="B150" s="9"/>
      <c r="C150" s="9"/>
      <c r="D150" s="10"/>
      <c r="E150" s="11"/>
      <c r="O150" s="4"/>
    </row>
    <row r="151">
      <c r="A151" s="2"/>
      <c r="B151" s="9"/>
      <c r="C151" s="9"/>
      <c r="D151" s="10"/>
      <c r="E151" s="11"/>
      <c r="O151" s="12"/>
    </row>
    <row r="152">
      <c r="A152" s="2"/>
      <c r="B152" s="9"/>
      <c r="C152" s="9"/>
      <c r="D152" s="27"/>
      <c r="E152" s="11"/>
      <c r="O152" s="12"/>
    </row>
    <row r="153">
      <c r="A153" s="2"/>
      <c r="B153" s="9"/>
      <c r="C153" s="9"/>
      <c r="D153" s="10"/>
      <c r="E153" s="11"/>
      <c r="F153" s="2"/>
      <c r="O153" s="4"/>
    </row>
    <row r="154">
      <c r="A154" s="2"/>
      <c r="B154" s="9"/>
      <c r="C154" s="9"/>
      <c r="D154" s="10"/>
      <c r="E154" s="11"/>
      <c r="F154" s="26"/>
      <c r="G154" s="26"/>
      <c r="H154" s="26"/>
      <c r="I154" s="26"/>
      <c r="J154" s="26"/>
      <c r="K154" s="26"/>
      <c r="L154" s="26"/>
      <c r="M154" s="26"/>
      <c r="N154" s="26"/>
      <c r="O154" s="4"/>
    </row>
    <row r="155">
      <c r="A155" s="2"/>
      <c r="B155" s="9"/>
      <c r="C155" s="9"/>
      <c r="D155" s="10"/>
      <c r="E155" s="11"/>
      <c r="O155" s="4"/>
    </row>
    <row r="156">
      <c r="A156" s="2"/>
      <c r="B156" s="9"/>
      <c r="C156" s="9"/>
      <c r="D156" s="10"/>
      <c r="E156" s="11"/>
      <c r="O156" s="4"/>
    </row>
    <row r="157">
      <c r="A157" s="2"/>
      <c r="B157" s="9"/>
      <c r="C157" s="9"/>
      <c r="D157" s="10"/>
      <c r="E157" s="11"/>
      <c r="O157" s="4"/>
    </row>
    <row r="158">
      <c r="A158" s="2"/>
      <c r="B158" s="9"/>
      <c r="C158" s="9"/>
      <c r="D158" s="10"/>
      <c r="E158" s="11"/>
      <c r="O158" s="12"/>
    </row>
    <row r="159">
      <c r="A159" s="2"/>
      <c r="B159" s="9"/>
      <c r="C159" s="9"/>
      <c r="D159" s="10"/>
      <c r="E159" s="11"/>
      <c r="F159" s="2"/>
      <c r="G159" s="2"/>
      <c r="H159" s="2"/>
      <c r="O159" s="12"/>
    </row>
    <row r="160">
      <c r="A160" s="2"/>
      <c r="B160" s="9"/>
      <c r="C160" s="9"/>
      <c r="D160" s="10"/>
      <c r="E160" s="11"/>
      <c r="F160" s="26"/>
      <c r="G160" s="26"/>
      <c r="H160" s="26"/>
      <c r="I160" s="26"/>
      <c r="J160" s="26"/>
      <c r="K160" s="26"/>
      <c r="L160" s="26"/>
      <c r="M160" s="26"/>
      <c r="N160" s="26"/>
      <c r="O160" s="12"/>
    </row>
    <row r="161">
      <c r="A161" s="2"/>
      <c r="B161" s="9"/>
      <c r="C161" s="9"/>
      <c r="D161" s="10"/>
      <c r="E161" s="11"/>
      <c r="O161" s="12"/>
    </row>
    <row r="162">
      <c r="A162" s="2"/>
      <c r="B162" s="9"/>
      <c r="C162" s="9"/>
      <c r="D162" s="10"/>
      <c r="E162" s="11"/>
      <c r="F162" s="2"/>
      <c r="O162" s="12"/>
    </row>
    <row r="163">
      <c r="A163" s="2"/>
      <c r="B163" s="9"/>
      <c r="C163" s="9"/>
      <c r="D163" s="27"/>
      <c r="E163" s="14"/>
      <c r="F163" s="2"/>
      <c r="O163" s="12"/>
    </row>
    <row r="164">
      <c r="A164" s="2"/>
      <c r="B164" s="9"/>
      <c r="C164" s="9"/>
      <c r="D164" s="27"/>
      <c r="E164" s="14"/>
      <c r="O164" s="4"/>
    </row>
    <row r="165">
      <c r="A165" s="2"/>
      <c r="B165" s="9"/>
      <c r="C165" s="9"/>
      <c r="D165" s="10"/>
      <c r="E165" s="11"/>
      <c r="O165" s="12"/>
    </row>
    <row r="166">
      <c r="A166" s="2"/>
      <c r="B166" s="9"/>
      <c r="C166" s="9"/>
      <c r="D166" s="10"/>
      <c r="E166" s="11"/>
      <c r="O166" s="4"/>
    </row>
    <row r="167">
      <c r="A167" s="2"/>
      <c r="B167" s="9"/>
      <c r="C167" s="9"/>
      <c r="D167" s="10"/>
      <c r="E167" s="11"/>
      <c r="O167" s="4"/>
    </row>
    <row r="168">
      <c r="A168" s="2"/>
      <c r="B168" s="9"/>
      <c r="C168" s="9"/>
      <c r="D168" s="10"/>
      <c r="E168" s="11"/>
      <c r="O168" s="12"/>
    </row>
    <row r="169">
      <c r="A169" s="2"/>
      <c r="B169" s="9"/>
      <c r="C169" s="9"/>
      <c r="D169" s="10"/>
      <c r="E169" s="11"/>
      <c r="O169" s="12"/>
    </row>
    <row r="170">
      <c r="A170" s="2"/>
      <c r="B170" s="9"/>
      <c r="C170" s="9"/>
      <c r="D170" s="10"/>
      <c r="E170" s="11"/>
      <c r="O170" s="4"/>
    </row>
    <row r="171">
      <c r="A171" s="2"/>
      <c r="B171" s="9"/>
      <c r="C171" s="9"/>
      <c r="D171" s="10"/>
      <c r="E171" s="11"/>
      <c r="O171" s="4"/>
    </row>
    <row r="172">
      <c r="A172" s="2"/>
      <c r="B172" s="9"/>
      <c r="C172" s="9"/>
      <c r="D172" s="10"/>
      <c r="E172" s="11"/>
      <c r="O172" s="12"/>
    </row>
    <row r="173">
      <c r="A173" s="2"/>
      <c r="B173" s="9"/>
      <c r="C173" s="9"/>
      <c r="D173" s="10"/>
      <c r="E173" s="11"/>
      <c r="O173" s="4"/>
    </row>
    <row r="174">
      <c r="A174" s="2"/>
      <c r="B174" s="9"/>
      <c r="C174" s="9"/>
      <c r="D174" s="10"/>
      <c r="E174" s="11"/>
      <c r="F174" s="2"/>
      <c r="O174" s="12"/>
    </row>
    <row r="175">
      <c r="A175" s="2"/>
      <c r="B175" s="9"/>
      <c r="C175" s="9"/>
      <c r="D175" s="10"/>
      <c r="E175" s="11"/>
      <c r="O175" s="4"/>
    </row>
    <row r="176">
      <c r="A176" s="2"/>
      <c r="B176" s="9"/>
      <c r="C176" s="9"/>
      <c r="D176" s="10"/>
      <c r="E176" s="11"/>
      <c r="O176" s="4"/>
    </row>
    <row r="177">
      <c r="A177" s="2"/>
      <c r="B177" s="9"/>
      <c r="C177" s="9"/>
      <c r="D177" s="10"/>
      <c r="E177" s="11"/>
      <c r="O177" s="12"/>
    </row>
    <row r="178">
      <c r="A178" s="2"/>
      <c r="B178" s="9"/>
      <c r="C178" s="9"/>
      <c r="D178" s="10"/>
      <c r="E178" s="11"/>
      <c r="O178" s="12"/>
    </row>
    <row r="179">
      <c r="A179" s="2"/>
      <c r="B179" s="9"/>
      <c r="C179" s="9"/>
      <c r="D179" s="10"/>
      <c r="E179" s="11"/>
      <c r="O179" s="12"/>
    </row>
    <row r="180">
      <c r="A180" s="2"/>
      <c r="B180" s="9"/>
      <c r="C180" s="9"/>
      <c r="D180" s="27"/>
      <c r="E180" s="14"/>
      <c r="F180" s="2"/>
      <c r="G180" s="2"/>
      <c r="O180" s="12"/>
    </row>
    <row r="181">
      <c r="A181" s="2"/>
      <c r="B181" s="9"/>
      <c r="C181" s="9"/>
      <c r="D181" s="27"/>
      <c r="E181" s="14"/>
      <c r="F181" s="2"/>
      <c r="O181" s="12"/>
    </row>
    <row r="182">
      <c r="A182" s="2"/>
      <c r="B182" s="9"/>
      <c r="C182" s="9"/>
      <c r="D182" s="10"/>
      <c r="E182" s="11"/>
      <c r="F182" s="2"/>
      <c r="O182" s="12"/>
    </row>
    <row r="183">
      <c r="A183" s="2"/>
      <c r="B183" s="9"/>
      <c r="C183" s="9"/>
      <c r="D183" s="10"/>
      <c r="E183" s="11"/>
      <c r="F183" s="2"/>
      <c r="O183" s="4"/>
    </row>
    <row r="184">
      <c r="A184" s="2"/>
      <c r="B184" s="9"/>
      <c r="C184" s="9"/>
      <c r="D184" s="10"/>
      <c r="E184" s="11"/>
      <c r="O184" s="4"/>
    </row>
    <row r="185">
      <c r="A185" s="2"/>
      <c r="B185" s="9"/>
      <c r="C185" s="9"/>
      <c r="D185" s="10"/>
      <c r="E185" s="11"/>
      <c r="O185" s="12"/>
    </row>
    <row r="186">
      <c r="A186" s="2"/>
      <c r="B186" s="9"/>
      <c r="C186" s="9"/>
      <c r="D186" s="10"/>
      <c r="E186" s="11"/>
      <c r="O186" s="12"/>
    </row>
    <row r="187">
      <c r="A187" s="2"/>
      <c r="B187" s="9"/>
      <c r="C187" s="9"/>
      <c r="D187" s="10"/>
      <c r="E187" s="11"/>
      <c r="O187" s="12"/>
    </row>
    <row r="188">
      <c r="A188" s="2"/>
      <c r="B188" s="9"/>
      <c r="C188" s="9"/>
      <c r="D188" s="10"/>
      <c r="E188" s="11"/>
      <c r="O188" s="4"/>
    </row>
    <row r="189">
      <c r="A189" s="2"/>
      <c r="B189" s="9"/>
      <c r="C189" s="9"/>
      <c r="D189" s="10"/>
      <c r="E189" s="11"/>
      <c r="O189" s="12"/>
    </row>
    <row r="190">
      <c r="A190" s="2"/>
      <c r="B190" s="9"/>
      <c r="C190" s="9"/>
      <c r="D190" s="10"/>
      <c r="E190" s="11"/>
      <c r="O190" s="4"/>
    </row>
    <row r="191">
      <c r="A191" s="2"/>
      <c r="B191" s="9"/>
      <c r="C191" s="9"/>
      <c r="D191" s="10"/>
      <c r="E191" s="11"/>
      <c r="O191" s="12"/>
    </row>
    <row r="192">
      <c r="A192" s="2"/>
      <c r="B192" s="9"/>
      <c r="C192" s="9"/>
      <c r="D192" s="10"/>
      <c r="E192" s="11"/>
      <c r="O192" s="4"/>
    </row>
    <row r="193">
      <c r="A193" s="2"/>
      <c r="B193" s="9"/>
      <c r="C193" s="9"/>
      <c r="D193" s="10"/>
      <c r="E193" s="11"/>
      <c r="O193" s="4"/>
    </row>
    <row r="194">
      <c r="A194" s="2"/>
      <c r="B194" s="9"/>
      <c r="C194" s="9"/>
      <c r="D194" s="10"/>
      <c r="E194" s="11"/>
      <c r="O194" s="4"/>
    </row>
    <row r="195">
      <c r="A195" s="2"/>
      <c r="B195" s="9"/>
      <c r="C195" s="9"/>
      <c r="D195" s="10"/>
      <c r="E195" s="11"/>
      <c r="F195" s="2"/>
      <c r="O195" s="4"/>
    </row>
    <row r="196">
      <c r="A196" s="2"/>
      <c r="B196" s="9"/>
      <c r="C196" s="9"/>
      <c r="D196" s="10"/>
      <c r="E196" s="11"/>
      <c r="O196" s="4"/>
    </row>
    <row r="197">
      <c r="A197" s="2"/>
      <c r="B197" s="9"/>
      <c r="C197" s="9"/>
      <c r="D197" s="10"/>
      <c r="E197" s="11"/>
      <c r="O197" s="4"/>
    </row>
    <row r="198">
      <c r="A198" s="2"/>
      <c r="B198" s="9"/>
      <c r="C198" s="9"/>
      <c r="D198" s="10"/>
      <c r="E198" s="21"/>
      <c r="O198" s="4"/>
    </row>
    <row r="199">
      <c r="A199" s="2"/>
      <c r="B199" s="9"/>
      <c r="C199" s="9"/>
      <c r="D199" s="10"/>
      <c r="E199" s="11"/>
      <c r="O199" s="12"/>
    </row>
    <row r="200">
      <c r="A200" s="2"/>
      <c r="B200" s="9"/>
      <c r="C200" s="9"/>
      <c r="D200" s="10"/>
      <c r="E200" s="11"/>
      <c r="F200" s="2"/>
      <c r="O200" s="4"/>
    </row>
    <row r="201">
      <c r="D201" s="28"/>
      <c r="E201" s="11"/>
      <c r="O201" s="4"/>
    </row>
    <row r="202">
      <c r="A202" s="5" t="s">
        <v>283</v>
      </c>
      <c r="B202" s="5" t="s">
        <v>3</v>
      </c>
      <c r="C202" s="5" t="s">
        <v>4</v>
      </c>
      <c r="D202" s="6" t="s">
        <v>5</v>
      </c>
      <c r="E202" s="7" t="s">
        <v>6</v>
      </c>
      <c r="F202" s="5" t="s">
        <v>7</v>
      </c>
      <c r="O202" s="7" t="s">
        <v>8</v>
      </c>
    </row>
    <row r="203">
      <c r="A203" s="2"/>
      <c r="B203" s="9"/>
      <c r="C203" s="9"/>
      <c r="D203" s="10"/>
      <c r="E203" s="11"/>
      <c r="O203" s="12"/>
    </row>
    <row r="204">
      <c r="A204" s="2"/>
      <c r="B204" s="9"/>
      <c r="C204" s="9"/>
      <c r="D204" s="10"/>
      <c r="E204" s="11"/>
      <c r="O204" s="12"/>
    </row>
    <row r="205">
      <c r="D205" s="28"/>
      <c r="E205" s="11"/>
      <c r="O205" s="4"/>
    </row>
    <row r="206">
      <c r="A206" s="5" t="s">
        <v>287</v>
      </c>
      <c r="B206" s="5" t="s">
        <v>3</v>
      </c>
      <c r="C206" s="5" t="s">
        <v>4</v>
      </c>
      <c r="D206" s="6" t="s">
        <v>5</v>
      </c>
      <c r="E206" s="7" t="s">
        <v>6</v>
      </c>
      <c r="F206" s="5" t="s">
        <v>7</v>
      </c>
      <c r="O206" s="7" t="s">
        <v>8</v>
      </c>
    </row>
    <row r="207">
      <c r="A207" s="2"/>
      <c r="B207" s="9"/>
      <c r="C207" s="9"/>
      <c r="D207" s="10"/>
      <c r="E207" s="11"/>
      <c r="O207" s="4"/>
    </row>
    <row r="208">
      <c r="A208" s="2"/>
      <c r="B208" s="9"/>
      <c r="C208" s="9"/>
      <c r="D208" s="10"/>
      <c r="E208" s="11"/>
      <c r="O208" s="4"/>
    </row>
    <row r="209">
      <c r="D209" s="28"/>
      <c r="E209" s="11"/>
      <c r="O209" s="4"/>
    </row>
    <row r="210">
      <c r="A210" s="5" t="s">
        <v>291</v>
      </c>
      <c r="B210" s="5" t="s">
        <v>3</v>
      </c>
      <c r="C210" s="5" t="s">
        <v>4</v>
      </c>
      <c r="D210" s="6" t="s">
        <v>5</v>
      </c>
      <c r="E210" s="7" t="s">
        <v>6</v>
      </c>
      <c r="F210" s="5" t="s">
        <v>7</v>
      </c>
      <c r="O210" s="7" t="s">
        <v>8</v>
      </c>
    </row>
    <row r="211">
      <c r="A211" s="2"/>
      <c r="B211" s="1"/>
      <c r="C211" s="1"/>
      <c r="D211" s="22"/>
      <c r="E211" s="11"/>
      <c r="O211" s="12"/>
    </row>
    <row r="212">
      <c r="A212" s="2"/>
      <c r="B212" s="9"/>
      <c r="C212" s="9"/>
      <c r="D212" s="10"/>
      <c r="E212" s="11"/>
      <c r="O212" s="4"/>
    </row>
    <row r="213">
      <c r="A213" s="2"/>
      <c r="B213" s="9"/>
      <c r="C213" s="9"/>
      <c r="D213" s="10"/>
      <c r="E213" s="11"/>
      <c r="O213" s="4"/>
    </row>
    <row r="214">
      <c r="A214" s="2"/>
      <c r="B214" s="9"/>
      <c r="C214" s="9"/>
      <c r="D214" s="10"/>
      <c r="E214" s="11"/>
      <c r="O214" s="4"/>
    </row>
    <row r="215">
      <c r="A215" s="2"/>
      <c r="B215" s="9"/>
      <c r="C215" s="9"/>
      <c r="D215" s="10"/>
      <c r="E215" s="11"/>
      <c r="O215" s="4"/>
    </row>
    <row r="216">
      <c r="A216" s="2"/>
      <c r="B216" s="9"/>
      <c r="C216" s="9"/>
      <c r="D216" s="10"/>
      <c r="E216" s="11"/>
      <c r="O216" s="4"/>
    </row>
    <row r="217">
      <c r="A217" s="2"/>
      <c r="B217" s="9"/>
      <c r="C217" s="9"/>
      <c r="D217" s="10"/>
      <c r="E217" s="11"/>
      <c r="O217" s="4"/>
    </row>
    <row r="218">
      <c r="A218" s="2"/>
      <c r="B218" s="9"/>
      <c r="C218" s="9"/>
      <c r="D218" s="10"/>
      <c r="E218" s="11"/>
      <c r="O218" s="4"/>
    </row>
    <row r="219">
      <c r="A219" s="2"/>
      <c r="B219" s="9"/>
      <c r="C219" s="9"/>
      <c r="D219" s="10"/>
      <c r="E219" s="11"/>
      <c r="O219" s="12"/>
    </row>
    <row r="220">
      <c r="A220" s="2"/>
      <c r="B220" s="9"/>
      <c r="C220" s="9"/>
      <c r="D220" s="10"/>
      <c r="E220" s="11"/>
      <c r="O220" s="4"/>
    </row>
    <row r="221">
      <c r="A221" s="2"/>
      <c r="B221" s="1"/>
      <c r="C221" s="1"/>
      <c r="D221" s="22"/>
      <c r="E221" s="11"/>
      <c r="O221" s="4"/>
    </row>
    <row r="222">
      <c r="D222" s="28"/>
      <c r="E222" s="11"/>
      <c r="O222" s="4"/>
    </row>
    <row r="223">
      <c r="D223" s="28"/>
      <c r="E223" s="11"/>
      <c r="O223" s="4"/>
    </row>
    <row r="224">
      <c r="A224" s="29"/>
      <c r="D224" s="30"/>
    </row>
  </sheetData>
  <mergeCells count="9">
    <mergeCell ref="A224:C224"/>
    <mergeCell ref="D224:O224"/>
    <mergeCell ref="A1:E1"/>
    <mergeCell ref="A2:E2"/>
    <mergeCell ref="F2:N2"/>
    <mergeCell ref="F3:N3"/>
    <mergeCell ref="F202:N202"/>
    <mergeCell ref="F206:N206"/>
    <mergeCell ref="F210:N210"/>
  </mergeCells>
  <hyperlinks>
    <hyperlink r:id="rId2" ref="A11"/>
    <hyperlink r:id="rId3" ref="A12"/>
    <hyperlink r:id="rId4" ref="A13"/>
    <hyperlink r:id="rId5" ref="A14"/>
  </hyperlinks>
  <drawing r:id="rId6"/>
  <legacyDrawing r:id="rId7"/>
</worksheet>
</file>