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lee/repos/COVID19_SeoulGyeonggi/data/vaccine/"/>
    </mc:Choice>
  </mc:AlternateContent>
  <xr:revisionPtr revIDLastSave="0" documentId="13_ncr:1_{CB7A784E-8E6C-7241-9C8E-DC66A3E35265}" xr6:coauthVersionLast="47" xr6:coauthVersionMax="47" xr10:uidLastSave="{00000000-0000-0000-0000-000000000000}"/>
  <bookViews>
    <workbookView xWindow="8600" yWindow="620" windowWidth="28800" windowHeight="15740" xr2:uid="{0BC8E184-C19A-CB40-8BBD-2FB6EDF0175E}"/>
  </bookViews>
  <sheets>
    <sheet name="1st dose" sheetId="1" r:id="rId1"/>
    <sheet name="2nd dose" sheetId="2" r:id="rId2"/>
    <sheet name="3rd dos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2" l="1"/>
  <c r="B38" i="2"/>
  <c r="B37" i="2"/>
  <c r="B36" i="2"/>
  <c r="B35" i="2"/>
  <c r="B34" i="2"/>
  <c r="B33" i="2"/>
  <c r="B32" i="2"/>
  <c r="B31" i="2"/>
  <c r="B30" i="2"/>
  <c r="B29" i="2"/>
  <c r="J28" i="2"/>
  <c r="I28" i="2"/>
  <c r="H28" i="2"/>
  <c r="G28" i="2"/>
  <c r="F28" i="2"/>
  <c r="E28" i="2"/>
  <c r="D28" i="2"/>
  <c r="J27" i="2"/>
  <c r="I27" i="2"/>
  <c r="H27" i="2"/>
  <c r="G27" i="2"/>
  <c r="F27" i="2"/>
  <c r="E27" i="2"/>
  <c r="D27" i="2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I23" i="2"/>
  <c r="J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/>
  <c r="J20" i="2"/>
  <c r="I20" i="2"/>
  <c r="H20" i="2"/>
  <c r="G20" i="2"/>
  <c r="F20" i="2"/>
  <c r="E20" i="2"/>
  <c r="D20" i="2"/>
  <c r="G11" i="2"/>
  <c r="J19" i="2"/>
  <c r="I19" i="2"/>
  <c r="H19" i="2"/>
  <c r="G19" i="2"/>
  <c r="F19" i="2"/>
  <c r="E19" i="2"/>
  <c r="D19" i="2"/>
  <c r="J18" i="2"/>
  <c r="I18" i="2"/>
  <c r="H18" i="2"/>
  <c r="G18" i="2"/>
  <c r="F18" i="2"/>
  <c r="E18" i="2"/>
  <c r="D18" i="2"/>
  <c r="J17" i="2"/>
  <c r="I17" i="2"/>
  <c r="H17" i="2"/>
  <c r="G17" i="2"/>
  <c r="F17" i="2"/>
  <c r="E17" i="2"/>
  <c r="D17" i="2"/>
  <c r="J16" i="2"/>
  <c r="I16" i="2"/>
  <c r="H16" i="2"/>
  <c r="G16" i="2"/>
  <c r="F16" i="2"/>
  <c r="E16" i="2"/>
  <c r="D16" i="2"/>
  <c r="J15" i="2"/>
  <c r="I15" i="2"/>
  <c r="H15" i="2"/>
  <c r="G15" i="2"/>
  <c r="F15" i="2"/>
  <c r="E15" i="2"/>
  <c r="D15" i="2"/>
  <c r="J14" i="2"/>
  <c r="I14" i="2"/>
  <c r="H14" i="2"/>
  <c r="G14" i="2"/>
  <c r="F14" i="2"/>
  <c r="E14" i="2"/>
  <c r="D14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F11" i="2"/>
  <c r="J11" i="2"/>
  <c r="I11" i="2"/>
  <c r="H11" i="2"/>
  <c r="E11" i="2"/>
  <c r="D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tc={3FF07971-2D00-ED44-BF97-BB699E7DCC05}</author>
    <author>tc={2856A7CE-C2DA-CA4E-949B-DC7D60C647FD}</author>
  </authors>
  <commentList>
    <comment ref="D18" authorId="0" shapeId="0" xr:uid="{3FF07971-2D00-ED44-BF97-BB699E7DCC05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15,273
미포함</t>
      </text>
    </comment>
    <comment ref="D19" authorId="1" shapeId="0" xr:uid="{2856A7CE-C2DA-CA4E-949B-DC7D60C647FD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15,287
미포함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tc={41A9A404-812B-1E40-BB1C-C84BAA7CD657}</author>
    <author>tc={A23C0DDA-6719-444D-8906-8FF74C63C4D8}</author>
  </authors>
  <commentList>
    <comment ref="D18" authorId="0" shapeId="0" xr:uid="{41A9A404-812B-1E40-BB1C-C84BAA7CD657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12,596
미포함</t>
      </text>
    </comment>
    <comment ref="D19" authorId="1" shapeId="0" xr:uid="{A23C0DDA-6719-444D-8906-8FF74C63C4D8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13,051
미포함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tc={64D7B1B1-E6AF-F24D-9648-FE478B623C74}</author>
    <author>tc={C7F97C34-3911-E94C-817A-1FDE668F5392}</author>
  </authors>
  <commentList>
    <comment ref="D18" authorId="0" shapeId="0" xr:uid="{64D7B1B1-E6AF-F24D-9648-FE478B623C74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12,596
미포함</t>
      </text>
    </comment>
    <comment ref="D19" authorId="1" shapeId="0" xr:uid="{C7F97C34-3911-E94C-817A-1FDE668F5392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13,051
미포함</t>
      </text>
    </comment>
  </commentList>
</comments>
</file>

<file path=xl/sharedStrings.xml><?xml version="1.0" encoding="utf-8"?>
<sst xmlns="http://schemas.openxmlformats.org/spreadsheetml/2006/main" count="30" uniqueCount="10">
  <si>
    <t>date</t>
  </si>
  <si>
    <t>18-29</t>
  </si>
  <si>
    <t>30-39</t>
  </si>
  <si>
    <t>40-49</t>
  </si>
  <si>
    <t>50-59</t>
  </si>
  <si>
    <t>60-69</t>
  </si>
  <si>
    <t>70-79</t>
  </si>
  <si>
    <t>80+</t>
  </si>
  <si>
    <t>12-17</t>
  </si>
  <si>
    <t>11-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</si>
</sst>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1" fontId="0" fillId="0" borderId="0" xfId="1" applyFont="1"/>
    <xf numFmtId="41" fontId="2" fillId="0" borderId="0" xfId="1" applyFont="1"/>
    <xf numFmtId="49" fontId="0" fillId="0" borderId="0" xfId="0" applyNumberFormat="1"/>
    <xf numFmtId="41" fontId="0" fillId="0" borderId="0" xfId="1" applyFont="1" applyAlignment="1"/>
    <xf numFmtId="3" fontId="0" fillId="0" borderId="0" xfId="0" applyNumberFormat="1"/>
    <xf numFmtId="41" fontId="0" fillId="2" borderId="0" xfId="1" applyFont="1" applyFill="1"/>
    <xf numFmtId="41" fontId="4" fillId="0" borderId="0" xfId="1" applyFont="1"/>
    <xf numFmtId="4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ccination_123dose_by_wee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 dose"/>
      <sheetName val="2nd dose"/>
      <sheetName val="3rd dose"/>
      <sheetName val="2nd dose_prev"/>
      <sheetName val="Sheet4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B2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이윤정" id="{11A4F5F0-4273-964A-87D2-52A5A4679086}" userId="S::annieyunjung@o365.yonsei.ac.kr::89eecd3d-adbe-4a0a-81dd-cd21374e65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1-09-03T10:25:03.41" personId="{11A4F5F0-4273-964A-87D2-52A5A4679086}" id="{3FF07971-2D00-ED44-BF97-BB699E7DCC05}">
    <text>12-17세: 15,273
미포함</text>
  </threadedComment>
  <threadedComment ref="D19" dT="2021-09-03T10:30:22.63" personId="{11A4F5F0-4273-964A-87D2-52A5A4679086}" id="{2856A7CE-C2DA-CA4E-949B-DC7D60C647FD}">
    <text>12-17세: 15,287
미포함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8" dT="2021-09-03T10:28:52.34" personId="{11A4F5F0-4273-964A-87D2-52A5A4679086}" id="{41A9A404-812B-1E40-BB1C-C84BAA7CD657}">
    <text>12-17세: 12,596
미포함</text>
  </threadedComment>
  <threadedComment ref="D19" dT="2021-09-03T10:31:16.26" personId="{11A4F5F0-4273-964A-87D2-52A5A4679086}" id="{A23C0DDA-6719-444D-8906-8FF74C63C4D8}">
    <text>12-17세: 13,051
미포함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8" dT="2021-09-03T10:28:52.34" personId="{11A4F5F0-4273-964A-87D2-52A5A4679086}" id="{64D7B1B1-E6AF-F24D-9648-FE478B623C74}">
    <text>12-17세: 12,596
미포함</text>
  </threadedComment>
  <threadedComment ref="D19" dT="2021-09-03T10:31:16.26" personId="{11A4F5F0-4273-964A-87D2-52A5A4679086}" id="{C7F97C34-3911-E94C-817A-1FDE668F5392}">
    <text>12-17세: 13,051
미포함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4180-383F-D540-B7B7-6029C29EA127}">
  <dimension ref="A1:J39"/>
  <sheetViews>
    <sheetView tabSelected="1" topLeftCell="A14" zoomScaleNormal="100" workbookViewId="0">
      <selection activeCell="D38" sqref="D38"/>
    </sheetView>
  </sheetViews>
  <sheetFormatPr baseColWidth="10" defaultColWidth="11" defaultRowHeight="16" x14ac:dyDescent="0.2"/>
  <cols>
    <col min="9" max="9" width="11.5" bestFit="1" customWidth="1"/>
  </cols>
  <sheetData>
    <row r="1" spans="1:10" x14ac:dyDescent="0.2">
      <c r="A1" t="s">
        <v>0</v>
      </c>
      <c r="B1" s="4" t="s">
        <v>9</v>
      </c>
      <c r="C1" s="4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44319</v>
      </c>
      <c r="B2" s="2">
        <v>0</v>
      </c>
      <c r="C2" s="2">
        <v>0</v>
      </c>
      <c r="D2" s="2">
        <v>159618</v>
      </c>
      <c r="E2" s="2">
        <v>293296</v>
      </c>
      <c r="F2" s="2">
        <v>383649</v>
      </c>
      <c r="G2" s="2">
        <v>500061</v>
      </c>
      <c r="H2" s="2">
        <v>360437</v>
      </c>
      <c r="I2" s="2">
        <v>646182</v>
      </c>
      <c r="J2" s="2">
        <v>1053621</v>
      </c>
    </row>
    <row r="3" spans="1:10" x14ac:dyDescent="0.2">
      <c r="A3" s="1">
        <v>44326</v>
      </c>
      <c r="B3" s="2">
        <v>0</v>
      </c>
      <c r="C3" s="2">
        <v>0</v>
      </c>
      <c r="D3" s="2">
        <v>160322</v>
      </c>
      <c r="E3" s="2">
        <v>337791</v>
      </c>
      <c r="F3" s="2">
        <v>437590</v>
      </c>
      <c r="G3" s="2">
        <v>550522</v>
      </c>
      <c r="H3" s="2">
        <v>389270</v>
      </c>
      <c r="I3" s="2">
        <v>690506</v>
      </c>
      <c r="J3" s="2">
        <v>1108728</v>
      </c>
    </row>
    <row r="4" spans="1:10" x14ac:dyDescent="0.2">
      <c r="A4" s="1">
        <v>44333</v>
      </c>
      <c r="B4" s="2">
        <v>0</v>
      </c>
      <c r="C4" s="2">
        <v>0</v>
      </c>
      <c r="D4" s="2">
        <v>161073</v>
      </c>
      <c r="E4" s="2">
        <v>347710</v>
      </c>
      <c r="F4" s="2">
        <v>447492</v>
      </c>
      <c r="G4" s="2">
        <v>557958</v>
      </c>
      <c r="H4" s="2">
        <v>392990</v>
      </c>
      <c r="I4" s="2">
        <v>702358</v>
      </c>
      <c r="J4" s="2">
        <v>1124225</v>
      </c>
    </row>
    <row r="5" spans="1:10" x14ac:dyDescent="0.2">
      <c r="A5" s="1">
        <v>44340</v>
      </c>
      <c r="B5" s="2">
        <v>0</v>
      </c>
      <c r="C5" s="2">
        <v>0</v>
      </c>
      <c r="D5" s="2">
        <v>161823</v>
      </c>
      <c r="E5" s="2">
        <v>350568</v>
      </c>
      <c r="F5" s="2">
        <v>450988</v>
      </c>
      <c r="G5" s="2">
        <v>562838</v>
      </c>
      <c r="H5" s="2">
        <v>396621</v>
      </c>
      <c r="I5" s="2">
        <v>720524</v>
      </c>
      <c r="J5" s="2">
        <v>1149494</v>
      </c>
    </row>
    <row r="6" spans="1:10" x14ac:dyDescent="0.2">
      <c r="A6" s="1">
        <v>44347</v>
      </c>
      <c r="B6" s="2">
        <v>0</v>
      </c>
      <c r="C6" s="2">
        <v>0</v>
      </c>
      <c r="D6" s="2">
        <v>163333</v>
      </c>
      <c r="E6" s="2">
        <v>378346</v>
      </c>
      <c r="F6" s="2">
        <v>518196</v>
      </c>
      <c r="G6" s="2">
        <v>638684</v>
      </c>
      <c r="H6" s="2">
        <v>861278</v>
      </c>
      <c r="I6" s="2">
        <v>1491431</v>
      </c>
      <c r="J6" s="2">
        <v>1352586</v>
      </c>
    </row>
    <row r="7" spans="1:10" x14ac:dyDescent="0.2">
      <c r="A7" s="1">
        <v>44354</v>
      </c>
      <c r="B7" s="2">
        <v>0</v>
      </c>
      <c r="C7" s="2">
        <v>0</v>
      </c>
      <c r="D7" s="2">
        <v>165863</v>
      </c>
      <c r="E7" s="2">
        <v>420632</v>
      </c>
      <c r="F7" s="2">
        <v>655537</v>
      </c>
      <c r="G7" s="2">
        <v>781779</v>
      </c>
      <c r="H7" s="2">
        <v>1675934</v>
      </c>
      <c r="I7" s="2">
        <v>2347040</v>
      </c>
      <c r="J7" s="2">
        <v>1552002</v>
      </c>
    </row>
    <row r="8" spans="1:10" x14ac:dyDescent="0.2">
      <c r="A8" s="1">
        <v>44361</v>
      </c>
      <c r="B8" s="2">
        <v>0</v>
      </c>
      <c r="C8" s="2">
        <v>0</v>
      </c>
      <c r="D8" s="2">
        <v>314874</v>
      </c>
      <c r="E8" s="2">
        <v>930329</v>
      </c>
      <c r="F8" s="2">
        <v>909358</v>
      </c>
      <c r="G8" s="2">
        <v>954005</v>
      </c>
      <c r="H8" s="2">
        <v>4039284</v>
      </c>
      <c r="I8" s="2">
        <v>2944348</v>
      </c>
      <c r="J8" s="2">
        <v>1738183</v>
      </c>
    </row>
    <row r="9" spans="1:10" x14ac:dyDescent="0.2">
      <c r="A9" s="1">
        <v>44368</v>
      </c>
      <c r="B9" s="2">
        <v>0</v>
      </c>
      <c r="C9" s="2">
        <v>0</v>
      </c>
      <c r="D9" s="2">
        <v>553889</v>
      </c>
      <c r="E9" s="2">
        <v>1358008</v>
      </c>
      <c r="F9" s="2">
        <v>1098893</v>
      </c>
      <c r="G9" s="2">
        <v>1035550</v>
      </c>
      <c r="H9" s="2">
        <v>5931557</v>
      </c>
      <c r="I9" s="2">
        <v>3278581</v>
      </c>
      <c r="J9" s="2">
        <v>1758341</v>
      </c>
    </row>
    <row r="10" spans="1:10" x14ac:dyDescent="0.2">
      <c r="A10" s="1">
        <v>44375</v>
      </c>
      <c r="B10" s="2">
        <v>0</v>
      </c>
      <c r="C10" s="2">
        <v>0</v>
      </c>
      <c r="D10" s="2">
        <v>774868</v>
      </c>
      <c r="E10" s="2">
        <v>1364844</v>
      </c>
      <c r="F10" s="2">
        <v>1106872</v>
      </c>
      <c r="G10" s="2">
        <v>1043048</v>
      </c>
      <c r="H10" s="2">
        <v>5937297</v>
      </c>
      <c r="I10" s="2">
        <v>3288662</v>
      </c>
      <c r="J10" s="2">
        <v>1774711</v>
      </c>
    </row>
    <row r="11" spans="1:10" x14ac:dyDescent="0.2">
      <c r="A11" s="1">
        <v>44382</v>
      </c>
      <c r="B11" s="2">
        <v>0</v>
      </c>
      <c r="C11" s="2">
        <v>0</v>
      </c>
      <c r="D11" s="2">
        <v>796911</v>
      </c>
      <c r="E11" s="2">
        <v>1369228</v>
      </c>
      <c r="F11" s="2">
        <v>1111060</v>
      </c>
      <c r="G11" s="2">
        <v>1047488</v>
      </c>
      <c r="H11" s="2">
        <v>5938606</v>
      </c>
      <c r="I11" s="2">
        <v>3296853</v>
      </c>
      <c r="J11" s="2">
        <v>1787068</v>
      </c>
    </row>
    <row r="12" spans="1:10" x14ac:dyDescent="0.2">
      <c r="A12" s="1">
        <v>44389</v>
      </c>
      <c r="B12" s="2">
        <v>0</v>
      </c>
      <c r="C12" s="2">
        <v>0</v>
      </c>
      <c r="D12" s="2">
        <v>886035</v>
      </c>
      <c r="E12" s="2">
        <v>1379239</v>
      </c>
      <c r="F12" s="2">
        <v>1120395</v>
      </c>
      <c r="G12" s="2">
        <v>1055289</v>
      </c>
      <c r="H12" s="2">
        <v>6032090</v>
      </c>
      <c r="I12" s="2">
        <v>3318792</v>
      </c>
      <c r="J12" s="2">
        <v>1795097</v>
      </c>
    </row>
    <row r="13" spans="1:10" x14ac:dyDescent="0.2">
      <c r="A13" s="1">
        <v>44396</v>
      </c>
      <c r="B13" s="2">
        <v>0</v>
      </c>
      <c r="C13" s="2">
        <v>0</v>
      </c>
      <c r="D13" s="2">
        <v>951053</v>
      </c>
      <c r="E13" s="2">
        <v>1476719</v>
      </c>
      <c r="F13" s="2">
        <v>1299114</v>
      </c>
      <c r="G13" s="2">
        <v>1176560</v>
      </c>
      <c r="H13" s="2">
        <v>6089614</v>
      </c>
      <c r="I13" s="2">
        <v>3334358</v>
      </c>
      <c r="J13" s="2">
        <v>1805666</v>
      </c>
    </row>
    <row r="14" spans="1:10" x14ac:dyDescent="0.2">
      <c r="A14" s="1">
        <v>44403</v>
      </c>
      <c r="B14" s="2">
        <v>0</v>
      </c>
      <c r="C14" s="2">
        <v>0</v>
      </c>
      <c r="D14" s="2">
        <v>1400634</v>
      </c>
      <c r="E14" s="2">
        <v>1564402</v>
      </c>
      <c r="F14" s="2">
        <v>1417086</v>
      </c>
      <c r="G14" s="2">
        <v>1262893</v>
      </c>
      <c r="H14" s="2">
        <v>6098766</v>
      </c>
      <c r="I14" s="2">
        <v>3338906</v>
      </c>
      <c r="J14" s="2">
        <v>1810437</v>
      </c>
    </row>
    <row r="15" spans="1:10" x14ac:dyDescent="0.2">
      <c r="A15" s="1">
        <v>44410</v>
      </c>
      <c r="B15" s="2">
        <v>0</v>
      </c>
      <c r="C15" s="2">
        <v>0</v>
      </c>
      <c r="D15" s="2">
        <v>1759173</v>
      </c>
      <c r="E15" s="2">
        <v>1835857</v>
      </c>
      <c r="F15" s="2">
        <v>1818430</v>
      </c>
      <c r="G15" s="2">
        <v>2678777</v>
      </c>
      <c r="H15" s="2">
        <v>6202465</v>
      </c>
      <c r="I15" s="2">
        <v>3362620</v>
      </c>
      <c r="J15" s="2">
        <v>1815054</v>
      </c>
    </row>
    <row r="16" spans="1:10" x14ac:dyDescent="0.2">
      <c r="A16" s="1">
        <v>44417</v>
      </c>
      <c r="B16" s="2">
        <v>0</v>
      </c>
      <c r="C16" s="2">
        <v>0</v>
      </c>
      <c r="D16" s="2">
        <v>1978965</v>
      </c>
      <c r="E16" s="2">
        <v>2025840</v>
      </c>
      <c r="F16" s="2">
        <v>2078152</v>
      </c>
      <c r="G16" s="2">
        <v>3380508</v>
      </c>
      <c r="H16" s="2">
        <v>6266892</v>
      </c>
      <c r="I16" s="2">
        <v>3381943</v>
      </c>
      <c r="J16" s="2">
        <v>1823689</v>
      </c>
    </row>
    <row r="17" spans="1:10" x14ac:dyDescent="0.2">
      <c r="A17" s="1">
        <v>44424</v>
      </c>
      <c r="B17" s="2">
        <v>0</v>
      </c>
      <c r="C17" s="2">
        <v>0</v>
      </c>
      <c r="D17" s="2">
        <v>2234899</v>
      </c>
      <c r="E17" s="2">
        <v>2160203</v>
      </c>
      <c r="F17" s="2">
        <v>2254108</v>
      </c>
      <c r="G17" s="2">
        <v>4031512</v>
      </c>
      <c r="H17" s="2">
        <v>6448480</v>
      </c>
      <c r="I17" s="2">
        <v>3422202</v>
      </c>
      <c r="J17" s="2">
        <v>1835569</v>
      </c>
    </row>
    <row r="18" spans="1:10" x14ac:dyDescent="0.2">
      <c r="A18" s="1">
        <v>44431</v>
      </c>
      <c r="B18" s="2">
        <v>0</v>
      </c>
      <c r="C18" s="2">
        <v>15273</v>
      </c>
      <c r="D18" s="3">
        <v>2518444</v>
      </c>
      <c r="E18" s="2">
        <v>2399229</v>
      </c>
      <c r="F18" s="2">
        <v>2624335</v>
      </c>
      <c r="G18" s="2">
        <v>6509190</v>
      </c>
      <c r="H18" s="2">
        <v>6551118</v>
      </c>
      <c r="I18" s="2">
        <v>3446974</v>
      </c>
      <c r="J18" s="2">
        <v>1846122</v>
      </c>
    </row>
    <row r="19" spans="1:10" x14ac:dyDescent="0.2">
      <c r="A19" s="1">
        <v>44438</v>
      </c>
      <c r="B19" s="2">
        <v>0</v>
      </c>
      <c r="C19" s="2">
        <v>15287</v>
      </c>
      <c r="D19" s="3">
        <v>3036312</v>
      </c>
      <c r="E19" s="2">
        <v>2749638</v>
      </c>
      <c r="F19" s="2">
        <v>3111932</v>
      </c>
      <c r="G19" s="2">
        <v>7786660</v>
      </c>
      <c r="H19" s="2">
        <v>6621561</v>
      </c>
      <c r="I19" s="2">
        <v>3464199</v>
      </c>
      <c r="J19" s="2">
        <v>1855490</v>
      </c>
    </row>
    <row r="20" spans="1:10" x14ac:dyDescent="0.2">
      <c r="A20" s="1">
        <v>44445</v>
      </c>
      <c r="B20" s="2">
        <v>0</v>
      </c>
      <c r="C20" s="2">
        <v>15290</v>
      </c>
      <c r="D20" s="2">
        <v>3497433</v>
      </c>
      <c r="E20" s="2">
        <v>3091102</v>
      </c>
      <c r="F20" s="2">
        <v>3563988</v>
      </c>
      <c r="G20" s="2">
        <v>7843679</v>
      </c>
      <c r="H20" s="2">
        <v>6656881</v>
      </c>
      <c r="I20" s="2">
        <v>3474049</v>
      </c>
      <c r="J20" s="2">
        <v>1863037</v>
      </c>
    </row>
    <row r="21" spans="1:10" x14ac:dyDescent="0.2">
      <c r="A21" s="1">
        <v>44452</v>
      </c>
      <c r="B21" s="2">
        <v>0</v>
      </c>
      <c r="C21" s="2">
        <v>15300</v>
      </c>
      <c r="D21" s="2">
        <v>4459494</v>
      </c>
      <c r="E21" s="2">
        <v>3912573</v>
      </c>
      <c r="F21" s="2">
        <v>4845871</v>
      </c>
      <c r="G21" s="2">
        <v>7895083</v>
      </c>
      <c r="H21" s="2">
        <v>6677000</v>
      </c>
      <c r="I21" s="2">
        <v>3480174</v>
      </c>
      <c r="J21" s="2">
        <v>1867227</v>
      </c>
    </row>
    <row r="22" spans="1:10" x14ac:dyDescent="0.2">
      <c r="A22" s="1">
        <v>44459</v>
      </c>
      <c r="B22" s="2">
        <v>0</v>
      </c>
      <c r="C22" s="2">
        <v>16311</v>
      </c>
      <c r="D22" s="2">
        <v>5573812</v>
      </c>
      <c r="E22" s="2">
        <v>4781718</v>
      </c>
      <c r="F22" s="2">
        <v>6123490</v>
      </c>
      <c r="G22" s="2">
        <v>7951874</v>
      </c>
      <c r="H22" s="2">
        <v>6700573</v>
      </c>
      <c r="I22" s="2">
        <v>3486080</v>
      </c>
      <c r="J22" s="2">
        <v>1871263</v>
      </c>
    </row>
    <row r="23" spans="1:10" x14ac:dyDescent="0.2">
      <c r="A23" s="1">
        <v>44466</v>
      </c>
      <c r="B23" s="2">
        <v>0</v>
      </c>
      <c r="C23" s="2">
        <v>16338</v>
      </c>
      <c r="D23" s="2">
        <v>6120530</v>
      </c>
      <c r="E23" s="2">
        <v>5221182</v>
      </c>
      <c r="F23" s="2">
        <v>6697273</v>
      </c>
      <c r="G23" s="2">
        <v>7968951</v>
      </c>
      <c r="H23" s="2">
        <v>6706979</v>
      </c>
      <c r="I23" s="2">
        <v>3488105</v>
      </c>
      <c r="J23" s="2">
        <v>1872595</v>
      </c>
    </row>
    <row r="24" spans="1:10" x14ac:dyDescent="0.2">
      <c r="A24" s="1">
        <v>44473</v>
      </c>
      <c r="B24" s="2">
        <v>0</v>
      </c>
      <c r="C24" s="2">
        <v>16395</v>
      </c>
      <c r="D24" s="2">
        <v>6641836</v>
      </c>
      <c r="E24" s="2">
        <v>5686532</v>
      </c>
      <c r="F24" s="2">
        <v>7253727</v>
      </c>
      <c r="G24" s="2">
        <v>8018343</v>
      </c>
      <c r="H24" s="2">
        <v>6727162</v>
      </c>
      <c r="I24" s="2">
        <v>3493924</v>
      </c>
      <c r="J24" s="2">
        <v>1876081</v>
      </c>
    </row>
    <row r="25" spans="1:10" x14ac:dyDescent="0.2">
      <c r="A25" s="1">
        <v>44480</v>
      </c>
      <c r="B25" s="2">
        <v>0</v>
      </c>
      <c r="C25" s="2">
        <v>16613</v>
      </c>
      <c r="D25" s="2">
        <v>6707107</v>
      </c>
      <c r="E25" s="2">
        <v>5735072</v>
      </c>
      <c r="F25" s="2">
        <v>7294256</v>
      </c>
      <c r="G25" s="2">
        <v>8051840</v>
      </c>
      <c r="H25" s="2">
        <v>6741784</v>
      </c>
      <c r="I25" s="2">
        <v>3498306</v>
      </c>
      <c r="J25" s="2">
        <v>1878769</v>
      </c>
    </row>
    <row r="26" spans="1:10" x14ac:dyDescent="0.2">
      <c r="A26" s="1">
        <v>44487</v>
      </c>
      <c r="B26" s="2">
        <v>0</v>
      </c>
      <c r="C26" s="2">
        <v>16949</v>
      </c>
      <c r="D26" s="2">
        <v>6834880</v>
      </c>
      <c r="E26" s="2">
        <v>5839873</v>
      </c>
      <c r="F26" s="2">
        <v>7383018</v>
      </c>
      <c r="G26" s="2">
        <v>8145603</v>
      </c>
      <c r="H26" s="2">
        <v>6783582</v>
      </c>
      <c r="I26" s="2">
        <v>3510434</v>
      </c>
      <c r="J26" s="2">
        <v>1885923</v>
      </c>
    </row>
    <row r="27" spans="1:10" x14ac:dyDescent="0.2">
      <c r="A27" s="1">
        <v>44494</v>
      </c>
      <c r="B27" s="5">
        <v>0</v>
      </c>
      <c r="C27" s="5">
        <v>236431</v>
      </c>
      <c r="D27" s="5">
        <v>6880268</v>
      </c>
      <c r="E27" s="5">
        <v>5877730</v>
      </c>
      <c r="F27" s="5">
        <v>7411175</v>
      </c>
      <c r="G27" s="5">
        <v>8165973</v>
      </c>
      <c r="H27" s="5">
        <v>6793813</v>
      </c>
      <c r="I27" s="5">
        <v>3514175</v>
      </c>
      <c r="J27" s="5">
        <v>1888549</v>
      </c>
    </row>
    <row r="28" spans="1:10" x14ac:dyDescent="0.2">
      <c r="A28" s="1">
        <v>44500</v>
      </c>
      <c r="B28" s="5">
        <v>0</v>
      </c>
      <c r="C28" s="5">
        <v>430369</v>
      </c>
      <c r="D28" s="5">
        <v>6941446</v>
      </c>
      <c r="E28" s="5">
        <v>5921453</v>
      </c>
      <c r="F28" s="5">
        <v>7442380</v>
      </c>
      <c r="G28" s="5">
        <v>8186088</v>
      </c>
      <c r="H28" s="5">
        <v>6804755</v>
      </c>
      <c r="I28" s="5">
        <v>3518256</v>
      </c>
      <c r="J28" s="5">
        <v>1891250</v>
      </c>
    </row>
    <row r="29" spans="1:10" x14ac:dyDescent="0.2">
      <c r="A29" s="1">
        <v>44507</v>
      </c>
      <c r="B29" s="2">
        <v>0</v>
      </c>
      <c r="C29" s="2">
        <v>638336</v>
      </c>
      <c r="D29" s="2">
        <v>7003983</v>
      </c>
      <c r="E29" s="2">
        <v>5966466</v>
      </c>
      <c r="F29" s="2">
        <v>7472177</v>
      </c>
      <c r="G29" s="2">
        <v>8205091</v>
      </c>
      <c r="H29" s="2">
        <v>6815551</v>
      </c>
      <c r="I29" s="6">
        <v>3522193</v>
      </c>
      <c r="J29" s="2">
        <v>1894026</v>
      </c>
    </row>
    <row r="30" spans="1:10" x14ac:dyDescent="0.2">
      <c r="A30" s="1">
        <v>44514</v>
      </c>
      <c r="B30" s="2">
        <v>0</v>
      </c>
      <c r="C30" s="2">
        <v>943799</v>
      </c>
      <c r="D30" s="2">
        <v>7049705</v>
      </c>
      <c r="E30" s="2">
        <v>6001637</v>
      </c>
      <c r="F30" s="2">
        <v>7496076</v>
      </c>
      <c r="G30" s="2">
        <v>8221278</v>
      </c>
      <c r="H30" s="2">
        <v>6825026</v>
      </c>
      <c r="I30" s="2">
        <v>3525899</v>
      </c>
      <c r="J30" s="2">
        <v>1896858</v>
      </c>
    </row>
    <row r="31" spans="1:10" x14ac:dyDescent="0.2">
      <c r="A31" s="1">
        <v>44521</v>
      </c>
      <c r="B31" s="2">
        <v>0</v>
      </c>
      <c r="C31" s="2">
        <v>1102068</v>
      </c>
      <c r="D31" s="2">
        <v>7089549</v>
      </c>
      <c r="E31" s="2">
        <v>6032737</v>
      </c>
      <c r="F31" s="2">
        <v>7516013</v>
      </c>
      <c r="G31" s="2">
        <v>8234211</v>
      </c>
      <c r="H31" s="2">
        <v>6833304</v>
      </c>
      <c r="I31" s="2">
        <v>3529309</v>
      </c>
      <c r="J31" s="2">
        <v>1899929</v>
      </c>
    </row>
    <row r="32" spans="1:10" x14ac:dyDescent="0.2">
      <c r="A32" s="1">
        <v>44528</v>
      </c>
      <c r="B32" s="2">
        <v>0</v>
      </c>
      <c r="C32" s="2">
        <v>1276908</v>
      </c>
      <c r="D32" s="2">
        <v>7120064</v>
      </c>
      <c r="E32" s="2">
        <v>6058190</v>
      </c>
      <c r="F32" s="2">
        <v>7532339</v>
      </c>
      <c r="G32" s="2">
        <v>8245285</v>
      </c>
      <c r="H32" s="2">
        <v>6840748</v>
      </c>
      <c r="I32" s="2">
        <v>3532774</v>
      </c>
      <c r="J32" s="2">
        <v>1903817</v>
      </c>
    </row>
    <row r="33" spans="1:10" x14ac:dyDescent="0.2">
      <c r="A33" s="1">
        <v>44535</v>
      </c>
      <c r="B33" s="2">
        <v>0</v>
      </c>
      <c r="C33" s="2">
        <v>1337452</v>
      </c>
      <c r="D33" s="2">
        <v>7152140</v>
      </c>
      <c r="E33" s="2">
        <v>6086943</v>
      </c>
      <c r="F33" s="2">
        <v>7550723</v>
      </c>
      <c r="G33" s="2">
        <v>8257031</v>
      </c>
      <c r="H33" s="2">
        <v>6848715</v>
      </c>
      <c r="I33" s="2">
        <v>3536564</v>
      </c>
      <c r="J33" s="2">
        <v>1907422</v>
      </c>
    </row>
    <row r="34" spans="1:10" x14ac:dyDescent="0.2">
      <c r="A34" s="1">
        <v>44542</v>
      </c>
      <c r="B34" s="2">
        <v>0</v>
      </c>
      <c r="C34" s="2">
        <v>1447164</v>
      </c>
      <c r="D34" s="2">
        <v>7207983</v>
      </c>
      <c r="E34" s="2">
        <v>6134046</v>
      </c>
      <c r="F34" s="2">
        <v>7579981</v>
      </c>
      <c r="G34" s="2">
        <v>8273659</v>
      </c>
      <c r="H34" s="2">
        <v>6859922</v>
      </c>
      <c r="I34" s="2">
        <v>3541486</v>
      </c>
      <c r="J34" s="2">
        <v>1912406</v>
      </c>
    </row>
    <row r="35" spans="1:10" x14ac:dyDescent="0.2">
      <c r="A35" s="1">
        <v>44549</v>
      </c>
      <c r="B35" s="2">
        <v>0</v>
      </c>
      <c r="C35" s="6">
        <v>1687658</v>
      </c>
      <c r="D35" s="2">
        <v>7292498</v>
      </c>
      <c r="E35" s="2">
        <v>6210892</v>
      </c>
      <c r="F35" s="2">
        <v>7634377</v>
      </c>
      <c r="G35" s="2">
        <v>8309628</v>
      </c>
      <c r="H35" s="2">
        <v>6882122</v>
      </c>
      <c r="I35" s="2">
        <v>3549463</v>
      </c>
      <c r="J35" s="2">
        <v>1919442</v>
      </c>
    </row>
    <row r="36" spans="1:10" x14ac:dyDescent="0.2">
      <c r="A36" s="1">
        <v>44556</v>
      </c>
      <c r="B36" s="2">
        <v>0</v>
      </c>
      <c r="C36" s="2">
        <v>1922603</v>
      </c>
      <c r="D36" s="2">
        <v>7372485</v>
      </c>
      <c r="E36" s="2">
        <v>6277067</v>
      </c>
      <c r="F36" s="2">
        <v>7680835</v>
      </c>
      <c r="G36" s="2">
        <v>8342124</v>
      </c>
      <c r="H36" s="2">
        <v>6901646</v>
      </c>
      <c r="I36" s="2">
        <v>3556497</v>
      </c>
      <c r="J36" s="2">
        <v>1926010</v>
      </c>
    </row>
    <row r="37" spans="1:10" x14ac:dyDescent="0.2">
      <c r="A37" s="1">
        <v>44563</v>
      </c>
      <c r="B37" s="2">
        <v>0</v>
      </c>
      <c r="C37" s="2">
        <v>2078387</v>
      </c>
      <c r="D37" s="2">
        <v>7416478</v>
      </c>
      <c r="E37" s="7">
        <v>6315105</v>
      </c>
      <c r="F37" s="7">
        <v>7707497</v>
      </c>
      <c r="G37" s="7">
        <v>8361449</v>
      </c>
      <c r="H37" s="7">
        <v>6913206</v>
      </c>
      <c r="I37" s="7">
        <v>3560716</v>
      </c>
      <c r="J37" s="7">
        <v>1929885</v>
      </c>
    </row>
    <row r="38" spans="1:10" x14ac:dyDescent="0.2">
      <c r="A38" s="1">
        <v>44570</v>
      </c>
      <c r="B38" s="2">
        <v>0</v>
      </c>
      <c r="C38" s="3">
        <v>2609927</v>
      </c>
      <c r="D38" s="3">
        <v>6277566</v>
      </c>
      <c r="E38" s="3">
        <v>6270149</v>
      </c>
      <c r="F38" s="3">
        <v>7647467</v>
      </c>
      <c r="G38" s="8">
        <v>8379513</v>
      </c>
      <c r="H38" s="8">
        <v>7214833</v>
      </c>
      <c r="I38" s="8">
        <v>3734894</v>
      </c>
      <c r="J38" s="8">
        <v>2224143</v>
      </c>
    </row>
    <row r="39" spans="1:10" x14ac:dyDescent="0.2">
      <c r="A39" s="1">
        <v>44577</v>
      </c>
      <c r="B39" s="2">
        <v>0</v>
      </c>
      <c r="C39" s="3">
        <v>2652937</v>
      </c>
      <c r="D39" s="3">
        <v>6295952</v>
      </c>
      <c r="E39" s="3">
        <v>6294071</v>
      </c>
      <c r="F39" s="3">
        <v>7664065</v>
      </c>
      <c r="G39" s="8">
        <v>8392498</v>
      </c>
      <c r="H39" s="8">
        <v>7222453</v>
      </c>
      <c r="I39" s="8">
        <v>3737269</v>
      </c>
      <c r="J39" s="8">
        <v>2225561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488B-6AE1-6D45-B18E-AB20070D0C15}">
  <dimension ref="A1:J39"/>
  <sheetViews>
    <sheetView zoomScaleNormal="100" workbookViewId="0">
      <selection sqref="A1:J39"/>
    </sheetView>
  </sheetViews>
  <sheetFormatPr baseColWidth="10" defaultColWidth="11" defaultRowHeight="16" x14ac:dyDescent="0.2"/>
  <cols>
    <col min="9" max="9" width="15" bestFit="1" customWidth="1"/>
  </cols>
  <sheetData>
    <row r="1" spans="1:10" x14ac:dyDescent="0.2">
      <c r="A1" t="s">
        <v>0</v>
      </c>
      <c r="B1" s="4" t="s">
        <v>9</v>
      </c>
      <c r="C1" s="4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44319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>
        <v>44326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1">
        <v>44333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1">
        <v>44340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1">
        <v>44347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1">
        <v>44354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">
        <v>44361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1">
        <v>44368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">
        <v>44375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>
        <v>44382</v>
      </c>
      <c r="B11" s="2">
        <v>0</v>
      </c>
      <c r="C11" s="2">
        <v>0</v>
      </c>
      <c r="D11" s="2">
        <f>310844-17</f>
        <v>310827</v>
      </c>
      <c r="E11" s="2">
        <f>965064-802874</f>
        <v>162190</v>
      </c>
      <c r="F11" s="2">
        <f>379454-197434</f>
        <v>182020</v>
      </c>
      <c r="G11" s="2">
        <f>307143-60318</f>
        <v>246825</v>
      </c>
      <c r="H11" s="2">
        <f>232244-60206</f>
        <v>172038</v>
      </c>
      <c r="I11" s="2">
        <f>1454178-8270</f>
        <v>1445908</v>
      </c>
      <c r="J11" s="2">
        <f>1672675-320</f>
        <v>1672355</v>
      </c>
    </row>
    <row r="12" spans="1:10" x14ac:dyDescent="0.2">
      <c r="A12" s="1">
        <v>44389</v>
      </c>
      <c r="B12" s="2">
        <v>0</v>
      </c>
      <c r="C12" s="2">
        <v>0</v>
      </c>
      <c r="D12" s="2">
        <f>537578-18</f>
        <v>537560</v>
      </c>
      <c r="E12" s="2">
        <f>987723-802951</f>
        <v>184772</v>
      </c>
      <c r="F12" s="2">
        <f>424823-197528</f>
        <v>227295</v>
      </c>
      <c r="G12" s="2">
        <f>401269-60379</f>
        <v>340890</v>
      </c>
      <c r="H12" s="2">
        <f>338545-60218</f>
        <v>278327</v>
      </c>
      <c r="I12" s="2">
        <f>1485653-8272</f>
        <v>1477381</v>
      </c>
      <c r="J12" s="2">
        <f>1697818-320</f>
        <v>1697498</v>
      </c>
    </row>
    <row r="13" spans="1:10" x14ac:dyDescent="0.2">
      <c r="A13" s="1">
        <v>44396</v>
      </c>
      <c r="B13" s="2">
        <v>0</v>
      </c>
      <c r="C13" s="2">
        <v>0</v>
      </c>
      <c r="D13" s="2">
        <f>742006-18</f>
        <v>741988</v>
      </c>
      <c r="E13" s="2">
        <f>1075256-802956</f>
        <v>272300</v>
      </c>
      <c r="F13" s="2">
        <f>562643-197534</f>
        <v>365109</v>
      </c>
      <c r="G13" s="2">
        <f>546540-60381</f>
        <v>486159</v>
      </c>
      <c r="H13" s="2">
        <f>412978-60222</f>
        <v>352756</v>
      </c>
      <c r="I13" s="2">
        <f>1509595-8274</f>
        <v>1501321</v>
      </c>
      <c r="J13" s="2">
        <f>1716454-320</f>
        <v>1716134</v>
      </c>
    </row>
    <row r="14" spans="1:10" x14ac:dyDescent="0.2">
      <c r="A14" s="1">
        <v>44403</v>
      </c>
      <c r="B14" s="2">
        <v>0</v>
      </c>
      <c r="C14" s="2">
        <v>0</v>
      </c>
      <c r="D14" s="3">
        <f>754939</f>
        <v>754939</v>
      </c>
      <c r="E14" s="3">
        <f>335462</f>
        <v>335462</v>
      </c>
      <c r="F14" s="3">
        <f>437733</f>
        <v>437733</v>
      </c>
      <c r="G14" s="3">
        <f>551208</f>
        <v>551208</v>
      </c>
      <c r="H14" s="3">
        <f>387426</f>
        <v>387426</v>
      </c>
      <c r="I14" s="3">
        <f>1517041</f>
        <v>1517041</v>
      </c>
      <c r="J14" s="3">
        <f>1729588</f>
        <v>1729588</v>
      </c>
    </row>
    <row r="15" spans="1:10" x14ac:dyDescent="0.2">
      <c r="A15" s="1">
        <v>44410</v>
      </c>
      <c r="B15" s="2">
        <v>0</v>
      </c>
      <c r="C15" s="2">
        <v>0</v>
      </c>
      <c r="D15" s="2">
        <f>854927-18</f>
        <v>854909</v>
      </c>
      <c r="E15" s="2">
        <f>1165851-802983</f>
        <v>362868</v>
      </c>
      <c r="F15" s="2">
        <f>662120-197544</f>
        <v>464576</v>
      </c>
      <c r="G15" s="2">
        <f>632641-60393</f>
        <v>572248</v>
      </c>
      <c r="H15" s="2">
        <f>543993-60227</f>
        <v>483766</v>
      </c>
      <c r="I15" s="2">
        <f>1548144-8276</f>
        <v>1539868</v>
      </c>
      <c r="J15" s="2">
        <f>1738733-321</f>
        <v>1738412</v>
      </c>
    </row>
    <row r="16" spans="1:10" x14ac:dyDescent="0.2">
      <c r="A16" s="1">
        <v>44417</v>
      </c>
      <c r="B16" s="2">
        <v>0</v>
      </c>
      <c r="C16" s="2">
        <v>0</v>
      </c>
      <c r="D16" s="3">
        <f>883966</f>
        <v>883966</v>
      </c>
      <c r="E16" s="3">
        <f>454249</f>
        <v>454249</v>
      </c>
      <c r="F16" s="3">
        <f>641635</f>
        <v>641635</v>
      </c>
      <c r="G16" s="3">
        <f>693297</f>
        <v>693297</v>
      </c>
      <c r="H16" s="3">
        <f>545683</f>
        <v>545683</v>
      </c>
      <c r="I16" s="3">
        <f>1558023</f>
        <v>1558023</v>
      </c>
      <c r="J16" s="3">
        <f>1750721</f>
        <v>1750721</v>
      </c>
    </row>
    <row r="17" spans="1:10" x14ac:dyDescent="0.2">
      <c r="A17" s="1">
        <v>44424</v>
      </c>
      <c r="B17" s="2">
        <v>0</v>
      </c>
      <c r="C17" s="2">
        <v>0</v>
      </c>
      <c r="D17" s="2">
        <f>1379694-18</f>
        <v>1379676</v>
      </c>
      <c r="E17" s="2">
        <f>1376128-802987</f>
        <v>573141</v>
      </c>
      <c r="F17" s="2">
        <f>1029639-197547</f>
        <v>832092</v>
      </c>
      <c r="G17" s="2">
        <f>926979-60395</f>
        <v>866584</v>
      </c>
      <c r="H17" s="2">
        <f>1119437-60231</f>
        <v>1059206</v>
      </c>
      <c r="I17" s="2">
        <f>2148619-8278</f>
        <v>2140341</v>
      </c>
      <c r="J17" s="2">
        <f>1760759-321</f>
        <v>1760438</v>
      </c>
    </row>
    <row r="18" spans="1:10" x14ac:dyDescent="0.2">
      <c r="A18" s="1">
        <v>44431</v>
      </c>
      <c r="B18" s="2">
        <v>0</v>
      </c>
      <c r="C18" s="2">
        <v>0</v>
      </c>
      <c r="D18" s="3">
        <f>1445177-19</f>
        <v>1445158</v>
      </c>
      <c r="E18" s="2">
        <f>1428880-802987</f>
        <v>625893</v>
      </c>
      <c r="F18" s="2">
        <f>1178430-197549</f>
        <v>980881</v>
      </c>
      <c r="G18" s="2">
        <f>1080805-60396</f>
        <v>1020409</v>
      </c>
      <c r="H18" s="2">
        <f>1970186-60234</f>
        <v>1909952</v>
      </c>
      <c r="I18" s="2">
        <f>2683749-8278</f>
        <v>2675471</v>
      </c>
      <c r="J18" s="2">
        <f>1765298-321</f>
        <v>1764977</v>
      </c>
    </row>
    <row r="19" spans="1:10" x14ac:dyDescent="0.2">
      <c r="A19" s="1">
        <v>44438</v>
      </c>
      <c r="B19" s="2">
        <v>0</v>
      </c>
      <c r="C19" s="2">
        <v>0</v>
      </c>
      <c r="D19" s="3">
        <f>1465804-22</f>
        <v>1465782</v>
      </c>
      <c r="E19" s="2">
        <f>1522510-824599</f>
        <v>697911</v>
      </c>
      <c r="F19" s="2">
        <f>1362553-218975</f>
        <v>1143578</v>
      </c>
      <c r="G19" s="2">
        <f>1237519-65430</f>
        <v>1172089</v>
      </c>
      <c r="H19" s="2">
        <f>4246240-61377</f>
        <v>4184863</v>
      </c>
      <c r="I19" s="2">
        <f>2999176-8461</f>
        <v>2990715</v>
      </c>
      <c r="J19" s="2">
        <f>1772218-557</f>
        <v>1771661</v>
      </c>
    </row>
    <row r="20" spans="1:10" x14ac:dyDescent="0.2">
      <c r="A20" s="1">
        <v>44445</v>
      </c>
      <c r="B20" s="2">
        <v>0</v>
      </c>
      <c r="C20" s="2">
        <v>0</v>
      </c>
      <c r="D20" s="2">
        <f>1584973-43</f>
        <v>1584930</v>
      </c>
      <c r="E20" s="2">
        <f>1772048-860571</f>
        <v>911477</v>
      </c>
      <c r="F20" s="2">
        <f>1709079-251759</f>
        <v>1457320</v>
      </c>
      <c r="G20" s="2">
        <f>1542659-80621</f>
        <v>1462038</v>
      </c>
      <c r="H20" s="2">
        <f>6040407-65402</f>
        <v>5975005</v>
      </c>
      <c r="I20" s="2">
        <f>3309226-9060</f>
        <v>3300166</v>
      </c>
      <c r="J20" s="2">
        <f>1780185-1134</f>
        <v>1779051</v>
      </c>
    </row>
    <row r="21" spans="1:10" x14ac:dyDescent="0.2">
      <c r="A21" s="1">
        <v>44452</v>
      </c>
      <c r="B21" s="2">
        <v>0</v>
      </c>
      <c r="C21" s="2">
        <v>0</v>
      </c>
      <c r="D21" s="2">
        <f>1912209-66</f>
        <v>1912143</v>
      </c>
      <c r="E21" s="2">
        <f>2011816-887563</f>
        <v>1124253</v>
      </c>
      <c r="F21" s="2">
        <f>2014986-276082</f>
        <v>1738904</v>
      </c>
      <c r="G21" s="2">
        <f>2814585-93245</f>
        <v>2721340</v>
      </c>
      <c r="H21" s="2">
        <f>6167274-68803</f>
        <v>6098471</v>
      </c>
      <c r="I21" s="2">
        <f>3338637-9616</f>
        <v>3329021</v>
      </c>
      <c r="J21" s="2">
        <f>1787410-1486</f>
        <v>1785924</v>
      </c>
    </row>
    <row r="22" spans="1:10" x14ac:dyDescent="0.2">
      <c r="A22" s="1">
        <v>44459</v>
      </c>
      <c r="B22" s="2">
        <v>0</v>
      </c>
      <c r="C22" s="2">
        <v>15805</v>
      </c>
      <c r="D22" s="2">
        <f>2224897-3141</f>
        <v>2221756</v>
      </c>
      <c r="E22" s="2">
        <f>2252640-910527</f>
        <v>1342113</v>
      </c>
      <c r="F22" s="2">
        <f>2347504-300291</f>
        <v>2047213</v>
      </c>
      <c r="G22" s="2">
        <f>3936454-112754</f>
        <v>3823700</v>
      </c>
      <c r="H22" s="2">
        <f>6235304-76029</f>
        <v>6159275</v>
      </c>
      <c r="I22" s="2">
        <f>3360396-10483</f>
        <v>3349913</v>
      </c>
      <c r="J22" s="2">
        <f>1796798-2159</f>
        <v>1794639</v>
      </c>
    </row>
    <row r="23" spans="1:10" x14ac:dyDescent="0.2">
      <c r="A23" s="1">
        <v>44466</v>
      </c>
      <c r="B23" s="2">
        <v>0</v>
      </c>
      <c r="C23" s="2">
        <v>15853</v>
      </c>
      <c r="D23" s="2">
        <f>2410388-3215</f>
        <v>2407173</v>
      </c>
      <c r="E23" s="2">
        <f>2375739-914613</f>
        <v>1461126</v>
      </c>
      <c r="F23" s="2">
        <f>2551264-303949</f>
        <v>2247315</v>
      </c>
      <c r="G23" s="2">
        <f>4467926-115524</f>
        <v>4352402</v>
      </c>
      <c r="H23" s="2">
        <f>6251902-76873</f>
        <v>6175029</v>
      </c>
      <c r="I23" s="2">
        <f>3365374-10601</f>
        <v>3354773</v>
      </c>
      <c r="J23" s="2">
        <f>1799471-2226</f>
        <v>1797245</v>
      </c>
    </row>
    <row r="24" spans="1:10" x14ac:dyDescent="0.2">
      <c r="A24" s="1">
        <v>44473</v>
      </c>
      <c r="B24" s="2">
        <v>0</v>
      </c>
      <c r="C24" s="2">
        <v>15926</v>
      </c>
      <c r="D24" s="2">
        <f>2873413-3289</f>
        <v>2870124</v>
      </c>
      <c r="E24" s="2">
        <f>2701945-922332</f>
        <v>1779613</v>
      </c>
      <c r="F24" s="2">
        <f>3098638-310289</f>
        <v>2788349</v>
      </c>
      <c r="G24" s="2">
        <f>6815806-120220</f>
        <v>6695586</v>
      </c>
      <c r="H24" s="2">
        <f>6319137-78130</f>
        <v>6241007</v>
      </c>
      <c r="I24" s="2">
        <f>3383937-10843</f>
        <v>3373094</v>
      </c>
      <c r="J24" s="2">
        <f>1807386-2450</f>
        <v>1804936</v>
      </c>
    </row>
    <row r="25" spans="1:10" x14ac:dyDescent="0.2">
      <c r="A25" s="1">
        <v>44480</v>
      </c>
      <c r="B25" s="2">
        <v>0</v>
      </c>
      <c r="C25" s="2">
        <v>16053</v>
      </c>
      <c r="D25" s="2">
        <f>3730535-3370</f>
        <v>3727165</v>
      </c>
      <c r="E25" s="2">
        <f>3272712-927185</f>
        <v>2345527</v>
      </c>
      <c r="F25" s="2">
        <f>3940023-313977</f>
        <v>3626046</v>
      </c>
      <c r="G25" s="2">
        <f>7763055-122683</f>
        <v>7640372</v>
      </c>
      <c r="H25" s="2">
        <f>6481623-78793</f>
        <v>6402830</v>
      </c>
      <c r="I25" s="2">
        <f>3420433-10950</f>
        <v>3409483</v>
      </c>
      <c r="J25" s="2">
        <f>1820266-2489</f>
        <v>1817777</v>
      </c>
    </row>
    <row r="26" spans="1:10" x14ac:dyDescent="0.2">
      <c r="A26" s="1">
        <v>44487</v>
      </c>
      <c r="B26" s="2">
        <v>0</v>
      </c>
      <c r="C26" s="2">
        <v>16163</v>
      </c>
      <c r="D26" s="2">
        <f>4530087-3467</f>
        <v>4526620</v>
      </c>
      <c r="E26" s="2">
        <f>3949447-930964</f>
        <v>3018483</v>
      </c>
      <c r="F26" s="2">
        <f>5008953-316891</f>
        <v>4692062</v>
      </c>
      <c r="G26" s="2">
        <f>7836973-124828</f>
        <v>7712145</v>
      </c>
      <c r="H26" s="2">
        <f>6574635-79430</f>
        <v>6495205</v>
      </c>
      <c r="I26" s="2">
        <f>3440746-11084</f>
        <v>3429662</v>
      </c>
      <c r="J26" s="2">
        <f>1828611-2575</f>
        <v>1826036</v>
      </c>
    </row>
    <row r="27" spans="1:10" x14ac:dyDescent="0.2">
      <c r="A27" s="1">
        <v>44494</v>
      </c>
      <c r="B27" s="2">
        <v>0</v>
      </c>
      <c r="C27" s="2">
        <v>16329</v>
      </c>
      <c r="D27" s="2">
        <f>5407291-3543</f>
        <v>5403748</v>
      </c>
      <c r="E27" s="2">
        <f>4692700-934165</f>
        <v>3758535</v>
      </c>
      <c r="F27" s="2">
        <f>6053381-319385</f>
        <v>5733996</v>
      </c>
      <c r="G27" s="2">
        <f>7893163-126532</f>
        <v>7766631</v>
      </c>
      <c r="H27" s="2">
        <f>6637674-79918</f>
        <v>6557756</v>
      </c>
      <c r="I27" s="2">
        <f>3455989-11188</f>
        <v>3444801</v>
      </c>
      <c r="J27" s="2">
        <f>1836181-2650</f>
        <v>1833531</v>
      </c>
    </row>
    <row r="28" spans="1:10" x14ac:dyDescent="0.2">
      <c r="A28" s="1">
        <v>44500</v>
      </c>
      <c r="B28" s="2">
        <v>0</v>
      </c>
      <c r="C28" s="2">
        <v>16553</v>
      </c>
      <c r="D28" s="2">
        <f>6308914-3648</f>
        <v>6305266</v>
      </c>
      <c r="E28" s="2">
        <f>5410439-936993</f>
        <v>4473446</v>
      </c>
      <c r="F28" s="2">
        <f>6982173-321630</f>
        <v>6660543</v>
      </c>
      <c r="G28" s="2">
        <f>7952797-128071</f>
        <v>7824726</v>
      </c>
      <c r="H28" s="2">
        <f>6678560-80450</f>
        <v>6598110</v>
      </c>
      <c r="I28" s="2">
        <f>3467744-11283</f>
        <v>3456461</v>
      </c>
      <c r="J28" s="2">
        <f>1843298-2688</f>
        <v>1840610</v>
      </c>
    </row>
    <row r="29" spans="1:10" x14ac:dyDescent="0.2">
      <c r="A29" s="1">
        <v>44507</v>
      </c>
      <c r="B29" s="9">
        <f>'[1]2nd dose_prev'!B29-[1]Sheet4!$B$2</f>
        <v>0</v>
      </c>
      <c r="C29" s="2">
        <v>16919</v>
      </c>
      <c r="D29" s="2">
        <v>6532396</v>
      </c>
      <c r="E29" s="2">
        <v>4657059</v>
      </c>
      <c r="F29" s="2">
        <v>6844317</v>
      </c>
      <c r="G29" s="2">
        <v>7866543</v>
      </c>
      <c r="H29" s="2">
        <v>6618556</v>
      </c>
      <c r="I29" s="2">
        <v>3462816</v>
      </c>
      <c r="J29" s="2">
        <v>1844627</v>
      </c>
    </row>
    <row r="30" spans="1:10" x14ac:dyDescent="0.2">
      <c r="A30" s="1">
        <v>44514</v>
      </c>
      <c r="B30" s="9">
        <f>'[1]2nd dose_prev'!B30-[1]Sheet4!$B$2</f>
        <v>0</v>
      </c>
      <c r="C30" s="2">
        <v>203300</v>
      </c>
      <c r="D30" s="2">
        <v>6703758</v>
      </c>
      <c r="E30" s="2">
        <v>4794510</v>
      </c>
      <c r="F30" s="2">
        <v>6966359</v>
      </c>
      <c r="G30" s="2">
        <v>7958783</v>
      </c>
      <c r="H30" s="2">
        <v>6660197</v>
      </c>
      <c r="I30" s="2">
        <v>3475148</v>
      </c>
      <c r="J30" s="2">
        <v>1852313</v>
      </c>
    </row>
    <row r="31" spans="1:10" x14ac:dyDescent="0.2">
      <c r="A31" s="1">
        <v>44521</v>
      </c>
      <c r="B31" s="9">
        <f>'[1]2nd dose_prev'!B31-[1]Sheet4!$B$2</f>
        <v>0</v>
      </c>
      <c r="C31" s="2">
        <v>372202</v>
      </c>
      <c r="D31" s="2">
        <v>6779056</v>
      </c>
      <c r="E31" s="2">
        <v>4850887</v>
      </c>
      <c r="F31" s="2">
        <v>7009683</v>
      </c>
      <c r="G31" s="2">
        <v>7985960</v>
      </c>
      <c r="H31" s="2">
        <v>6674386</v>
      </c>
      <c r="I31" s="2">
        <v>3480385</v>
      </c>
      <c r="J31" s="2">
        <v>1856031</v>
      </c>
    </row>
    <row r="32" spans="1:10" x14ac:dyDescent="0.2">
      <c r="A32" s="1">
        <v>44528</v>
      </c>
      <c r="B32" s="9">
        <f>'[1]2nd dose_prev'!B32-[1]Sheet4!$B$2</f>
        <v>0</v>
      </c>
      <c r="C32" s="2">
        <v>588629</v>
      </c>
      <c r="D32" s="2">
        <v>6845463</v>
      </c>
      <c r="E32" s="2">
        <v>4898200</v>
      </c>
      <c r="F32" s="2">
        <v>7044129</v>
      </c>
      <c r="G32" s="2">
        <v>8007387</v>
      </c>
      <c r="H32" s="2">
        <v>6687008</v>
      </c>
      <c r="I32" s="2">
        <v>3485366</v>
      </c>
      <c r="J32" s="2">
        <v>1859979</v>
      </c>
    </row>
    <row r="33" spans="1:10" x14ac:dyDescent="0.2">
      <c r="A33" s="1">
        <v>44535</v>
      </c>
      <c r="B33" s="9">
        <f>'[1]2nd dose_prev'!B33-[1]Sheet4!$B$2</f>
        <v>0</v>
      </c>
      <c r="C33" s="2">
        <v>864086</v>
      </c>
      <c r="D33" s="2">
        <v>6899927</v>
      </c>
      <c r="E33" s="2">
        <v>4938982</v>
      </c>
      <c r="F33" s="2">
        <v>7073535</v>
      </c>
      <c r="G33" s="2">
        <v>8026256</v>
      </c>
      <c r="H33" s="2">
        <v>6698539</v>
      </c>
      <c r="I33" s="2">
        <v>3490001</v>
      </c>
      <c r="J33" s="2">
        <v>1863758</v>
      </c>
    </row>
    <row r="34" spans="1:10" x14ac:dyDescent="0.2">
      <c r="A34" s="1">
        <v>44542</v>
      </c>
      <c r="B34" s="9">
        <f>'[1]2nd dose_prev'!B34-[1]Sheet4!$B$2</f>
        <v>0</v>
      </c>
      <c r="C34" s="2">
        <v>1029602</v>
      </c>
      <c r="D34" s="2">
        <v>6964968</v>
      </c>
      <c r="E34" s="2">
        <v>4984150</v>
      </c>
      <c r="F34" s="2">
        <v>7104349</v>
      </c>
      <c r="G34" s="2">
        <v>8044998</v>
      </c>
      <c r="H34" s="2">
        <v>6710488</v>
      </c>
      <c r="I34" s="2">
        <v>3494870</v>
      </c>
      <c r="J34" s="2">
        <v>1867548</v>
      </c>
    </row>
    <row r="35" spans="1:10" x14ac:dyDescent="0.2">
      <c r="A35" s="1">
        <v>44549</v>
      </c>
      <c r="B35" s="9">
        <f>'[1]2nd dose_prev'!B35-[1]Sheet4!$B$2</f>
        <v>0</v>
      </c>
      <c r="C35" s="2">
        <v>1212371</v>
      </c>
      <c r="D35" s="2">
        <v>7035429</v>
      </c>
      <c r="E35" s="2">
        <v>5032934</v>
      </c>
      <c r="F35" s="2">
        <v>7139533</v>
      </c>
      <c r="G35" s="2">
        <v>8067471</v>
      </c>
      <c r="H35" s="2">
        <v>6723655</v>
      </c>
      <c r="I35" s="2">
        <v>3499907</v>
      </c>
      <c r="J35" s="2">
        <v>1871972</v>
      </c>
    </row>
    <row r="36" spans="1:10" x14ac:dyDescent="0.2">
      <c r="A36" s="1">
        <v>44556</v>
      </c>
      <c r="B36" s="9">
        <f>'[1]2nd dose_prev'!B36-[1]Sheet4!$B$2</f>
        <v>0</v>
      </c>
      <c r="C36" s="2">
        <v>1296387</v>
      </c>
      <c r="D36" s="2">
        <v>7089098</v>
      </c>
      <c r="E36" s="2">
        <v>5072064</v>
      </c>
      <c r="F36" s="2">
        <v>7167752</v>
      </c>
      <c r="G36" s="2">
        <v>8086635</v>
      </c>
      <c r="H36" s="2">
        <v>6734899</v>
      </c>
      <c r="I36" s="2">
        <v>3504758</v>
      </c>
      <c r="J36" s="2">
        <v>1876204</v>
      </c>
    </row>
    <row r="37" spans="1:10" x14ac:dyDescent="0.2">
      <c r="A37" s="1">
        <v>44563</v>
      </c>
      <c r="B37" s="9">
        <f>'[1]2nd dose_prev'!B37-[1]Sheet4!$B$2</f>
        <v>0</v>
      </c>
      <c r="C37" s="2">
        <v>1405077</v>
      </c>
      <c r="D37" s="2">
        <v>7151266</v>
      </c>
      <c r="E37" s="2">
        <v>5117795</v>
      </c>
      <c r="F37" s="2">
        <v>7199300</v>
      </c>
      <c r="G37" s="2">
        <v>8106295</v>
      </c>
      <c r="H37" s="2">
        <v>6746511</v>
      </c>
      <c r="I37" s="2">
        <v>3509677</v>
      </c>
      <c r="J37" s="2">
        <v>1880931</v>
      </c>
    </row>
    <row r="38" spans="1:10" x14ac:dyDescent="0.2">
      <c r="A38" s="1">
        <v>44570</v>
      </c>
      <c r="B38" s="9">
        <f>'[1]2nd dose_prev'!B38-[1]Sheet4!$B$2</f>
        <v>0</v>
      </c>
      <c r="C38" s="3">
        <v>2090622</v>
      </c>
      <c r="D38" s="3">
        <v>6092609</v>
      </c>
      <c r="E38" s="3">
        <v>5113082</v>
      </c>
      <c r="F38" s="3">
        <v>7164881</v>
      </c>
      <c r="G38" s="2">
        <v>8141289</v>
      </c>
      <c r="H38" s="2">
        <v>7059382</v>
      </c>
      <c r="I38" s="2">
        <v>3692024</v>
      </c>
      <c r="J38" s="2">
        <v>2187334</v>
      </c>
    </row>
    <row r="39" spans="1:10" x14ac:dyDescent="0.2">
      <c r="A39" s="1">
        <v>44577</v>
      </c>
      <c r="B39" s="9">
        <f>'[1]2nd dose_prev'!B39-[1]Sheet4!$B$2</f>
        <v>0</v>
      </c>
      <c r="C39" s="3">
        <v>2311093</v>
      </c>
      <c r="D39" s="3">
        <v>6157579</v>
      </c>
      <c r="E39" s="3">
        <v>5184196</v>
      </c>
      <c r="F39" s="3">
        <v>7217069</v>
      </c>
      <c r="G39" s="2">
        <v>8176400</v>
      </c>
      <c r="H39" s="2">
        <v>7080625</v>
      </c>
      <c r="I39" s="2">
        <v>3699116</v>
      </c>
      <c r="J39" s="2">
        <v>2193185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868-DB03-1D4E-9CD9-0AF923D76D5A}">
  <dimension ref="A1:J39"/>
  <sheetViews>
    <sheetView topLeftCell="A16" workbookViewId="0">
      <selection activeCell="D29" sqref="D29"/>
    </sheetView>
  </sheetViews>
  <sheetFormatPr baseColWidth="10" defaultRowHeight="16" x14ac:dyDescent="0.2"/>
  <sheetData>
    <row r="1" spans="1:10" x14ac:dyDescent="0.2">
      <c r="A1" t="s">
        <v>0</v>
      </c>
      <c r="B1" s="4" t="s">
        <v>9</v>
      </c>
      <c r="C1" s="4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44319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>
        <v>44326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1">
        <v>44333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1">
        <v>44340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1">
        <v>44347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1">
        <v>44354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">
        <v>44361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1">
        <v>44368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">
        <v>44375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>
        <v>44382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>
        <v>44389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>
        <v>44396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>
        <v>44403</v>
      </c>
      <c r="B14" s="2"/>
      <c r="C14" s="2"/>
      <c r="D14" s="3"/>
      <c r="E14" s="3"/>
      <c r="F14" s="3"/>
      <c r="G14" s="3"/>
      <c r="H14" s="3"/>
      <c r="I14" s="3"/>
      <c r="J14" s="3"/>
    </row>
    <row r="15" spans="1:10" x14ac:dyDescent="0.2">
      <c r="A15" s="1">
        <v>44410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>
        <v>44417</v>
      </c>
      <c r="B16" s="2"/>
      <c r="C16" s="2"/>
      <c r="D16" s="3"/>
      <c r="E16" s="3"/>
      <c r="F16" s="3"/>
      <c r="G16" s="3"/>
      <c r="H16" s="3"/>
      <c r="I16" s="3"/>
      <c r="J16" s="3"/>
    </row>
    <row r="17" spans="1:10" x14ac:dyDescent="0.2">
      <c r="A17" s="1">
        <v>44424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1">
        <v>44431</v>
      </c>
      <c r="B18" s="2"/>
      <c r="C18" s="2"/>
      <c r="D18" s="3"/>
      <c r="E18" s="2"/>
      <c r="F18" s="2"/>
      <c r="G18" s="2"/>
      <c r="H18" s="2"/>
      <c r="I18" s="2"/>
      <c r="J18" s="2"/>
    </row>
    <row r="19" spans="1:10" x14ac:dyDescent="0.2">
      <c r="A19" s="1">
        <v>44438</v>
      </c>
      <c r="B19" s="2"/>
      <c r="C19" s="2"/>
      <c r="D19" s="3"/>
      <c r="E19" s="2"/>
      <c r="F19" s="2"/>
      <c r="G19" s="2"/>
      <c r="H19" s="2"/>
      <c r="I19" s="2"/>
      <c r="J19" s="2"/>
    </row>
    <row r="20" spans="1:10" x14ac:dyDescent="0.2">
      <c r="A20" s="1">
        <v>44445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">
        <v>44452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1">
        <v>44459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1">
        <v>44466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1">
        <v>44473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1">
        <v>44480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1">
        <v>44487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1">
        <v>44494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1">
        <v>44500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1">
        <v>44507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">
        <v>44514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">
        <v>44521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1">
        <v>44528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1">
        <v>44535</v>
      </c>
      <c r="B33" s="2">
        <v>0</v>
      </c>
      <c r="C33" s="2">
        <v>0</v>
      </c>
      <c r="D33" s="2">
        <v>111868</v>
      </c>
      <c r="E33" s="2">
        <v>650516</v>
      </c>
      <c r="F33" s="2">
        <v>378469</v>
      </c>
      <c r="G33" s="2">
        <v>363187</v>
      </c>
      <c r="H33" s="2">
        <v>499946</v>
      </c>
      <c r="I33" s="2">
        <v>938654</v>
      </c>
      <c r="J33" s="2">
        <v>1009969</v>
      </c>
    </row>
    <row r="34" spans="1:10" x14ac:dyDescent="0.2">
      <c r="A34" s="1">
        <v>44542</v>
      </c>
      <c r="B34" s="2">
        <v>0</v>
      </c>
      <c r="C34" s="2">
        <v>0</v>
      </c>
      <c r="D34" s="2">
        <v>202261</v>
      </c>
      <c r="E34" s="2">
        <v>774942</v>
      </c>
      <c r="F34" s="2">
        <v>495753</v>
      </c>
      <c r="G34" s="2">
        <v>516884</v>
      </c>
      <c r="H34" s="2">
        <v>1397885</v>
      </c>
      <c r="I34" s="2">
        <v>1657099</v>
      </c>
      <c r="J34" s="2">
        <v>1302398</v>
      </c>
    </row>
    <row r="35" spans="1:10" x14ac:dyDescent="0.2">
      <c r="A35" s="1">
        <v>44549</v>
      </c>
      <c r="B35" s="2">
        <v>0</v>
      </c>
      <c r="C35" s="2">
        <v>0</v>
      </c>
      <c r="D35" s="2">
        <v>517326</v>
      </c>
      <c r="E35" s="2">
        <v>1104516</v>
      </c>
      <c r="F35" s="2">
        <v>968477</v>
      </c>
      <c r="G35" s="2">
        <v>1494407</v>
      </c>
      <c r="H35" s="2">
        <v>3370949</v>
      </c>
      <c r="I35" s="2">
        <v>2576538</v>
      </c>
      <c r="J35" s="2">
        <v>1495926</v>
      </c>
    </row>
    <row r="36" spans="1:10" x14ac:dyDescent="0.2">
      <c r="A36" s="1">
        <v>44556</v>
      </c>
      <c r="B36" s="2">
        <v>0</v>
      </c>
      <c r="C36" s="2">
        <v>0</v>
      </c>
      <c r="D36" s="2">
        <v>918202</v>
      </c>
      <c r="E36" s="2">
        <v>1347951</v>
      </c>
      <c r="F36" s="2">
        <v>1351568</v>
      </c>
      <c r="G36" s="2">
        <v>2397420</v>
      </c>
      <c r="H36" s="2">
        <v>4649390</v>
      </c>
      <c r="I36" s="2">
        <v>2947575</v>
      </c>
      <c r="J36" s="2">
        <v>1583362</v>
      </c>
    </row>
    <row r="37" spans="1:10" x14ac:dyDescent="0.2">
      <c r="A37" s="1">
        <v>44563</v>
      </c>
      <c r="B37" s="2">
        <v>0</v>
      </c>
      <c r="C37" s="2">
        <v>0</v>
      </c>
      <c r="D37" s="7">
        <v>1348579</v>
      </c>
      <c r="E37" s="7">
        <v>1588783</v>
      </c>
      <c r="F37" s="7">
        <v>1770109</v>
      </c>
      <c r="G37" s="7">
        <v>3603142</v>
      </c>
      <c r="H37" s="7">
        <v>5407575</v>
      </c>
      <c r="I37" s="7">
        <v>3128540</v>
      </c>
      <c r="J37" s="7">
        <v>1630020</v>
      </c>
    </row>
    <row r="38" spans="1:10" x14ac:dyDescent="0.2">
      <c r="A38" s="1">
        <v>44570</v>
      </c>
      <c r="B38" s="2">
        <v>0</v>
      </c>
      <c r="C38" s="8">
        <v>242143</v>
      </c>
      <c r="D38" s="8">
        <v>1389418</v>
      </c>
      <c r="E38" s="8">
        <v>1734961</v>
      </c>
      <c r="F38" s="8">
        <v>2208254</v>
      </c>
      <c r="G38" s="8">
        <v>4296934</v>
      </c>
      <c r="H38" s="8">
        <v>5820966</v>
      </c>
      <c r="I38" s="8">
        <v>3355197</v>
      </c>
      <c r="J38" s="8">
        <v>1968224</v>
      </c>
    </row>
    <row r="39" spans="1:10" x14ac:dyDescent="0.2">
      <c r="A39" s="1">
        <v>44577</v>
      </c>
      <c r="B39" s="2">
        <v>0</v>
      </c>
      <c r="C39" s="8">
        <v>272535</v>
      </c>
      <c r="D39" s="8">
        <v>1757864</v>
      </c>
      <c r="E39" s="8">
        <v>2048800</v>
      </c>
      <c r="F39" s="8">
        <v>2764362</v>
      </c>
      <c r="G39" s="8">
        <v>5042316</v>
      </c>
      <c r="H39" s="8">
        <v>6051925</v>
      </c>
      <c r="I39" s="8">
        <v>3409479</v>
      </c>
      <c r="J39" s="8">
        <v>1989797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dose</vt:lpstr>
      <vt:lpstr>2nd dose</vt:lpstr>
      <vt:lpstr>3rd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2021-09-06T13:09:28Z</cp:lastPrinted>
  <dcterms:created xsi:type="dcterms:W3CDTF">2021-09-03T08:08:58Z</dcterms:created>
  <dcterms:modified xsi:type="dcterms:W3CDTF">2022-01-20T06:06:33Z</dcterms:modified>
</cp:coreProperties>
</file>