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unjeong/repos/COVID19_SeoulGyeonggi/data/vaccine/"/>
    </mc:Choice>
  </mc:AlternateContent>
  <xr:revisionPtr revIDLastSave="0" documentId="13_ncr:1_{12D44B2F-17AB-9A4E-AE42-64C3BA07B3A0}" xr6:coauthVersionLast="47" xr6:coauthVersionMax="47" xr10:uidLastSave="{00000000-0000-0000-0000-000000000000}"/>
  <bookViews>
    <workbookView xWindow="19660" yWindow="2120" windowWidth="21300" windowHeight="13680" activeTab="1" xr2:uid="{0BC8E184-C19A-CB40-8BBD-2FB6EDF0175E}"/>
  </bookViews>
  <sheets>
    <sheet name="1st dose" sheetId="1" r:id="rId1"/>
    <sheet name="2nd d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2" l="1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I23" i="2"/>
  <c r="J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G11" i="2"/>
  <c r="J19" i="2"/>
  <c r="I19" i="2"/>
  <c r="H19" i="2"/>
  <c r="G19" i="2"/>
  <c r="F19" i="2"/>
  <c r="E19" i="2"/>
  <c r="D19" i="2"/>
  <c r="J18" i="2"/>
  <c r="I18" i="2"/>
  <c r="H18" i="2"/>
  <c r="G18" i="2"/>
  <c r="F18" i="2"/>
  <c r="E18" i="2"/>
  <c r="D18" i="2"/>
  <c r="J17" i="2"/>
  <c r="I17" i="2"/>
  <c r="H17" i="2"/>
  <c r="G17" i="2"/>
  <c r="F17" i="2"/>
  <c r="E17" i="2"/>
  <c r="D17" i="2"/>
  <c r="J16" i="2"/>
  <c r="I16" i="2"/>
  <c r="H16" i="2"/>
  <c r="G16" i="2"/>
  <c r="F16" i="2"/>
  <c r="E16" i="2"/>
  <c r="D16" i="2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J13" i="2"/>
  <c r="I13" i="2"/>
  <c r="H13" i="2"/>
  <c r="G13" i="2"/>
  <c r="F13" i="2"/>
  <c r="E13" i="2"/>
  <c r="D13" i="2"/>
  <c r="J12" i="2"/>
  <c r="I12" i="2"/>
  <c r="H12" i="2"/>
  <c r="G12" i="2"/>
  <c r="F12" i="2"/>
  <c r="E12" i="2"/>
  <c r="D12" i="2"/>
  <c r="F11" i="2"/>
  <c r="J11" i="2"/>
  <c r="I11" i="2"/>
  <c r="H11" i="2"/>
  <c r="E11" i="2"/>
  <c r="D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tc={3FF07971-2D00-ED44-BF97-BB699E7DCC05}</author>
    <author>tc={2856A7CE-C2DA-CA4E-949B-DC7D60C647FD}</author>
  </authors>
  <commentList>
    <comment ref="D18" authorId="0" shapeId="0" xr:uid="{3FF07971-2D00-ED44-BF97-BB699E7DC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15,273
미포함</t>
      </text>
    </comment>
    <comment ref="D19" authorId="1" shapeId="0" xr:uid="{2856A7CE-C2DA-CA4E-949B-DC7D60C647FD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15,287
미포함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tc={41A9A404-812B-1E40-BB1C-C84BAA7CD657}</author>
    <author>tc={A23C0DDA-6719-444D-8906-8FF74C63C4D8}</author>
  </authors>
  <commentList>
    <comment ref="D18" authorId="0" shapeId="0" xr:uid="{41A9A404-812B-1E40-BB1C-C84BAA7C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12,596
미포함</t>
      </text>
    </comment>
    <comment ref="D19" authorId="1" shapeId="0" xr:uid="{A23C0DDA-6719-444D-8906-8FF74C63C4D8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13,051
미포함</t>
      </text>
    </comment>
  </commentList>
</comments>
</file>

<file path=xl/sharedStrings.xml><?xml version="1.0" encoding="utf-8"?>
<sst xmlns="http://schemas.openxmlformats.org/spreadsheetml/2006/main" count="20" uniqueCount="10">
  <si>
    <t>date</t>
  </si>
  <si>
    <t>18-29</t>
  </si>
  <si>
    <t>30-39</t>
  </si>
  <si>
    <t>40-49</t>
  </si>
  <si>
    <t>50-59</t>
  </si>
  <si>
    <t>60-69</t>
  </si>
  <si>
    <t>70-79</t>
  </si>
  <si>
    <t>80+</t>
  </si>
  <si>
    <t>12-17</t>
  </si>
  <si>
    <t>11-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</si>
</sst>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1" fontId="0" fillId="0" borderId="0" xfId="1" applyFont="1"/>
    <xf numFmtId="41" fontId="2" fillId="0" borderId="0" xfId="1" applyFont="1"/>
    <xf numFmtId="49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윤정" id="{11A4F5F0-4273-964A-87D2-52A5A4679086}" userId="S::annieyunjung@o365.yonsei.ac.kr::89eecd3d-adbe-4a0a-81dd-cd21374e65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09-03T10:25:03.41" personId="{11A4F5F0-4273-964A-87D2-52A5A4679086}" id="{3FF07971-2D00-ED44-BF97-BB699E7DCC05}">
    <text>12-17세: 15,273
미포함</text>
  </threadedComment>
  <threadedComment ref="D19" dT="2021-09-03T10:30:22.63" personId="{11A4F5F0-4273-964A-87D2-52A5A4679086}" id="{2856A7CE-C2DA-CA4E-949B-DC7D60C647FD}">
    <text>12-17세: 15,287
미포함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8" dT="2021-09-03T10:28:52.34" personId="{11A4F5F0-4273-964A-87D2-52A5A4679086}" id="{41A9A404-812B-1E40-BB1C-C84BAA7CD657}">
    <text>12-17세: 12,596
미포함</text>
  </threadedComment>
  <threadedComment ref="D19" dT="2021-09-03T10:31:16.26" personId="{11A4F5F0-4273-964A-87D2-52A5A4679086}" id="{A23C0DDA-6719-444D-8906-8FF74C63C4D8}">
    <text>12-17세: 13,051
미포함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4180-383F-D540-B7B7-6029C29EA127}">
  <dimension ref="A1:J26"/>
  <sheetViews>
    <sheetView zoomScaleNormal="100" workbookViewId="0">
      <selection activeCell="C18" sqref="C18"/>
    </sheetView>
  </sheetViews>
  <sheetFormatPr baseColWidth="10" defaultColWidth="11" defaultRowHeight="16" x14ac:dyDescent="0.2"/>
  <cols>
    <col min="9" max="9" width="11.5" bestFit="1" customWidth="1"/>
  </cols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44319</v>
      </c>
      <c r="B2" s="2">
        <v>0</v>
      </c>
      <c r="C2" s="2">
        <v>0</v>
      </c>
      <c r="D2" s="2">
        <v>159618</v>
      </c>
      <c r="E2" s="2">
        <v>293296</v>
      </c>
      <c r="F2" s="2">
        <v>383649</v>
      </c>
      <c r="G2" s="2">
        <v>500061</v>
      </c>
      <c r="H2" s="2">
        <v>360437</v>
      </c>
      <c r="I2" s="2">
        <v>646182</v>
      </c>
      <c r="J2" s="2">
        <v>1053621</v>
      </c>
    </row>
    <row r="3" spans="1:10" x14ac:dyDescent="0.2">
      <c r="A3" s="1">
        <v>44326</v>
      </c>
      <c r="B3" s="2">
        <v>0</v>
      </c>
      <c r="C3" s="2">
        <v>0</v>
      </c>
      <c r="D3" s="2">
        <v>160322</v>
      </c>
      <c r="E3" s="2">
        <v>337791</v>
      </c>
      <c r="F3" s="2">
        <v>437590</v>
      </c>
      <c r="G3" s="2">
        <v>550522</v>
      </c>
      <c r="H3" s="2">
        <v>389270</v>
      </c>
      <c r="I3" s="2">
        <v>690506</v>
      </c>
      <c r="J3" s="2">
        <v>1108728</v>
      </c>
    </row>
    <row r="4" spans="1:10" x14ac:dyDescent="0.2">
      <c r="A4" s="1">
        <v>44333</v>
      </c>
      <c r="B4" s="2">
        <v>0</v>
      </c>
      <c r="C4" s="2">
        <v>0</v>
      </c>
      <c r="D4" s="2">
        <v>161073</v>
      </c>
      <c r="E4" s="2">
        <v>347710</v>
      </c>
      <c r="F4" s="2">
        <v>447492</v>
      </c>
      <c r="G4" s="2">
        <v>557958</v>
      </c>
      <c r="H4" s="2">
        <v>392990</v>
      </c>
      <c r="I4" s="2">
        <v>702358</v>
      </c>
      <c r="J4" s="2">
        <v>1124225</v>
      </c>
    </row>
    <row r="5" spans="1:10" x14ac:dyDescent="0.2">
      <c r="A5" s="1">
        <v>44340</v>
      </c>
      <c r="B5" s="2">
        <v>0</v>
      </c>
      <c r="C5" s="2">
        <v>0</v>
      </c>
      <c r="D5" s="2">
        <v>161823</v>
      </c>
      <c r="E5" s="2">
        <v>350568</v>
      </c>
      <c r="F5" s="2">
        <v>450988</v>
      </c>
      <c r="G5" s="2">
        <v>562838</v>
      </c>
      <c r="H5" s="2">
        <v>396621</v>
      </c>
      <c r="I5" s="2">
        <v>720524</v>
      </c>
      <c r="J5" s="2">
        <v>1149494</v>
      </c>
    </row>
    <row r="6" spans="1:10" x14ac:dyDescent="0.2">
      <c r="A6" s="1">
        <v>44347</v>
      </c>
      <c r="B6" s="2">
        <v>0</v>
      </c>
      <c r="C6" s="2">
        <v>0</v>
      </c>
      <c r="D6" s="2">
        <v>163333</v>
      </c>
      <c r="E6" s="2">
        <v>378346</v>
      </c>
      <c r="F6" s="2">
        <v>518196</v>
      </c>
      <c r="G6" s="2">
        <v>638684</v>
      </c>
      <c r="H6" s="2">
        <v>861278</v>
      </c>
      <c r="I6" s="2">
        <v>1491431</v>
      </c>
      <c r="J6" s="2">
        <v>1352586</v>
      </c>
    </row>
    <row r="7" spans="1:10" x14ac:dyDescent="0.2">
      <c r="A7" s="1">
        <v>44354</v>
      </c>
      <c r="B7" s="2">
        <v>0</v>
      </c>
      <c r="C7" s="2">
        <v>0</v>
      </c>
      <c r="D7" s="2">
        <v>165863</v>
      </c>
      <c r="E7" s="2">
        <v>420632</v>
      </c>
      <c r="F7" s="2">
        <v>655537</v>
      </c>
      <c r="G7" s="2">
        <v>781779</v>
      </c>
      <c r="H7" s="2">
        <v>1675934</v>
      </c>
      <c r="I7" s="2">
        <v>2347040</v>
      </c>
      <c r="J7" s="2">
        <v>1552002</v>
      </c>
    </row>
    <row r="8" spans="1:10" x14ac:dyDescent="0.2">
      <c r="A8" s="1">
        <v>44361</v>
      </c>
      <c r="B8" s="2">
        <v>0</v>
      </c>
      <c r="C8" s="2">
        <v>0</v>
      </c>
      <c r="D8" s="2">
        <v>314874</v>
      </c>
      <c r="E8" s="2">
        <v>930329</v>
      </c>
      <c r="F8" s="2">
        <v>909358</v>
      </c>
      <c r="G8" s="2">
        <v>954005</v>
      </c>
      <c r="H8" s="2">
        <v>4039284</v>
      </c>
      <c r="I8" s="2">
        <v>2944348</v>
      </c>
      <c r="J8" s="2">
        <v>1738183</v>
      </c>
    </row>
    <row r="9" spans="1:10" x14ac:dyDescent="0.2">
      <c r="A9" s="1">
        <v>44368</v>
      </c>
      <c r="B9" s="2">
        <v>0</v>
      </c>
      <c r="C9" s="2">
        <v>0</v>
      </c>
      <c r="D9" s="2">
        <v>553889</v>
      </c>
      <c r="E9" s="2">
        <v>1358008</v>
      </c>
      <c r="F9" s="2">
        <v>1098893</v>
      </c>
      <c r="G9" s="2">
        <v>1035550</v>
      </c>
      <c r="H9" s="2">
        <v>5931557</v>
      </c>
      <c r="I9" s="2">
        <v>3278581</v>
      </c>
      <c r="J9" s="2">
        <v>1758341</v>
      </c>
    </row>
    <row r="10" spans="1:10" x14ac:dyDescent="0.2">
      <c r="A10" s="1">
        <v>44375</v>
      </c>
      <c r="B10" s="2">
        <v>0</v>
      </c>
      <c r="C10" s="2">
        <v>0</v>
      </c>
      <c r="D10" s="2">
        <v>774868</v>
      </c>
      <c r="E10" s="2">
        <v>1364844</v>
      </c>
      <c r="F10" s="2">
        <v>1106872</v>
      </c>
      <c r="G10" s="2">
        <v>1043048</v>
      </c>
      <c r="H10" s="2">
        <v>5937297</v>
      </c>
      <c r="I10" s="2">
        <v>3288662</v>
      </c>
      <c r="J10" s="2">
        <v>1774711</v>
      </c>
    </row>
    <row r="11" spans="1:10" x14ac:dyDescent="0.2">
      <c r="A11" s="1">
        <v>44382</v>
      </c>
      <c r="B11" s="2">
        <v>0</v>
      </c>
      <c r="C11" s="2">
        <v>0</v>
      </c>
      <c r="D11" s="2">
        <v>796911</v>
      </c>
      <c r="E11" s="2">
        <v>1369228</v>
      </c>
      <c r="F11" s="2">
        <v>1111060</v>
      </c>
      <c r="G11" s="2">
        <v>1047488</v>
      </c>
      <c r="H11" s="2">
        <v>5938606</v>
      </c>
      <c r="I11" s="2">
        <v>3296853</v>
      </c>
      <c r="J11" s="2">
        <v>1787068</v>
      </c>
    </row>
    <row r="12" spans="1:10" x14ac:dyDescent="0.2">
      <c r="A12" s="1">
        <v>44389</v>
      </c>
      <c r="B12" s="2">
        <v>0</v>
      </c>
      <c r="C12" s="2">
        <v>0</v>
      </c>
      <c r="D12" s="2">
        <v>886035</v>
      </c>
      <c r="E12" s="2">
        <v>1379239</v>
      </c>
      <c r="F12" s="2">
        <v>1120395</v>
      </c>
      <c r="G12" s="2">
        <v>1055289</v>
      </c>
      <c r="H12" s="2">
        <v>6032090</v>
      </c>
      <c r="I12" s="2">
        <v>3318792</v>
      </c>
      <c r="J12" s="2">
        <v>1795097</v>
      </c>
    </row>
    <row r="13" spans="1:10" x14ac:dyDescent="0.2">
      <c r="A13" s="1">
        <v>44396</v>
      </c>
      <c r="B13" s="2">
        <v>0</v>
      </c>
      <c r="C13" s="2">
        <v>0</v>
      </c>
      <c r="D13" s="2">
        <v>951053</v>
      </c>
      <c r="E13" s="2">
        <v>1476719</v>
      </c>
      <c r="F13" s="2">
        <v>1299114</v>
      </c>
      <c r="G13" s="2">
        <v>1176560</v>
      </c>
      <c r="H13" s="2">
        <v>6089614</v>
      </c>
      <c r="I13" s="2">
        <v>3334358</v>
      </c>
      <c r="J13" s="2">
        <v>1805666</v>
      </c>
    </row>
    <row r="14" spans="1:10" x14ac:dyDescent="0.2">
      <c r="A14" s="1">
        <v>44403</v>
      </c>
      <c r="B14" s="2">
        <v>0</v>
      </c>
      <c r="C14" s="2">
        <v>0</v>
      </c>
      <c r="D14" s="2">
        <v>1400634</v>
      </c>
      <c r="E14" s="2">
        <v>1564402</v>
      </c>
      <c r="F14" s="2">
        <v>1417086</v>
      </c>
      <c r="G14" s="2">
        <v>1262893</v>
      </c>
      <c r="H14" s="2">
        <v>6098766</v>
      </c>
      <c r="I14" s="2">
        <v>3338906</v>
      </c>
      <c r="J14" s="2">
        <v>1810437</v>
      </c>
    </row>
    <row r="15" spans="1:10" x14ac:dyDescent="0.2">
      <c r="A15" s="1">
        <v>44410</v>
      </c>
      <c r="B15" s="2">
        <v>0</v>
      </c>
      <c r="C15" s="2">
        <v>0</v>
      </c>
      <c r="D15" s="2">
        <v>1759173</v>
      </c>
      <c r="E15" s="2">
        <v>1835857</v>
      </c>
      <c r="F15" s="2">
        <v>1818430</v>
      </c>
      <c r="G15" s="2">
        <v>2678777</v>
      </c>
      <c r="H15" s="2">
        <v>6202465</v>
      </c>
      <c r="I15" s="2">
        <v>3362620</v>
      </c>
      <c r="J15" s="2">
        <v>1815054</v>
      </c>
    </row>
    <row r="16" spans="1:10" x14ac:dyDescent="0.2">
      <c r="A16" s="1">
        <v>44417</v>
      </c>
      <c r="B16" s="2">
        <v>0</v>
      </c>
      <c r="C16" s="2">
        <v>0</v>
      </c>
      <c r="D16" s="2">
        <v>1978965</v>
      </c>
      <c r="E16" s="2">
        <v>2025840</v>
      </c>
      <c r="F16" s="2">
        <v>2078152</v>
      </c>
      <c r="G16" s="2">
        <v>3380508</v>
      </c>
      <c r="H16" s="2">
        <v>6266892</v>
      </c>
      <c r="I16" s="2">
        <v>3381943</v>
      </c>
      <c r="J16" s="2">
        <v>1823689</v>
      </c>
    </row>
    <row r="17" spans="1:10" x14ac:dyDescent="0.2">
      <c r="A17" s="1">
        <v>44424</v>
      </c>
      <c r="B17" s="2">
        <v>0</v>
      </c>
      <c r="C17" s="2">
        <v>0</v>
      </c>
      <c r="D17" s="2">
        <v>2234899</v>
      </c>
      <c r="E17" s="2">
        <v>2160203</v>
      </c>
      <c r="F17" s="2">
        <v>2254108</v>
      </c>
      <c r="G17" s="2">
        <v>4031512</v>
      </c>
      <c r="H17" s="2">
        <v>6448480</v>
      </c>
      <c r="I17" s="2">
        <v>3422202</v>
      </c>
      <c r="J17" s="2">
        <v>1835569</v>
      </c>
    </row>
    <row r="18" spans="1:10" x14ac:dyDescent="0.2">
      <c r="A18" s="1">
        <v>44431</v>
      </c>
      <c r="B18" s="2">
        <v>0</v>
      </c>
      <c r="C18" s="2">
        <v>15273</v>
      </c>
      <c r="D18" s="3">
        <v>2518444</v>
      </c>
      <c r="E18" s="2">
        <v>2399229</v>
      </c>
      <c r="F18" s="2">
        <v>2624335</v>
      </c>
      <c r="G18" s="2">
        <v>6509190</v>
      </c>
      <c r="H18" s="2">
        <v>6551118</v>
      </c>
      <c r="I18" s="2">
        <v>3446974</v>
      </c>
      <c r="J18" s="2">
        <v>1846122</v>
      </c>
    </row>
    <row r="19" spans="1:10" x14ac:dyDescent="0.2">
      <c r="A19" s="1">
        <v>44438</v>
      </c>
      <c r="B19" s="2">
        <v>0</v>
      </c>
      <c r="C19" s="2">
        <v>15287</v>
      </c>
      <c r="D19" s="3">
        <v>3036312</v>
      </c>
      <c r="E19" s="2">
        <v>2749638</v>
      </c>
      <c r="F19" s="2">
        <v>3111932</v>
      </c>
      <c r="G19" s="2">
        <v>7786660</v>
      </c>
      <c r="H19" s="2">
        <v>6621561</v>
      </c>
      <c r="I19" s="2">
        <v>3464199</v>
      </c>
      <c r="J19" s="2">
        <v>1855490</v>
      </c>
    </row>
    <row r="20" spans="1:10" x14ac:dyDescent="0.2">
      <c r="A20" s="1">
        <v>44445</v>
      </c>
      <c r="B20" s="2">
        <v>0</v>
      </c>
      <c r="C20" s="2">
        <v>15290</v>
      </c>
      <c r="D20" s="2">
        <v>3497433</v>
      </c>
      <c r="E20" s="2">
        <v>3091102</v>
      </c>
      <c r="F20" s="2">
        <v>3563988</v>
      </c>
      <c r="G20" s="2">
        <v>7843679</v>
      </c>
      <c r="H20" s="2">
        <v>6656881</v>
      </c>
      <c r="I20" s="2">
        <v>3474049</v>
      </c>
      <c r="J20" s="2">
        <v>1863037</v>
      </c>
    </row>
    <row r="21" spans="1:10" x14ac:dyDescent="0.2">
      <c r="A21" s="1">
        <v>44452</v>
      </c>
      <c r="B21" s="2">
        <v>0</v>
      </c>
      <c r="C21" s="2">
        <v>15300</v>
      </c>
      <c r="D21" s="2">
        <v>4459494</v>
      </c>
      <c r="E21" s="2">
        <v>3912573</v>
      </c>
      <c r="F21" s="2">
        <v>4845871</v>
      </c>
      <c r="G21" s="2">
        <v>7895083</v>
      </c>
      <c r="H21" s="2">
        <v>6677000</v>
      </c>
      <c r="I21" s="2">
        <v>3480174</v>
      </c>
      <c r="J21" s="2">
        <v>1867227</v>
      </c>
    </row>
    <row r="22" spans="1:10" x14ac:dyDescent="0.2">
      <c r="A22" s="1">
        <v>44459</v>
      </c>
      <c r="B22" s="2">
        <v>0</v>
      </c>
      <c r="C22" s="2">
        <v>16311</v>
      </c>
      <c r="D22" s="2">
        <v>5573812</v>
      </c>
      <c r="E22" s="2">
        <v>4781718</v>
      </c>
      <c r="F22" s="2">
        <v>6123490</v>
      </c>
      <c r="G22" s="2">
        <v>7951874</v>
      </c>
      <c r="H22" s="2">
        <v>6700573</v>
      </c>
      <c r="I22" s="2">
        <v>3486080</v>
      </c>
      <c r="J22" s="2">
        <v>1871263</v>
      </c>
    </row>
    <row r="23" spans="1:10" x14ac:dyDescent="0.2">
      <c r="A23" s="1">
        <v>44466</v>
      </c>
      <c r="B23" s="2">
        <v>0</v>
      </c>
      <c r="C23" s="2">
        <v>16338</v>
      </c>
      <c r="D23" s="2">
        <v>6120530</v>
      </c>
      <c r="E23" s="2">
        <v>5221182</v>
      </c>
      <c r="F23" s="2">
        <v>6697273</v>
      </c>
      <c r="G23" s="2">
        <v>7968951</v>
      </c>
      <c r="H23" s="2">
        <v>6706979</v>
      </c>
      <c r="I23" s="2">
        <v>3488105</v>
      </c>
      <c r="J23" s="2">
        <v>1872595</v>
      </c>
    </row>
    <row r="24" spans="1:10" x14ac:dyDescent="0.2">
      <c r="A24" s="1">
        <v>44473</v>
      </c>
      <c r="B24" s="2">
        <v>0</v>
      </c>
      <c r="C24" s="2">
        <v>16395</v>
      </c>
      <c r="D24" s="2">
        <v>6641836</v>
      </c>
      <c r="E24" s="2">
        <v>5686532</v>
      </c>
      <c r="F24" s="2">
        <v>7253727</v>
      </c>
      <c r="G24" s="2">
        <v>8018343</v>
      </c>
      <c r="H24" s="2">
        <v>6727162</v>
      </c>
      <c r="I24" s="2">
        <v>3493924</v>
      </c>
      <c r="J24" s="2">
        <v>1876081</v>
      </c>
    </row>
    <row r="25" spans="1:10" x14ac:dyDescent="0.2">
      <c r="A25" s="1">
        <v>44480</v>
      </c>
      <c r="B25" s="2">
        <v>0</v>
      </c>
      <c r="C25" s="2">
        <v>16613</v>
      </c>
      <c r="D25" s="2">
        <v>6707107</v>
      </c>
      <c r="E25" s="2">
        <v>5735072</v>
      </c>
      <c r="F25" s="2">
        <v>7294256</v>
      </c>
      <c r="G25" s="2">
        <v>8051840</v>
      </c>
      <c r="H25" s="2">
        <v>6741784</v>
      </c>
      <c r="I25" s="2">
        <v>3498306</v>
      </c>
      <c r="J25" s="2">
        <v>1878769</v>
      </c>
    </row>
    <row r="26" spans="1:10" x14ac:dyDescent="0.2">
      <c r="A26" s="1">
        <v>44487</v>
      </c>
      <c r="B26" s="2">
        <v>0</v>
      </c>
      <c r="C26" s="2">
        <v>16949</v>
      </c>
      <c r="D26" s="2">
        <v>6834880</v>
      </c>
      <c r="E26" s="2">
        <v>5839873</v>
      </c>
      <c r="F26" s="2">
        <v>7383018</v>
      </c>
      <c r="G26" s="2">
        <v>8145603</v>
      </c>
      <c r="H26" s="2">
        <v>6783582</v>
      </c>
      <c r="I26" s="2">
        <v>3510434</v>
      </c>
      <c r="J26" s="2">
        <v>1885923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488B-6AE1-6D45-B18E-AB20070D0C15}">
  <dimension ref="A1:J26"/>
  <sheetViews>
    <sheetView tabSelected="1" zoomScaleNormal="100" workbookViewId="0">
      <selection activeCell="F17" sqref="F17"/>
    </sheetView>
  </sheetViews>
  <sheetFormatPr baseColWidth="10" defaultColWidth="11" defaultRowHeight="16" x14ac:dyDescent="0.2"/>
  <cols>
    <col min="9" max="9" width="15" bestFit="1" customWidth="1"/>
  </cols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44319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1">
        <v>44326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1">
        <v>44333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 s="1">
        <v>44340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44347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">
      <c r="A7" s="1">
        <v>44354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1">
        <v>44361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1">
        <v>44368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">
      <c r="A10" s="1">
        <v>44375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1">
        <v>44382</v>
      </c>
      <c r="B11" s="2">
        <v>0</v>
      </c>
      <c r="C11" s="2">
        <v>0</v>
      </c>
      <c r="D11" s="2">
        <f>310844-17</f>
        <v>310827</v>
      </c>
      <c r="E11" s="2">
        <f>965064-802874</f>
        <v>162190</v>
      </c>
      <c r="F11" s="2">
        <f>379454-197434</f>
        <v>182020</v>
      </c>
      <c r="G11" s="2">
        <f>307143-60318</f>
        <v>246825</v>
      </c>
      <c r="H11" s="2">
        <f>232244-60206</f>
        <v>172038</v>
      </c>
      <c r="I11" s="2">
        <f>1454178-8270</f>
        <v>1445908</v>
      </c>
      <c r="J11" s="2">
        <f>1672675-320</f>
        <v>1672355</v>
      </c>
    </row>
    <row r="12" spans="1:10" x14ac:dyDescent="0.2">
      <c r="A12" s="1">
        <v>44389</v>
      </c>
      <c r="B12" s="2">
        <v>0</v>
      </c>
      <c r="C12" s="2">
        <v>0</v>
      </c>
      <c r="D12" s="2">
        <f>537578-18</f>
        <v>537560</v>
      </c>
      <c r="E12" s="2">
        <f>987723-802951</f>
        <v>184772</v>
      </c>
      <c r="F12" s="2">
        <f>424823-197528</f>
        <v>227295</v>
      </c>
      <c r="G12" s="2">
        <f>401269-60379</f>
        <v>340890</v>
      </c>
      <c r="H12" s="2">
        <f>338545-60218</f>
        <v>278327</v>
      </c>
      <c r="I12" s="2">
        <f>1485653-8272</f>
        <v>1477381</v>
      </c>
      <c r="J12" s="2">
        <f>1697818-320</f>
        <v>1697498</v>
      </c>
    </row>
    <row r="13" spans="1:10" x14ac:dyDescent="0.2">
      <c r="A13" s="1">
        <v>44396</v>
      </c>
      <c r="B13" s="2">
        <v>0</v>
      </c>
      <c r="C13" s="2">
        <v>0</v>
      </c>
      <c r="D13" s="2">
        <f>742006-18</f>
        <v>741988</v>
      </c>
      <c r="E13" s="2">
        <f>1075256-802956</f>
        <v>272300</v>
      </c>
      <c r="F13" s="2">
        <f>562643-197534</f>
        <v>365109</v>
      </c>
      <c r="G13" s="2">
        <f>546540-60381</f>
        <v>486159</v>
      </c>
      <c r="H13" s="2">
        <f>412978-60222</f>
        <v>352756</v>
      </c>
      <c r="I13" s="2">
        <f>1509595-8274</f>
        <v>1501321</v>
      </c>
      <c r="J13" s="2">
        <f>1716454-320</f>
        <v>1716134</v>
      </c>
    </row>
    <row r="14" spans="1:10" x14ac:dyDescent="0.2">
      <c r="A14" s="1">
        <v>44403</v>
      </c>
      <c r="B14" s="2">
        <v>0</v>
      </c>
      <c r="C14" s="2">
        <v>0</v>
      </c>
      <c r="D14" s="3">
        <f>754939</f>
        <v>754939</v>
      </c>
      <c r="E14" s="3">
        <f>335462</f>
        <v>335462</v>
      </c>
      <c r="F14" s="3">
        <f>437733</f>
        <v>437733</v>
      </c>
      <c r="G14" s="3">
        <f>551208</f>
        <v>551208</v>
      </c>
      <c r="H14" s="3">
        <f>387426</f>
        <v>387426</v>
      </c>
      <c r="I14" s="3">
        <f>1517041</f>
        <v>1517041</v>
      </c>
      <c r="J14" s="3">
        <f>1729588</f>
        <v>1729588</v>
      </c>
    </row>
    <row r="15" spans="1:10" x14ac:dyDescent="0.2">
      <c r="A15" s="1">
        <v>44410</v>
      </c>
      <c r="B15" s="2">
        <v>0</v>
      </c>
      <c r="C15" s="2">
        <v>0</v>
      </c>
      <c r="D15" s="2">
        <f>854927-18</f>
        <v>854909</v>
      </c>
      <c r="E15" s="2">
        <f>1165851-802983</f>
        <v>362868</v>
      </c>
      <c r="F15" s="2">
        <f>662120-197544</f>
        <v>464576</v>
      </c>
      <c r="G15" s="2">
        <f>632641-60393</f>
        <v>572248</v>
      </c>
      <c r="H15" s="2">
        <f>543993-60227</f>
        <v>483766</v>
      </c>
      <c r="I15" s="2">
        <f>1548144-8276</f>
        <v>1539868</v>
      </c>
      <c r="J15" s="2">
        <f>1738733-321</f>
        <v>1738412</v>
      </c>
    </row>
    <row r="16" spans="1:10" x14ac:dyDescent="0.2">
      <c r="A16" s="1">
        <v>44417</v>
      </c>
      <c r="B16" s="2">
        <v>0</v>
      </c>
      <c r="C16" s="2">
        <v>0</v>
      </c>
      <c r="D16" s="3">
        <f>883966</f>
        <v>883966</v>
      </c>
      <c r="E16" s="3">
        <f>454249</f>
        <v>454249</v>
      </c>
      <c r="F16" s="3">
        <f>641635</f>
        <v>641635</v>
      </c>
      <c r="G16" s="3">
        <f>693297</f>
        <v>693297</v>
      </c>
      <c r="H16" s="3">
        <f>545683</f>
        <v>545683</v>
      </c>
      <c r="I16" s="3">
        <f>1558023</f>
        <v>1558023</v>
      </c>
      <c r="J16" s="3">
        <f>1750721</f>
        <v>1750721</v>
      </c>
    </row>
    <row r="17" spans="1:10" x14ac:dyDescent="0.2">
      <c r="A17" s="1">
        <v>44424</v>
      </c>
      <c r="B17" s="2">
        <v>0</v>
      </c>
      <c r="C17" s="2">
        <v>0</v>
      </c>
      <c r="D17" s="2">
        <f>1379694-18</f>
        <v>1379676</v>
      </c>
      <c r="E17" s="2">
        <f>1376128-802987</f>
        <v>573141</v>
      </c>
      <c r="F17" s="2">
        <f>1029639-197547</f>
        <v>832092</v>
      </c>
      <c r="G17" s="2">
        <f>926979-60395</f>
        <v>866584</v>
      </c>
      <c r="H17" s="2">
        <f>1119437-60231</f>
        <v>1059206</v>
      </c>
      <c r="I17" s="2">
        <f>2148619-8278</f>
        <v>2140341</v>
      </c>
      <c r="J17" s="2">
        <f>1760759-321</f>
        <v>1760438</v>
      </c>
    </row>
    <row r="18" spans="1:10" x14ac:dyDescent="0.2">
      <c r="A18" s="1">
        <v>44431</v>
      </c>
      <c r="B18" s="2">
        <v>0</v>
      </c>
      <c r="C18" s="2">
        <v>0</v>
      </c>
      <c r="D18" s="3">
        <f>1445177-19</f>
        <v>1445158</v>
      </c>
      <c r="E18" s="2">
        <f>1428880-802987</f>
        <v>625893</v>
      </c>
      <c r="F18" s="2">
        <f>1178430-197549</f>
        <v>980881</v>
      </c>
      <c r="G18" s="2">
        <f>1080805-60396</f>
        <v>1020409</v>
      </c>
      <c r="H18" s="2">
        <f>1970186-60234</f>
        <v>1909952</v>
      </c>
      <c r="I18" s="2">
        <f>2683749-8278</f>
        <v>2675471</v>
      </c>
      <c r="J18" s="2">
        <f>1765298-321</f>
        <v>1764977</v>
      </c>
    </row>
    <row r="19" spans="1:10" x14ac:dyDescent="0.2">
      <c r="A19" s="1">
        <v>44438</v>
      </c>
      <c r="B19" s="2">
        <v>0</v>
      </c>
      <c r="C19" s="2">
        <v>0</v>
      </c>
      <c r="D19" s="3">
        <f>1465804-22</f>
        <v>1465782</v>
      </c>
      <c r="E19" s="2">
        <f>1522510-824599</f>
        <v>697911</v>
      </c>
      <c r="F19" s="2">
        <f>1362553-218975</f>
        <v>1143578</v>
      </c>
      <c r="G19" s="2">
        <f>1237519-65430</f>
        <v>1172089</v>
      </c>
      <c r="H19" s="2">
        <f>4246240-61377</f>
        <v>4184863</v>
      </c>
      <c r="I19" s="2">
        <f>2999176-8461</f>
        <v>2990715</v>
      </c>
      <c r="J19" s="2">
        <f>1772218-557</f>
        <v>1771661</v>
      </c>
    </row>
    <row r="20" spans="1:10" x14ac:dyDescent="0.2">
      <c r="A20" s="1">
        <v>44445</v>
      </c>
      <c r="B20" s="2">
        <v>0</v>
      </c>
      <c r="C20" s="2">
        <v>0</v>
      </c>
      <c r="D20" s="2">
        <f>1584973-43</f>
        <v>1584930</v>
      </c>
      <c r="E20" s="2">
        <f>1772048-860571</f>
        <v>911477</v>
      </c>
      <c r="F20" s="2">
        <f>1709079-251759</f>
        <v>1457320</v>
      </c>
      <c r="G20" s="2">
        <f>1542659-80621</f>
        <v>1462038</v>
      </c>
      <c r="H20" s="2">
        <f>6040407-65402</f>
        <v>5975005</v>
      </c>
      <c r="I20" s="2">
        <f>3309226-9060</f>
        <v>3300166</v>
      </c>
      <c r="J20" s="2">
        <f>1780185-1134</f>
        <v>1779051</v>
      </c>
    </row>
    <row r="21" spans="1:10" x14ac:dyDescent="0.2">
      <c r="A21" s="1">
        <v>44452</v>
      </c>
      <c r="B21" s="2">
        <v>0</v>
      </c>
      <c r="C21" s="2">
        <v>0</v>
      </c>
      <c r="D21" s="2">
        <f>1912209-66</f>
        <v>1912143</v>
      </c>
      <c r="E21" s="2">
        <f>2011816-887563</f>
        <v>1124253</v>
      </c>
      <c r="F21" s="2">
        <f>2014986-276082</f>
        <v>1738904</v>
      </c>
      <c r="G21" s="2">
        <f>2814585-93245</f>
        <v>2721340</v>
      </c>
      <c r="H21" s="2">
        <f>6167274-68803</f>
        <v>6098471</v>
      </c>
      <c r="I21" s="2">
        <f>3338637-9616</f>
        <v>3329021</v>
      </c>
      <c r="J21" s="2">
        <f>1787410-1486</f>
        <v>1785924</v>
      </c>
    </row>
    <row r="22" spans="1:10" x14ac:dyDescent="0.2">
      <c r="A22" s="1">
        <v>44459</v>
      </c>
      <c r="B22" s="2">
        <v>0</v>
      </c>
      <c r="C22" s="2">
        <v>15805</v>
      </c>
      <c r="D22">
        <f>2224897-3141</f>
        <v>2221756</v>
      </c>
      <c r="E22">
        <f>2252640-910527</f>
        <v>1342113</v>
      </c>
      <c r="F22">
        <f>2347504-300291</f>
        <v>2047213</v>
      </c>
      <c r="G22">
        <f>3936454-112754</f>
        <v>3823700</v>
      </c>
      <c r="H22">
        <f>6235304-76029</f>
        <v>6159275</v>
      </c>
      <c r="I22">
        <f>3360396-10483</f>
        <v>3349913</v>
      </c>
      <c r="J22">
        <f>1796798-2159</f>
        <v>1794639</v>
      </c>
    </row>
    <row r="23" spans="1:10" x14ac:dyDescent="0.2">
      <c r="A23" s="1">
        <v>44466</v>
      </c>
      <c r="B23" s="2">
        <v>0</v>
      </c>
      <c r="C23" s="2">
        <v>15853</v>
      </c>
      <c r="D23">
        <f>2410388-3215</f>
        <v>2407173</v>
      </c>
      <c r="E23">
        <f>2375739-914613</f>
        <v>1461126</v>
      </c>
      <c r="F23">
        <f>2551264-303949</f>
        <v>2247315</v>
      </c>
      <c r="G23">
        <f>4467926-115524</f>
        <v>4352402</v>
      </c>
      <c r="H23">
        <f>6251902-76873</f>
        <v>6175029</v>
      </c>
      <c r="I23">
        <f>3365374-10601</f>
        <v>3354773</v>
      </c>
      <c r="J23">
        <f>1799471-2226</f>
        <v>1797245</v>
      </c>
    </row>
    <row r="24" spans="1:10" x14ac:dyDescent="0.2">
      <c r="A24" s="1">
        <v>44473</v>
      </c>
      <c r="B24" s="2">
        <v>0</v>
      </c>
      <c r="C24" s="2">
        <v>15926</v>
      </c>
      <c r="D24">
        <f>2873413-3289</f>
        <v>2870124</v>
      </c>
      <c r="E24">
        <f>2701945-922332</f>
        <v>1779613</v>
      </c>
      <c r="F24">
        <f>3098638-310289</f>
        <v>2788349</v>
      </c>
      <c r="G24">
        <f>6815806-120220</f>
        <v>6695586</v>
      </c>
      <c r="H24">
        <f>6319137-78130</f>
        <v>6241007</v>
      </c>
      <c r="I24">
        <f>3383937-10843</f>
        <v>3373094</v>
      </c>
      <c r="J24">
        <f>1807386-2450</f>
        <v>1804936</v>
      </c>
    </row>
    <row r="25" spans="1:10" x14ac:dyDescent="0.2">
      <c r="A25" s="1">
        <v>44480</v>
      </c>
      <c r="B25" s="2">
        <v>0</v>
      </c>
      <c r="C25" s="2">
        <v>16053</v>
      </c>
      <c r="D25">
        <f>3730535-3370</f>
        <v>3727165</v>
      </c>
      <c r="E25">
        <f>3272712-927185</f>
        <v>2345527</v>
      </c>
      <c r="F25">
        <f>3940023-313977</f>
        <v>3626046</v>
      </c>
      <c r="G25">
        <f>7763055-122683</f>
        <v>7640372</v>
      </c>
      <c r="H25">
        <f>6481623-78793</f>
        <v>6402830</v>
      </c>
      <c r="I25">
        <f>3420433-10950</f>
        <v>3409483</v>
      </c>
      <c r="J25">
        <f>1820266-2489</f>
        <v>1817777</v>
      </c>
    </row>
    <row r="26" spans="1:10" x14ac:dyDescent="0.2">
      <c r="A26" s="1">
        <v>44487</v>
      </c>
      <c r="B26" s="2">
        <v>0</v>
      </c>
      <c r="C26" s="2">
        <v>16163</v>
      </c>
      <c r="D26">
        <f>4530087-3467</f>
        <v>4526620</v>
      </c>
      <c r="E26">
        <f>3949447-930964</f>
        <v>3018483</v>
      </c>
      <c r="F26">
        <f>5008953-316891</f>
        <v>4692062</v>
      </c>
      <c r="G26">
        <f>7836973-124828</f>
        <v>7712145</v>
      </c>
      <c r="H26">
        <f>6574635-79430</f>
        <v>6495205</v>
      </c>
      <c r="I26">
        <f>3440746-11084</f>
        <v>3429662</v>
      </c>
      <c r="J26">
        <f>1828611-2575</f>
        <v>1826036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dose</vt:lpstr>
      <vt:lpstr>2nd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cp:lastPrinted>2021-09-06T13:09:28Z</cp:lastPrinted>
  <dcterms:created xsi:type="dcterms:W3CDTF">2021-09-03T08:08:58Z</dcterms:created>
  <dcterms:modified xsi:type="dcterms:W3CDTF">2021-10-20T04:55:57Z</dcterms:modified>
</cp:coreProperties>
</file>