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Joon Jung\Desktop\gbEPC_v1.0\TestCase1\"/>
    </mc:Choice>
  </mc:AlternateContent>
  <bookViews>
    <workbookView xWindow="0" yWindow="0" windowWidth="17280" windowHeight="8976" xr2:uid="{6CBD8105-FAF1-41EF-9A3E-E0592A12DEDC}"/>
  </bookViews>
  <sheets>
    <sheet name="TestCas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F74" i="1" s="1"/>
  <c r="G74" i="1" s="1"/>
  <c r="E73" i="1"/>
  <c r="F72" i="1"/>
  <c r="G72" i="1" s="1"/>
  <c r="F66" i="1"/>
  <c r="C66" i="1"/>
  <c r="C65" i="1"/>
  <c r="F63" i="1"/>
  <c r="C63" i="1"/>
  <c r="E65" i="1"/>
  <c r="F65" i="1" s="1"/>
  <c r="E64" i="1"/>
  <c r="F64" i="1" s="1"/>
  <c r="E63" i="1"/>
  <c r="E61" i="1"/>
  <c r="F61" i="1" s="1"/>
  <c r="B65" i="1"/>
  <c r="B64" i="1"/>
  <c r="C64" i="1" s="1"/>
  <c r="B63" i="1"/>
  <c r="B61" i="1"/>
  <c r="C61" i="1" s="1"/>
  <c r="G55" i="1"/>
  <c r="G56" i="1"/>
  <c r="G54" i="1"/>
  <c r="G53" i="1"/>
  <c r="B55" i="1"/>
  <c r="B56" i="1"/>
  <c r="B54" i="1"/>
  <c r="B53" i="1"/>
  <c r="H44" i="1"/>
  <c r="H45" i="1"/>
  <c r="H46" i="1"/>
  <c r="H43" i="1"/>
  <c r="G47" i="1"/>
  <c r="C73" i="1" l="1"/>
  <c r="F73" i="1" s="1"/>
  <c r="G73" i="1" s="1"/>
  <c r="H47" i="1"/>
  <c r="B46" i="1" l="1"/>
  <c r="C46" i="1" s="1"/>
  <c r="B45" i="1"/>
  <c r="E45" i="1" s="1"/>
  <c r="F45" i="1" s="1"/>
  <c r="B44" i="1"/>
  <c r="C44" i="1" s="1"/>
  <c r="B43" i="1"/>
  <c r="E43" i="1" s="1"/>
  <c r="F43" i="1" s="1"/>
  <c r="C43" i="1" l="1"/>
  <c r="E44" i="1"/>
  <c r="F44" i="1" s="1"/>
  <c r="E46" i="1"/>
  <c r="F46" i="1" s="1"/>
  <c r="F47" i="1"/>
  <c r="C45" i="1"/>
  <c r="B47" i="1"/>
  <c r="E47" i="1"/>
  <c r="M53" i="1"/>
  <c r="H56" i="1"/>
  <c r="H54" i="1"/>
  <c r="H55" i="1"/>
  <c r="H53" i="1"/>
  <c r="C53" i="1"/>
  <c r="C54" i="1"/>
  <c r="C55" i="1"/>
  <c r="C56" i="1"/>
  <c r="C47" i="1" l="1"/>
</calcChain>
</file>

<file path=xl/sharedStrings.xml><?xml version="1.0" encoding="utf-8"?>
<sst xmlns="http://schemas.openxmlformats.org/spreadsheetml/2006/main" count="164" uniqueCount="82">
  <si>
    <t>Conversion factors</t>
  </si>
  <si>
    <t>ft</t>
  </si>
  <si>
    <t>m</t>
  </si>
  <si>
    <t>ft2</t>
  </si>
  <si>
    <t>ft3</t>
  </si>
  <si>
    <t>m2</t>
  </si>
  <si>
    <t>m3</t>
  </si>
  <si>
    <t>1. Building volume</t>
  </si>
  <si>
    <t>Space</t>
  </si>
  <si>
    <t>Volume (ft3)</t>
  </si>
  <si>
    <t>Total</t>
  </si>
  <si>
    <t>Volume (m3)</t>
  </si>
  <si>
    <t>Revit</t>
  </si>
  <si>
    <t>gbXML</t>
  </si>
  <si>
    <t>-</t>
  </si>
  <si>
    <t xml:space="preserve">2. Opaque wall area </t>
  </si>
  <si>
    <t>North</t>
  </si>
  <si>
    <t>East</t>
  </si>
  <si>
    <t>South</t>
  </si>
  <si>
    <t>West</t>
  </si>
  <si>
    <t>Area (ft2)</t>
  </si>
  <si>
    <t>Area(m2)</t>
  </si>
  <si>
    <t>Area (m2)</t>
  </si>
  <si>
    <t>3. Window area</t>
  </si>
  <si>
    <t>4. Roof area</t>
  </si>
  <si>
    <t>Roof</t>
  </si>
  <si>
    <t>Height (ft)</t>
  </si>
  <si>
    <t>Metabolic (BTU/h/Person)</t>
  </si>
  <si>
    <t>Lighting (W/ft2)</t>
  </si>
  <si>
    <t>Appliance (W/ft2)</t>
  </si>
  <si>
    <t>Occupancy</t>
  </si>
  <si>
    <t>Lighting</t>
  </si>
  <si>
    <t>Appliance</t>
  </si>
  <si>
    <t>Atrium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</si>
  <si>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</si>
  <si>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</si>
  <si>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</si>
  <si>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</si>
  <si>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</si>
  <si>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</si>
  <si>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</si>
  <si>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</si>
  <si>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</si>
  <si>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</si>
  <si>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</si>
  <si>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</si>
  <si>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</si>
  <si>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</si>
  <si>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</si>
  <si>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</si>
  <si>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</si>
  <si>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</si>
  <si>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</si>
  <si>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</si>
  <si>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</si>
  <si>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</si>
  <si>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</si>
  <si>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</si>
  <si>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Atrium Schedule</t>
  </si>
  <si>
    <t>Schedule type</t>
  </si>
  <si>
    <t>Office</t>
  </si>
  <si>
    <t>Office Schedule</t>
  </si>
  <si>
    <t>Differences because of gable roof/slab thickness</t>
  </si>
  <si>
    <t>5. Thermal zone</t>
  </si>
  <si>
    <t>Outdoor Air</t>
  </si>
  <si>
    <t>Gross Floor Area</t>
  </si>
  <si>
    <t xml:space="preserve">Metabolic rate </t>
  </si>
  <si>
    <t xml:space="preserve">Appliance </t>
  </si>
  <si>
    <t xml:space="preserve">DHW </t>
  </si>
  <si>
    <t>Zone 1 (IP)</t>
  </si>
  <si>
    <t>Zone 1 (SI)</t>
  </si>
  <si>
    <t>Zone 1</t>
  </si>
  <si>
    <t>Outdoor Air (CFM/Person)</t>
  </si>
  <si>
    <t>6. Material Info</t>
  </si>
  <si>
    <t>U-value (SI)</t>
  </si>
  <si>
    <t>Wall</t>
  </si>
  <si>
    <t>Window</t>
  </si>
  <si>
    <t>Con type 1 U-value (IP)</t>
  </si>
  <si>
    <t>Con type 2 U-value (IP)</t>
  </si>
  <si>
    <t>Total U-value (IP)</t>
  </si>
  <si>
    <t>Total U-value (SI)</t>
  </si>
  <si>
    <t>U-Value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</si>
</sst>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4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left" vertical="center" indent="2"/>
    </xf>
    <xf numFmtId="16" fontId="0" fillId="0" borderId="0" xfId="0" applyNumberForma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05DE5-FE74-4928-9CE6-E77825BC745A}">
  <dimension ref="A1:AX97"/>
  <sheetViews>
    <sheetView tabSelected="1" topLeftCell="A64" zoomScale="85" zoomScaleNormal="85" workbookViewId="0">
      <selection activeCell="A82" sqref="A82"/>
    </sheetView>
  </sheetViews>
  <sheetFormatPr defaultRowHeight="15.6" x14ac:dyDescent="0.3"/>
  <cols>
    <col min="1" max="1" width="17.8984375" style="1" customWidth="1"/>
    <col min="2" max="2" width="16.59765625" style="1" customWidth="1"/>
    <col min="3" max="3" width="15.59765625" style="1" bestFit="1" customWidth="1"/>
    <col min="4" max="4" width="16.59765625" style="1" bestFit="1" customWidth="1"/>
    <col min="5" max="5" width="17.69921875" style="1" customWidth="1"/>
    <col min="6" max="6" width="15.8984375" style="1" bestFit="1" customWidth="1"/>
    <col min="7" max="7" width="12.796875" style="1" bestFit="1" customWidth="1"/>
    <col min="8" max="8" width="13.69921875" style="1" bestFit="1" customWidth="1"/>
    <col min="9" max="9" width="10.296875" style="1" customWidth="1"/>
    <col min="10" max="50" width="8.796875" style="1"/>
  </cols>
  <sheetData>
    <row r="1" spans="1:50" x14ac:dyDescent="0.3">
      <c r="A1" s="32" t="s">
        <v>0</v>
      </c>
      <c r="B1" s="32"/>
      <c r="C1" s="32"/>
      <c r="D1" s="32"/>
    </row>
    <row r="2" spans="1:50" x14ac:dyDescent="0.3">
      <c r="A2" s="7">
        <v>1</v>
      </c>
      <c r="B2" s="7" t="s">
        <v>1</v>
      </c>
      <c r="C2" s="7">
        <v>0.30480000000000002</v>
      </c>
      <c r="D2" s="7" t="s">
        <v>2</v>
      </c>
    </row>
    <row r="3" spans="1:50" x14ac:dyDescent="0.3">
      <c r="A3" s="7">
        <v>1</v>
      </c>
      <c r="B3" s="7" t="s">
        <v>3</v>
      </c>
      <c r="C3" s="7">
        <v>9.2902999999999999E-2</v>
      </c>
      <c r="D3" s="7" t="s">
        <v>5</v>
      </c>
    </row>
    <row r="4" spans="1:50" x14ac:dyDescent="0.3">
      <c r="A4" s="7">
        <v>1</v>
      </c>
      <c r="B4" s="7" t="s">
        <v>4</v>
      </c>
      <c r="C4" s="7">
        <v>2.83168E-2</v>
      </c>
      <c r="D4" s="7" t="s">
        <v>6</v>
      </c>
    </row>
    <row r="5" spans="1:50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1:50" ht="46.8" x14ac:dyDescent="0.3">
      <c r="A6" s="7" t="s">
        <v>8</v>
      </c>
      <c r="B6" s="7" t="s">
        <v>20</v>
      </c>
      <c r="C6" s="7" t="s">
        <v>9</v>
      </c>
      <c r="D6" s="15" t="s">
        <v>27</v>
      </c>
      <c r="E6" s="15" t="s">
        <v>28</v>
      </c>
      <c r="F6" s="15" t="s">
        <v>29</v>
      </c>
      <c r="G6" s="15" t="s">
        <v>72</v>
      </c>
      <c r="H6" s="7" t="s">
        <v>59</v>
      </c>
    </row>
    <row r="7" spans="1:50" x14ac:dyDescent="0.3">
      <c r="A7" s="7">
        <v>101</v>
      </c>
      <c r="B7" s="8">
        <v>2600</v>
      </c>
      <c r="C7" s="8">
        <v>21388.9</v>
      </c>
      <c r="D7" s="8">
        <v>450</v>
      </c>
      <c r="E7" s="16">
        <v>0.6</v>
      </c>
      <c r="F7" s="16">
        <v>0.54</v>
      </c>
      <c r="G7" s="15">
        <v>0.06</v>
      </c>
      <c r="H7" s="8" t="s">
        <v>33</v>
      </c>
      <c r="I7" s="5"/>
      <c r="J7" s="5"/>
      <c r="K7" s="5"/>
      <c r="L7" s="5"/>
      <c r="M7" s="5"/>
      <c r="N7" s="5"/>
      <c r="O7" s="5"/>
      <c r="P7" s="5"/>
      <c r="Q7" s="5"/>
    </row>
    <row r="8" spans="1:50" x14ac:dyDescent="0.3">
      <c r="A8" s="7">
        <v>102</v>
      </c>
      <c r="B8" s="8">
        <v>2600</v>
      </c>
      <c r="C8" s="8">
        <v>21388.9</v>
      </c>
      <c r="D8" s="8">
        <v>450</v>
      </c>
      <c r="E8" s="16">
        <v>0.6</v>
      </c>
      <c r="F8" s="16">
        <v>0.54</v>
      </c>
      <c r="G8" s="15">
        <v>0.06</v>
      </c>
      <c r="H8" s="8" t="s">
        <v>33</v>
      </c>
      <c r="I8" s="5"/>
      <c r="J8" s="5"/>
      <c r="K8" s="5"/>
      <c r="L8" s="5"/>
      <c r="M8" s="5"/>
      <c r="N8" s="5"/>
      <c r="O8" s="5"/>
      <c r="P8" s="5"/>
      <c r="Q8" s="5"/>
    </row>
    <row r="9" spans="1:50" x14ac:dyDescent="0.3">
      <c r="A9" s="7">
        <v>201</v>
      </c>
      <c r="B9" s="8">
        <v>2600</v>
      </c>
      <c r="C9" s="8">
        <v>42264</v>
      </c>
      <c r="D9" s="8">
        <v>450</v>
      </c>
      <c r="E9" s="16">
        <v>1.1000000000000001</v>
      </c>
      <c r="F9" s="16">
        <v>1.5</v>
      </c>
      <c r="G9" s="15">
        <v>0.06</v>
      </c>
      <c r="H9" s="8" t="s">
        <v>60</v>
      </c>
      <c r="I9" s="5"/>
      <c r="J9" s="5"/>
      <c r="K9" s="5"/>
      <c r="L9" s="5"/>
      <c r="M9" s="5"/>
      <c r="N9" s="5"/>
      <c r="O9" s="5"/>
      <c r="P9" s="5"/>
      <c r="Q9" s="5"/>
    </row>
    <row r="10" spans="1:50" x14ac:dyDescent="0.3">
      <c r="A10" s="7">
        <v>202</v>
      </c>
      <c r="B10" s="8">
        <v>2600</v>
      </c>
      <c r="C10" s="8">
        <v>42264</v>
      </c>
      <c r="D10" s="8">
        <v>450</v>
      </c>
      <c r="E10" s="16">
        <v>1.1000000000000001</v>
      </c>
      <c r="F10" s="16">
        <v>1.5</v>
      </c>
      <c r="G10" s="15">
        <v>0.06</v>
      </c>
      <c r="H10" s="8" t="s">
        <v>60</v>
      </c>
      <c r="I10" s="5"/>
      <c r="J10" s="5"/>
      <c r="K10" s="5"/>
      <c r="L10" s="5"/>
      <c r="M10" s="5"/>
      <c r="N10" s="5"/>
      <c r="O10" s="5"/>
      <c r="P10" s="5"/>
      <c r="Q10" s="5"/>
    </row>
    <row r="11" spans="1:50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50" x14ac:dyDescent="0.3">
      <c r="A12" s="32" t="s">
        <v>58</v>
      </c>
      <c r="B12" s="32"/>
      <c r="C12" s="32"/>
      <c r="D12" s="32"/>
      <c r="E12" s="5"/>
      <c r="F12" s="34" t="s">
        <v>61</v>
      </c>
      <c r="G12" s="34"/>
      <c r="H12" s="34"/>
      <c r="I12" s="34"/>
      <c r="J12" s="5"/>
      <c r="K12" s="5"/>
      <c r="L12" s="5"/>
      <c r="M12" s="5"/>
      <c r="N12" s="5"/>
      <c r="O12" s="5"/>
      <c r="P12" s="5"/>
      <c r="Q12" s="5"/>
    </row>
    <row r="13" spans="1:50" x14ac:dyDescent="0.3">
      <c r="A13" s="7"/>
      <c r="B13" s="7" t="s">
        <v>30</v>
      </c>
      <c r="C13" s="7" t="s">
        <v>31</v>
      </c>
      <c r="D13" s="7" t="s">
        <v>32</v>
      </c>
      <c r="E13" s="5"/>
      <c r="F13" s="7"/>
      <c r="G13" s="7" t="s">
        <v>30</v>
      </c>
      <c r="H13" s="7" t="s">
        <v>31</v>
      </c>
      <c r="I13" s="7" t="s">
        <v>32</v>
      </c>
      <c r="J13" s="5"/>
      <c r="K13" s="5"/>
      <c r="L13" s="5"/>
      <c r="M13" s="5"/>
      <c r="N13" s="5"/>
      <c r="O13" s="5"/>
      <c r="P13" s="5"/>
      <c r="Q13" s="5"/>
    </row>
    <row r="14" spans="1:50" x14ac:dyDescent="0.3">
      <c r="A14" s="11" t="s">
        <v>34</v>
      </c>
      <c r="B14" s="13">
        <v>0</v>
      </c>
      <c r="C14" s="13">
        <v>0</v>
      </c>
      <c r="D14" s="13">
        <v>0</v>
      </c>
      <c r="E14" s="5"/>
      <c r="F14" s="11" t="s">
        <v>34</v>
      </c>
      <c r="G14" s="13">
        <v>0</v>
      </c>
      <c r="H14" s="13">
        <v>0</v>
      </c>
      <c r="I14" s="13">
        <v>0</v>
      </c>
      <c r="J14" s="5"/>
      <c r="K14" s="5"/>
      <c r="L14" s="5"/>
      <c r="M14" s="5"/>
      <c r="N14" s="5"/>
      <c r="O14" s="5"/>
      <c r="P14" s="5"/>
      <c r="Q14" s="5"/>
    </row>
    <row r="15" spans="1:50" x14ac:dyDescent="0.3">
      <c r="A15" s="12" t="s">
        <v>35</v>
      </c>
      <c r="B15" s="13">
        <v>0</v>
      </c>
      <c r="C15" s="13">
        <v>0</v>
      </c>
      <c r="D15" s="13">
        <v>0</v>
      </c>
      <c r="E15" s="5"/>
      <c r="F15" s="12" t="s">
        <v>35</v>
      </c>
      <c r="G15" s="13">
        <v>0</v>
      </c>
      <c r="H15" s="13">
        <v>0</v>
      </c>
      <c r="I15" s="13">
        <v>0</v>
      </c>
      <c r="J15" s="5"/>
      <c r="K15" s="5"/>
      <c r="L15" s="5"/>
      <c r="M15" s="5"/>
      <c r="N15" s="5"/>
      <c r="O15" s="5"/>
      <c r="P15" s="5"/>
      <c r="Q15" s="5"/>
    </row>
    <row r="16" spans="1:50" x14ac:dyDescent="0.3">
      <c r="A16" s="11" t="s">
        <v>36</v>
      </c>
      <c r="B16" s="13">
        <v>0</v>
      </c>
      <c r="C16" s="13">
        <v>0</v>
      </c>
      <c r="D16" s="13">
        <v>0</v>
      </c>
      <c r="E16" s="5"/>
      <c r="F16" s="11" t="s">
        <v>36</v>
      </c>
      <c r="G16" s="13">
        <v>0</v>
      </c>
      <c r="H16" s="13">
        <v>0</v>
      </c>
      <c r="I16" s="13">
        <v>0</v>
      </c>
      <c r="J16" s="5"/>
      <c r="K16" s="5"/>
      <c r="L16" s="5"/>
      <c r="M16" s="5"/>
      <c r="N16" s="5"/>
      <c r="O16" s="5"/>
      <c r="P16" s="5"/>
      <c r="Q16" s="5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1:50" x14ac:dyDescent="0.3">
      <c r="A17" s="12" t="s">
        <v>37</v>
      </c>
      <c r="B17" s="13">
        <v>0</v>
      </c>
      <c r="C17" s="13">
        <v>0</v>
      </c>
      <c r="D17" s="13">
        <v>0</v>
      </c>
      <c r="E17" s="5"/>
      <c r="F17" s="12" t="s">
        <v>37</v>
      </c>
      <c r="G17" s="13">
        <v>0</v>
      </c>
      <c r="H17" s="13">
        <v>0</v>
      </c>
      <c r="I17" s="13">
        <v>0</v>
      </c>
      <c r="J17" s="5"/>
      <c r="K17" s="5"/>
      <c r="L17" s="5"/>
      <c r="M17" s="5"/>
      <c r="N17" s="5"/>
      <c r="O17" s="5"/>
      <c r="P17" s="5"/>
      <c r="Q17" s="5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1:50" x14ac:dyDescent="0.3">
      <c r="A18" s="11" t="s">
        <v>38</v>
      </c>
      <c r="B18" s="13">
        <v>0</v>
      </c>
      <c r="C18" s="13">
        <v>0</v>
      </c>
      <c r="D18" s="13">
        <v>0</v>
      </c>
      <c r="E18" s="5"/>
      <c r="F18" s="11" t="s">
        <v>38</v>
      </c>
      <c r="G18" s="13">
        <v>0</v>
      </c>
      <c r="H18" s="13">
        <v>0</v>
      </c>
      <c r="I18" s="13">
        <v>0</v>
      </c>
      <c r="J18" s="5"/>
      <c r="K18" s="5"/>
      <c r="L18" s="5"/>
      <c r="M18" s="5"/>
      <c r="N18" s="5"/>
      <c r="O18" s="5"/>
      <c r="P18" s="5"/>
      <c r="Q18" s="5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1:50" x14ac:dyDescent="0.3">
      <c r="A19" s="12" t="s">
        <v>39</v>
      </c>
      <c r="B19" s="13">
        <v>0</v>
      </c>
      <c r="C19" s="13">
        <v>0</v>
      </c>
      <c r="D19" s="13">
        <v>0</v>
      </c>
      <c r="E19" s="5"/>
      <c r="F19" s="12" t="s">
        <v>39</v>
      </c>
      <c r="G19" s="13">
        <v>0</v>
      </c>
      <c r="H19" s="13">
        <v>0</v>
      </c>
      <c r="I19" s="13">
        <v>0</v>
      </c>
      <c r="J19" s="5"/>
      <c r="K19" s="5"/>
      <c r="L19" s="5"/>
      <c r="M19" s="5"/>
      <c r="N19" s="5"/>
      <c r="O19" s="5"/>
      <c r="P19" s="5"/>
      <c r="Q19" s="5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1:50" x14ac:dyDescent="0.3">
      <c r="A20" s="11" t="s">
        <v>40</v>
      </c>
      <c r="B20" s="13">
        <v>0</v>
      </c>
      <c r="C20" s="13">
        <v>0.1</v>
      </c>
      <c r="D20" s="13">
        <v>0.1</v>
      </c>
      <c r="E20" s="5"/>
      <c r="F20" s="11" t="s">
        <v>40</v>
      </c>
      <c r="G20" s="13">
        <v>0</v>
      </c>
      <c r="H20" s="13">
        <v>0.1</v>
      </c>
      <c r="I20" s="13">
        <v>0.1</v>
      </c>
      <c r="J20" s="5"/>
      <c r="K20" s="5"/>
      <c r="L20" s="5"/>
      <c r="M20" s="5"/>
      <c r="N20" s="5"/>
      <c r="O20" s="5"/>
      <c r="P20" s="5"/>
      <c r="Q20" s="5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1:50" x14ac:dyDescent="0.3">
      <c r="A21" s="12" t="s">
        <v>41</v>
      </c>
      <c r="B21" s="13">
        <v>0.1</v>
      </c>
      <c r="C21" s="13">
        <v>0.3</v>
      </c>
      <c r="D21" s="13">
        <v>0.3</v>
      </c>
      <c r="E21" s="5"/>
      <c r="F21" s="12" t="s">
        <v>41</v>
      </c>
      <c r="G21" s="13">
        <v>0.1</v>
      </c>
      <c r="H21" s="13">
        <v>0.3</v>
      </c>
      <c r="I21" s="13">
        <v>0.3</v>
      </c>
      <c r="J21" s="5"/>
      <c r="K21" s="5"/>
      <c r="L21" s="5"/>
      <c r="M21" s="5"/>
      <c r="N21" s="5"/>
      <c r="O21" s="5"/>
      <c r="P21" s="5"/>
      <c r="Q21" s="5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1:50" x14ac:dyDescent="0.3">
      <c r="A22" s="11" t="s">
        <v>42</v>
      </c>
      <c r="B22" s="13">
        <v>0.2</v>
      </c>
      <c r="C22" s="13">
        <v>0.9</v>
      </c>
      <c r="D22" s="13">
        <v>0.9</v>
      </c>
      <c r="E22" s="5"/>
      <c r="F22" s="11" t="s">
        <v>42</v>
      </c>
      <c r="G22" s="13">
        <v>0.2</v>
      </c>
      <c r="H22" s="13">
        <v>0.9</v>
      </c>
      <c r="I22" s="13">
        <v>0.9</v>
      </c>
      <c r="J22" s="5"/>
      <c r="K22" s="5"/>
      <c r="L22" s="5"/>
      <c r="M22" s="5"/>
      <c r="N22" s="5"/>
      <c r="O22" s="5"/>
      <c r="P22" s="5"/>
      <c r="Q22" s="5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1:50" x14ac:dyDescent="0.3">
      <c r="A23" s="12" t="s">
        <v>43</v>
      </c>
      <c r="B23" s="13">
        <v>0.95</v>
      </c>
      <c r="C23" s="13">
        <v>0.9</v>
      </c>
      <c r="D23" s="13">
        <v>0.9</v>
      </c>
      <c r="E23" s="5"/>
      <c r="F23" s="12" t="s">
        <v>43</v>
      </c>
      <c r="G23" s="13">
        <v>0.95</v>
      </c>
      <c r="H23" s="13">
        <v>0.9</v>
      </c>
      <c r="I23" s="13">
        <v>0.9</v>
      </c>
      <c r="J23" s="5"/>
      <c r="K23" s="5"/>
      <c r="L23" s="5"/>
      <c r="M23" s="5"/>
      <c r="N23" s="5"/>
      <c r="O23" s="5"/>
      <c r="P23" s="5"/>
      <c r="Q23" s="5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1:50" x14ac:dyDescent="0.3">
      <c r="A24" s="11" t="s">
        <v>44</v>
      </c>
      <c r="B24" s="13">
        <v>0.95</v>
      </c>
      <c r="C24" s="13">
        <v>0.9</v>
      </c>
      <c r="D24" s="13">
        <v>0.9</v>
      </c>
      <c r="E24" s="5"/>
      <c r="F24" s="11" t="s">
        <v>44</v>
      </c>
      <c r="G24" s="13">
        <v>0.95</v>
      </c>
      <c r="H24" s="13">
        <v>0.9</v>
      </c>
      <c r="I24" s="13">
        <v>0.9</v>
      </c>
      <c r="J24" s="5"/>
      <c r="K24" s="5"/>
      <c r="L24" s="5"/>
      <c r="M24" s="5"/>
      <c r="N24" s="5"/>
      <c r="O24" s="5"/>
      <c r="P24" s="5"/>
      <c r="Q24" s="5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1:50" x14ac:dyDescent="0.3">
      <c r="A25" s="12" t="s">
        <v>45</v>
      </c>
      <c r="B25" s="13">
        <v>0.45</v>
      </c>
      <c r="C25" s="13">
        <v>0.9</v>
      </c>
      <c r="D25" s="13">
        <v>0.9</v>
      </c>
      <c r="E25" s="5"/>
      <c r="F25" s="12" t="s">
        <v>45</v>
      </c>
      <c r="G25" s="13">
        <v>0.45</v>
      </c>
      <c r="H25" s="13">
        <v>0.9</v>
      </c>
      <c r="I25" s="13">
        <v>0.9</v>
      </c>
      <c r="J25" s="5"/>
      <c r="K25" s="5"/>
      <c r="L25" s="5"/>
      <c r="M25" s="5"/>
      <c r="N25" s="5"/>
      <c r="O25" s="5"/>
      <c r="P25" s="5"/>
      <c r="Q25" s="5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1:50" x14ac:dyDescent="0.3">
      <c r="A26" s="11" t="s">
        <v>46</v>
      </c>
      <c r="B26" s="13">
        <v>0.45</v>
      </c>
      <c r="C26" s="13">
        <v>0.8</v>
      </c>
      <c r="D26" s="13">
        <v>0.8</v>
      </c>
      <c r="E26" s="5"/>
      <c r="F26" s="11" t="s">
        <v>46</v>
      </c>
      <c r="G26" s="13">
        <v>0.45</v>
      </c>
      <c r="H26" s="13">
        <v>0.8</v>
      </c>
      <c r="I26" s="13">
        <v>0.8</v>
      </c>
      <c r="J26" s="5"/>
      <c r="K26" s="5"/>
      <c r="L26" s="5"/>
      <c r="M26" s="5"/>
      <c r="N26" s="5"/>
      <c r="O26" s="5"/>
      <c r="P26" s="5"/>
      <c r="Q26" s="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1:50" x14ac:dyDescent="0.3">
      <c r="A27" s="12" t="s">
        <v>47</v>
      </c>
      <c r="B27" s="13">
        <v>0.95</v>
      </c>
      <c r="C27" s="13">
        <v>0.9</v>
      </c>
      <c r="D27" s="13">
        <v>0.9</v>
      </c>
      <c r="E27" s="5"/>
      <c r="F27" s="12" t="s">
        <v>47</v>
      </c>
      <c r="G27" s="13">
        <v>0.95</v>
      </c>
      <c r="H27" s="13">
        <v>0.9</v>
      </c>
      <c r="I27" s="13">
        <v>0.9</v>
      </c>
      <c r="J27" s="5"/>
      <c r="K27" s="5"/>
      <c r="L27" s="5"/>
      <c r="M27" s="5"/>
      <c r="N27" s="5"/>
      <c r="O27" s="5"/>
      <c r="P27" s="5"/>
      <c r="Q27" s="5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1:50" x14ac:dyDescent="0.3">
      <c r="A28" s="11" t="s">
        <v>48</v>
      </c>
      <c r="B28" s="13">
        <v>0.95</v>
      </c>
      <c r="C28" s="13">
        <v>0.9</v>
      </c>
      <c r="D28" s="13">
        <v>0.9</v>
      </c>
      <c r="E28" s="5"/>
      <c r="F28" s="11" t="s">
        <v>48</v>
      </c>
      <c r="G28" s="13">
        <v>0.95</v>
      </c>
      <c r="H28" s="13">
        <v>0.9</v>
      </c>
      <c r="I28" s="13">
        <v>0.9</v>
      </c>
      <c r="J28" s="5"/>
      <c r="K28" s="5"/>
      <c r="L28" s="5"/>
      <c r="M28" s="5"/>
      <c r="N28" s="5"/>
      <c r="O28" s="5"/>
      <c r="P28" s="5"/>
      <c r="Q28" s="5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1:50" x14ac:dyDescent="0.3">
      <c r="A29" s="12" t="s">
        <v>49</v>
      </c>
      <c r="B29" s="13">
        <v>0.95</v>
      </c>
      <c r="C29" s="13">
        <v>0.9</v>
      </c>
      <c r="D29" s="13">
        <v>0.9</v>
      </c>
      <c r="E29" s="5"/>
      <c r="F29" s="12" t="s">
        <v>49</v>
      </c>
      <c r="G29" s="13">
        <v>0.95</v>
      </c>
      <c r="H29" s="13">
        <v>0.9</v>
      </c>
      <c r="I29" s="13">
        <v>0.9</v>
      </c>
      <c r="J29" s="5"/>
      <c r="K29" s="5"/>
      <c r="L29" s="5"/>
      <c r="M29" s="5"/>
      <c r="N29" s="5"/>
      <c r="O29" s="5"/>
      <c r="P29" s="5"/>
      <c r="Q29" s="5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1:50" x14ac:dyDescent="0.3">
      <c r="A30" s="11" t="s">
        <v>50</v>
      </c>
      <c r="B30" s="13">
        <v>0.95</v>
      </c>
      <c r="C30" s="13">
        <v>0.9</v>
      </c>
      <c r="D30" s="13">
        <v>0.9</v>
      </c>
      <c r="E30" s="5"/>
      <c r="F30" s="11" t="s">
        <v>50</v>
      </c>
      <c r="G30" s="13">
        <v>0.95</v>
      </c>
      <c r="H30" s="13">
        <v>0.9</v>
      </c>
      <c r="I30" s="13">
        <v>0.9</v>
      </c>
      <c r="J30" s="5"/>
      <c r="K30" s="5"/>
      <c r="L30" s="5"/>
      <c r="M30" s="5"/>
      <c r="N30" s="5"/>
      <c r="O30" s="5"/>
      <c r="P30" s="5"/>
      <c r="Q30" s="5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1:50" x14ac:dyDescent="0.3">
      <c r="A31" s="12" t="s">
        <v>51</v>
      </c>
      <c r="B31" s="13">
        <v>0.95</v>
      </c>
      <c r="C31" s="13">
        <v>0.5</v>
      </c>
      <c r="D31" s="13">
        <v>0.5</v>
      </c>
      <c r="E31" s="5"/>
      <c r="F31" s="12" t="s">
        <v>51</v>
      </c>
      <c r="G31" s="13">
        <v>0.95</v>
      </c>
      <c r="H31" s="13">
        <v>0.5</v>
      </c>
      <c r="I31" s="13">
        <v>0.5</v>
      </c>
      <c r="J31" s="5"/>
      <c r="K31" s="5"/>
      <c r="L31" s="5"/>
      <c r="M31" s="5"/>
      <c r="N31" s="5"/>
      <c r="O31" s="5"/>
      <c r="P31" s="5"/>
      <c r="Q31" s="5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1:50" x14ac:dyDescent="0.3">
      <c r="A32" s="11" t="s">
        <v>52</v>
      </c>
      <c r="B32" s="13">
        <v>0.3</v>
      </c>
      <c r="C32" s="13">
        <v>0.3</v>
      </c>
      <c r="D32" s="13">
        <v>0.3</v>
      </c>
      <c r="E32" s="5"/>
      <c r="F32" s="11" t="s">
        <v>52</v>
      </c>
      <c r="G32" s="13">
        <v>0.3</v>
      </c>
      <c r="H32" s="13">
        <v>0.3</v>
      </c>
      <c r="I32" s="13">
        <v>0.3</v>
      </c>
      <c r="J32" s="5"/>
      <c r="K32" s="5"/>
      <c r="L32" s="5"/>
      <c r="M32" s="5"/>
      <c r="N32" s="5"/>
      <c r="O32" s="5"/>
      <c r="P32" s="5"/>
      <c r="Q32" s="5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spans="1:50" x14ac:dyDescent="0.3">
      <c r="A33" s="12" t="s">
        <v>53</v>
      </c>
      <c r="B33" s="13">
        <v>0.1</v>
      </c>
      <c r="C33" s="13">
        <v>0.3</v>
      </c>
      <c r="D33" s="13">
        <v>0.3</v>
      </c>
      <c r="E33" s="5"/>
      <c r="F33" s="12" t="s">
        <v>53</v>
      </c>
      <c r="G33" s="13">
        <v>0.1</v>
      </c>
      <c r="H33" s="13">
        <v>0.3</v>
      </c>
      <c r="I33" s="13">
        <v>0.3</v>
      </c>
      <c r="J33" s="5"/>
      <c r="K33" s="5"/>
      <c r="L33" s="5"/>
      <c r="M33" s="5"/>
      <c r="N33" s="5"/>
      <c r="O33" s="5"/>
      <c r="P33" s="5"/>
      <c r="Q33" s="5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spans="1:50" x14ac:dyDescent="0.3">
      <c r="A34" s="11" t="s">
        <v>54</v>
      </c>
      <c r="B34" s="13">
        <v>0.1</v>
      </c>
      <c r="C34" s="13">
        <v>0.2</v>
      </c>
      <c r="D34" s="13">
        <v>0.2</v>
      </c>
      <c r="E34" s="5"/>
      <c r="F34" s="11" t="s">
        <v>54</v>
      </c>
      <c r="G34" s="13">
        <v>0.1</v>
      </c>
      <c r="H34" s="13">
        <v>0.2</v>
      </c>
      <c r="I34" s="13">
        <v>0.2</v>
      </c>
      <c r="J34" s="5"/>
      <c r="K34" s="5"/>
      <c r="L34" s="5"/>
      <c r="M34" s="5"/>
      <c r="N34" s="5"/>
      <c r="O34" s="5"/>
      <c r="P34" s="5"/>
      <c r="Q34" s="5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1:50" x14ac:dyDescent="0.3">
      <c r="A35" s="12" t="s">
        <v>55</v>
      </c>
      <c r="B35" s="13">
        <v>0.1</v>
      </c>
      <c r="C35" s="13">
        <v>0.2</v>
      </c>
      <c r="D35" s="13">
        <v>0.2</v>
      </c>
      <c r="E35" s="5"/>
      <c r="F35" s="12" t="s">
        <v>55</v>
      </c>
      <c r="G35" s="13">
        <v>0.1</v>
      </c>
      <c r="H35" s="13">
        <v>0.2</v>
      </c>
      <c r="I35" s="13">
        <v>0.2</v>
      </c>
      <c r="J35" s="5"/>
      <c r="K35" s="5"/>
      <c r="L35" s="5"/>
      <c r="M35" s="5"/>
      <c r="N35" s="5"/>
      <c r="O35" s="5"/>
      <c r="P35" s="5"/>
      <c r="Q35" s="5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1:50" x14ac:dyDescent="0.3">
      <c r="A36" s="11" t="s">
        <v>56</v>
      </c>
      <c r="B36" s="13">
        <v>0</v>
      </c>
      <c r="C36" s="13">
        <v>0</v>
      </c>
      <c r="D36" s="13">
        <v>0</v>
      </c>
      <c r="E36" s="5"/>
      <c r="F36" s="11" t="s">
        <v>56</v>
      </c>
      <c r="G36" s="13">
        <v>0</v>
      </c>
      <c r="H36" s="13">
        <v>0</v>
      </c>
      <c r="I36" s="13">
        <v>0</v>
      </c>
      <c r="J36" s="5"/>
      <c r="K36" s="5"/>
      <c r="L36" s="5"/>
      <c r="M36" s="5"/>
      <c r="N36" s="5"/>
      <c r="O36" s="5"/>
      <c r="P36" s="5"/>
      <c r="Q36" s="5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1:50" x14ac:dyDescent="0.3">
      <c r="A37" s="12" t="s">
        <v>57</v>
      </c>
      <c r="B37" s="13">
        <v>0</v>
      </c>
      <c r="C37" s="13">
        <v>0</v>
      </c>
      <c r="D37" s="13">
        <v>0</v>
      </c>
      <c r="E37" s="5"/>
      <c r="F37" s="12" t="s">
        <v>57</v>
      </c>
      <c r="G37" s="13">
        <v>0</v>
      </c>
      <c r="H37" s="13">
        <v>0</v>
      </c>
      <c r="I37" s="13">
        <v>0</v>
      </c>
      <c r="J37" s="5"/>
      <c r="K37" s="5"/>
      <c r="L37" s="5"/>
      <c r="M37" s="5"/>
      <c r="N37" s="5"/>
      <c r="O37" s="5"/>
      <c r="P37" s="5"/>
      <c r="Q37" s="5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spans="1:50" x14ac:dyDescent="0.3">
      <c r="A38" s="10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40" spans="1:50" ht="18" x14ac:dyDescent="0.3">
      <c r="A40" s="30" t="s">
        <v>7</v>
      </c>
    </row>
    <row r="41" spans="1:50" x14ac:dyDescent="0.3">
      <c r="A41" s="6"/>
      <c r="B41" s="32" t="s">
        <v>12</v>
      </c>
      <c r="C41" s="32"/>
      <c r="D41" s="32"/>
      <c r="E41" s="32"/>
      <c r="F41" s="32"/>
      <c r="G41" s="32" t="s">
        <v>13</v>
      </c>
      <c r="H41" s="32"/>
    </row>
    <row r="42" spans="1:50" x14ac:dyDescent="0.3">
      <c r="A42" s="7" t="s">
        <v>8</v>
      </c>
      <c r="B42" s="7" t="s">
        <v>20</v>
      </c>
      <c r="C42" s="7" t="s">
        <v>22</v>
      </c>
      <c r="D42" s="7" t="s">
        <v>26</v>
      </c>
      <c r="E42" s="7" t="s">
        <v>9</v>
      </c>
      <c r="F42" s="17" t="s">
        <v>11</v>
      </c>
      <c r="G42" s="7" t="s">
        <v>9</v>
      </c>
      <c r="H42" s="22" t="s">
        <v>11</v>
      </c>
    </row>
    <row r="43" spans="1:50" x14ac:dyDescent="0.3">
      <c r="A43" s="7">
        <v>101</v>
      </c>
      <c r="B43" s="8">
        <f>(50*60)-(20*20)</f>
        <v>2600</v>
      </c>
      <c r="C43" s="9">
        <f>B43*0.092903</f>
        <v>241.5478</v>
      </c>
      <c r="D43" s="8">
        <v>10</v>
      </c>
      <c r="E43" s="8">
        <f>B43*D43</f>
        <v>26000</v>
      </c>
      <c r="F43" s="18">
        <f>E43*0.0283168</f>
        <v>736.23680000000002</v>
      </c>
      <c r="G43" s="14">
        <v>21388.9</v>
      </c>
      <c r="H43" s="23">
        <f>G43*0.0283168</f>
        <v>605.66520351999998</v>
      </c>
    </row>
    <row r="44" spans="1:50" x14ac:dyDescent="0.3">
      <c r="A44" s="7">
        <v>102</v>
      </c>
      <c r="B44" s="8">
        <f>(50*60)-(20*20)</f>
        <v>2600</v>
      </c>
      <c r="C44" s="9">
        <f t="shared" ref="C44:C46" si="0">B44*0.092903</f>
        <v>241.5478</v>
      </c>
      <c r="D44" s="8">
        <v>10</v>
      </c>
      <c r="E44" s="8">
        <f t="shared" ref="E44:E46" si="1">B44*D44</f>
        <v>26000</v>
      </c>
      <c r="F44" s="18">
        <f t="shared" ref="F44:F46" si="2">E44*0.0283168</f>
        <v>736.23680000000002</v>
      </c>
      <c r="G44" s="14">
        <v>21388.9</v>
      </c>
      <c r="H44" s="23">
        <f t="shared" ref="H44:H46" si="3">G44*0.0283168</f>
        <v>605.66520351999998</v>
      </c>
    </row>
    <row r="45" spans="1:50" x14ac:dyDescent="0.3">
      <c r="A45" s="7">
        <v>201</v>
      </c>
      <c r="B45" s="8">
        <f>(50*60)-(20*20)</f>
        <v>2600</v>
      </c>
      <c r="C45" s="9">
        <f t="shared" si="0"/>
        <v>241.5478</v>
      </c>
      <c r="D45" s="8">
        <v>10</v>
      </c>
      <c r="E45" s="8">
        <f t="shared" si="1"/>
        <v>26000</v>
      </c>
      <c r="F45" s="18">
        <f t="shared" si="2"/>
        <v>736.23680000000002</v>
      </c>
      <c r="G45" s="14">
        <v>42264.77</v>
      </c>
      <c r="H45" s="23">
        <f t="shared" si="3"/>
        <v>1196.8030391359998</v>
      </c>
    </row>
    <row r="46" spans="1:50" x14ac:dyDescent="0.3">
      <c r="A46" s="7">
        <v>202</v>
      </c>
      <c r="B46" s="8">
        <f>(50*60)-(20*20)</f>
        <v>2600</v>
      </c>
      <c r="C46" s="9">
        <f t="shared" si="0"/>
        <v>241.5478</v>
      </c>
      <c r="D46" s="8">
        <v>10</v>
      </c>
      <c r="E46" s="8">
        <f t="shared" si="1"/>
        <v>26000</v>
      </c>
      <c r="F46" s="18">
        <f t="shared" si="2"/>
        <v>736.23680000000002</v>
      </c>
      <c r="G46" s="14">
        <v>42264.77</v>
      </c>
      <c r="H46" s="23">
        <f t="shared" si="3"/>
        <v>1196.8030391359998</v>
      </c>
    </row>
    <row r="47" spans="1:50" x14ac:dyDescent="0.3">
      <c r="A47" s="7" t="s">
        <v>10</v>
      </c>
      <c r="B47" s="8">
        <f>SUM(B43:B46)</f>
        <v>10400</v>
      </c>
      <c r="C47" s="9">
        <f>SUM(C43:C46)</f>
        <v>966.19119999999998</v>
      </c>
      <c r="D47" s="8" t="s">
        <v>14</v>
      </c>
      <c r="E47" s="8">
        <f>SUM(E43:E46)</f>
        <v>104000</v>
      </c>
      <c r="F47" s="18">
        <f>SUM(F43:F46)</f>
        <v>2944.9472000000001</v>
      </c>
      <c r="G47" s="8">
        <f>SUM(G43:G46)</f>
        <v>127307.34</v>
      </c>
      <c r="H47" s="24">
        <f>SUM(H43:H46)</f>
        <v>3604.9364853119996</v>
      </c>
      <c r="I47" s="2" t="s">
        <v>62</v>
      </c>
    </row>
    <row r="50" spans="1:14" x14ac:dyDescent="0.3">
      <c r="A50" s="4" t="s">
        <v>15</v>
      </c>
      <c r="F50" s="2" t="s">
        <v>23</v>
      </c>
      <c r="G50" s="3"/>
      <c r="H50" s="3"/>
      <c r="K50" s="1" t="s">
        <v>24</v>
      </c>
    </row>
    <row r="51" spans="1:14" x14ac:dyDescent="0.3">
      <c r="A51" s="35"/>
      <c r="B51" s="33" t="s">
        <v>12</v>
      </c>
      <c r="C51" s="33"/>
      <c r="D51" s="7" t="s">
        <v>13</v>
      </c>
      <c r="F51" s="32"/>
      <c r="G51" s="33" t="s">
        <v>12</v>
      </c>
      <c r="H51" s="33"/>
      <c r="I51" s="7" t="s">
        <v>13</v>
      </c>
      <c r="K51" s="32"/>
      <c r="L51" s="33" t="s">
        <v>12</v>
      </c>
      <c r="M51" s="33"/>
      <c r="N51" s="7" t="s">
        <v>13</v>
      </c>
    </row>
    <row r="52" spans="1:14" x14ac:dyDescent="0.3">
      <c r="A52" s="36"/>
      <c r="B52" s="7" t="s">
        <v>20</v>
      </c>
      <c r="C52" s="17" t="s">
        <v>21</v>
      </c>
      <c r="D52" s="22" t="s">
        <v>22</v>
      </c>
      <c r="F52" s="32"/>
      <c r="G52" s="7" t="s">
        <v>20</v>
      </c>
      <c r="H52" s="17" t="s">
        <v>21</v>
      </c>
      <c r="I52" s="22" t="s">
        <v>22</v>
      </c>
      <c r="K52" s="32"/>
      <c r="L52" s="7" t="s">
        <v>20</v>
      </c>
      <c r="M52" s="17" t="s">
        <v>21</v>
      </c>
      <c r="N52" s="22" t="s">
        <v>22</v>
      </c>
    </row>
    <row r="53" spans="1:14" x14ac:dyDescent="0.3">
      <c r="A53" s="7" t="s">
        <v>16</v>
      </c>
      <c r="B53" s="14">
        <f>100*20-(3*6*12)</f>
        <v>1784</v>
      </c>
      <c r="C53" s="19">
        <f>B53*0.092903</f>
        <v>165.73895200000001</v>
      </c>
      <c r="D53" s="23">
        <v>192.2</v>
      </c>
      <c r="F53" s="7" t="s">
        <v>16</v>
      </c>
      <c r="G53" s="7">
        <f>3*6*12</f>
        <v>216</v>
      </c>
      <c r="H53" s="21">
        <f>G53*0.092903</f>
        <v>20.067048</v>
      </c>
      <c r="I53" s="22">
        <v>19.7</v>
      </c>
      <c r="K53" s="7" t="s">
        <v>25</v>
      </c>
      <c r="L53" s="20">
        <v>6815.45</v>
      </c>
      <c r="M53" s="21">
        <f>L53*0.092903</f>
        <v>633.17575134999993</v>
      </c>
      <c r="N53" s="22">
        <v>602.20000000000005</v>
      </c>
    </row>
    <row r="54" spans="1:14" x14ac:dyDescent="0.3">
      <c r="A54" s="7" t="s">
        <v>17</v>
      </c>
      <c r="B54" s="14">
        <f>(60*20)-(3*6*6)+(20*20)</f>
        <v>1492</v>
      </c>
      <c r="C54" s="19">
        <f t="shared" ref="C54:C56" si="4">B54*0.092903</f>
        <v>138.611276</v>
      </c>
      <c r="D54" s="23">
        <v>159.4</v>
      </c>
      <c r="F54" s="7" t="s">
        <v>17</v>
      </c>
      <c r="G54" s="7">
        <f>3*6*6</f>
        <v>108</v>
      </c>
      <c r="H54" s="21">
        <f t="shared" ref="H54:H56" si="5">G54*0.092903</f>
        <v>10.033524</v>
      </c>
      <c r="I54" s="22">
        <v>9.8000000000000007</v>
      </c>
    </row>
    <row r="55" spans="1:14" x14ac:dyDescent="0.3">
      <c r="A55" s="7" t="s">
        <v>18</v>
      </c>
      <c r="B55" s="14">
        <f>(100*20)-(6*6*4)-(3*6*2)-(3*7*2)</f>
        <v>1778</v>
      </c>
      <c r="C55" s="19">
        <f t="shared" si="4"/>
        <v>165.181534</v>
      </c>
      <c r="D55" s="23">
        <v>189.5</v>
      </c>
      <c r="F55" s="7" t="s">
        <v>18</v>
      </c>
      <c r="G55" s="7">
        <f>6*6*4+3*6*2</f>
        <v>180</v>
      </c>
      <c r="H55" s="21">
        <f t="shared" si="5"/>
        <v>16.722539999999999</v>
      </c>
      <c r="I55" s="22">
        <v>16.399999999999999</v>
      </c>
    </row>
    <row r="56" spans="1:14" x14ac:dyDescent="0.3">
      <c r="A56" s="7" t="s">
        <v>19</v>
      </c>
      <c r="B56" s="14">
        <f>(60*20)-(3*6*6)+(20*20)</f>
        <v>1492</v>
      </c>
      <c r="C56" s="19">
        <f t="shared" si="4"/>
        <v>138.611276</v>
      </c>
      <c r="D56" s="23">
        <v>159.4</v>
      </c>
      <c r="F56" s="7" t="s">
        <v>19</v>
      </c>
      <c r="G56" s="7">
        <f>3*6*6</f>
        <v>108</v>
      </c>
      <c r="H56" s="21">
        <f t="shared" si="5"/>
        <v>10.033524</v>
      </c>
      <c r="I56" s="22">
        <v>9.8000000000000007</v>
      </c>
    </row>
    <row r="58" spans="1:14" x14ac:dyDescent="0.3">
      <c r="A58" s="2" t="s">
        <v>63</v>
      </c>
    </row>
    <row r="59" spans="1:14" x14ac:dyDescent="0.3">
      <c r="A59" s="32"/>
      <c r="B59" s="32" t="s">
        <v>12</v>
      </c>
      <c r="C59" s="32"/>
      <c r="D59" s="7" t="s">
        <v>13</v>
      </c>
      <c r="E59" s="32" t="s">
        <v>12</v>
      </c>
      <c r="F59" s="32"/>
      <c r="G59" s="7" t="s">
        <v>13</v>
      </c>
    </row>
    <row r="60" spans="1:14" x14ac:dyDescent="0.3">
      <c r="A60" s="32"/>
      <c r="B60" s="7" t="s">
        <v>69</v>
      </c>
      <c r="C60" s="17" t="s">
        <v>70</v>
      </c>
      <c r="D60" s="22" t="s">
        <v>71</v>
      </c>
      <c r="E60" s="7" t="s">
        <v>69</v>
      </c>
      <c r="F60" s="17" t="s">
        <v>70</v>
      </c>
      <c r="G60" s="22" t="s">
        <v>71</v>
      </c>
    </row>
    <row r="61" spans="1:14" x14ac:dyDescent="0.3">
      <c r="A61" s="15" t="s">
        <v>65</v>
      </c>
      <c r="B61" s="8">
        <f>B7+B8</f>
        <v>5200</v>
      </c>
      <c r="C61" s="19">
        <f>B61*0.092903</f>
        <v>483.09559999999999</v>
      </c>
      <c r="D61" s="22">
        <v>483</v>
      </c>
      <c r="E61" s="8">
        <f>B9+B10</f>
        <v>5200</v>
      </c>
      <c r="F61" s="19">
        <f>E61*0.092903</f>
        <v>483.09559999999999</v>
      </c>
      <c r="G61" s="22">
        <v>483</v>
      </c>
    </row>
    <row r="62" spans="1:14" x14ac:dyDescent="0.3">
      <c r="A62" s="15" t="s">
        <v>30</v>
      </c>
      <c r="B62" s="7" t="s">
        <v>14</v>
      </c>
      <c r="C62" s="17" t="s">
        <v>14</v>
      </c>
      <c r="D62" s="22" t="s">
        <v>14</v>
      </c>
      <c r="E62" s="7" t="s">
        <v>14</v>
      </c>
      <c r="F62" s="17" t="s">
        <v>14</v>
      </c>
      <c r="G62" s="22" t="s">
        <v>14</v>
      </c>
    </row>
    <row r="63" spans="1:14" x14ac:dyDescent="0.3">
      <c r="A63" s="15" t="s">
        <v>66</v>
      </c>
      <c r="B63" s="8">
        <f>(D7+D8)/2</f>
        <v>450</v>
      </c>
      <c r="C63" s="18">
        <f>B63*0.293071</f>
        <v>131.88195000000002</v>
      </c>
      <c r="D63" s="24">
        <v>131.88</v>
      </c>
      <c r="E63" s="8">
        <f>(D9+D10)/2</f>
        <v>450</v>
      </c>
      <c r="F63" s="18">
        <f>E63*0.293071</f>
        <v>131.88195000000002</v>
      </c>
      <c r="G63" s="24">
        <v>131.88</v>
      </c>
    </row>
    <row r="64" spans="1:14" x14ac:dyDescent="0.3">
      <c r="A64" s="15" t="s">
        <v>67</v>
      </c>
      <c r="B64" s="16">
        <f>(F7+F8)/2</f>
        <v>0.54</v>
      </c>
      <c r="C64" s="25">
        <f>B64/0.092903</f>
        <v>5.8125141276385053</v>
      </c>
      <c r="D64" s="26">
        <v>5.8120000000000003</v>
      </c>
      <c r="E64" s="16">
        <f>(F9+F10)/2</f>
        <v>1.5</v>
      </c>
      <c r="F64" s="25">
        <f>E64/0.092903</f>
        <v>16.145872576773623</v>
      </c>
      <c r="G64" s="26">
        <v>16.149999999999999</v>
      </c>
    </row>
    <row r="65" spans="1:8" x14ac:dyDescent="0.3">
      <c r="A65" s="15" t="s">
        <v>31</v>
      </c>
      <c r="B65" s="16">
        <f>(E7+E8)/2</f>
        <v>0.6</v>
      </c>
      <c r="C65" s="25">
        <f>B65/0.092903</f>
        <v>6.4583490307094493</v>
      </c>
      <c r="D65" s="26">
        <v>6.4580000000000002</v>
      </c>
      <c r="E65" s="16">
        <f>(E9+E10)/2</f>
        <v>1.1000000000000001</v>
      </c>
      <c r="F65" s="25">
        <f>E65/0.092903</f>
        <v>11.840306556300659</v>
      </c>
      <c r="G65" s="26">
        <v>11.84</v>
      </c>
    </row>
    <row r="66" spans="1:8" x14ac:dyDescent="0.3">
      <c r="A66" s="15" t="s">
        <v>64</v>
      </c>
      <c r="B66" s="16">
        <v>5</v>
      </c>
      <c r="C66" s="25">
        <f>B66*0.47194745</f>
        <v>2.3597372499999998</v>
      </c>
      <c r="D66" s="26">
        <v>2.36</v>
      </c>
      <c r="E66" s="16">
        <v>5</v>
      </c>
      <c r="F66" s="25">
        <f>E66*0.47194745</f>
        <v>2.3597372499999998</v>
      </c>
      <c r="G66" s="26">
        <v>2.36</v>
      </c>
    </row>
    <row r="67" spans="1:8" x14ac:dyDescent="0.3">
      <c r="A67" s="15" t="s">
        <v>68</v>
      </c>
      <c r="B67" s="7" t="s">
        <v>14</v>
      </c>
      <c r="C67" s="17" t="s">
        <v>14</v>
      </c>
      <c r="D67" s="22" t="s">
        <v>14</v>
      </c>
      <c r="E67" s="7" t="s">
        <v>14</v>
      </c>
      <c r="F67" s="17" t="s">
        <v>14</v>
      </c>
      <c r="G67" s="22" t="s">
        <v>14</v>
      </c>
    </row>
    <row r="69" spans="1:8" x14ac:dyDescent="0.3">
      <c r="A69" s="2" t="s">
        <v>73</v>
      </c>
    </row>
    <row r="70" spans="1:8" x14ac:dyDescent="0.3">
      <c r="A70" s="33" t="s">
        <v>81</v>
      </c>
      <c r="B70" s="37" t="s">
        <v>12</v>
      </c>
      <c r="C70" s="38"/>
      <c r="D70" s="38"/>
      <c r="E70" s="38"/>
      <c r="F70" s="38"/>
      <c r="G70" s="39"/>
      <c r="H70" s="7" t="s">
        <v>13</v>
      </c>
    </row>
    <row r="71" spans="1:8" ht="31.2" x14ac:dyDescent="0.3">
      <c r="A71" s="33"/>
      <c r="B71" s="15" t="s">
        <v>77</v>
      </c>
      <c r="C71" s="7" t="s">
        <v>20</v>
      </c>
      <c r="D71" s="15" t="s">
        <v>78</v>
      </c>
      <c r="E71" s="7" t="s">
        <v>20</v>
      </c>
      <c r="F71" s="15" t="s">
        <v>79</v>
      </c>
      <c r="G71" s="28" t="s">
        <v>80</v>
      </c>
      <c r="H71" s="22" t="s">
        <v>74</v>
      </c>
    </row>
    <row r="72" spans="1:8" x14ac:dyDescent="0.3">
      <c r="A72" s="7" t="s">
        <v>25</v>
      </c>
      <c r="B72" s="7">
        <v>8.8000000000000005E-3</v>
      </c>
      <c r="C72" s="7">
        <v>633.20000000000005</v>
      </c>
      <c r="D72" s="7" t="s">
        <v>14</v>
      </c>
      <c r="E72" s="7" t="s">
        <v>14</v>
      </c>
      <c r="F72" s="7">
        <f>B72*C72/C72</f>
        <v>8.8000000000000005E-3</v>
      </c>
      <c r="G72" s="29">
        <f>F72*5.678</f>
        <v>4.9966400000000001E-2</v>
      </c>
      <c r="H72" s="22">
        <v>0.05</v>
      </c>
    </row>
    <row r="73" spans="1:8" x14ac:dyDescent="0.3">
      <c r="A73" s="7" t="s">
        <v>75</v>
      </c>
      <c r="B73" s="7">
        <v>3.1600000000000003E-2</v>
      </c>
      <c r="C73" s="14">
        <f>B53+B54+B56</f>
        <v>4768</v>
      </c>
      <c r="D73" s="7">
        <v>1.5100000000000001E-2</v>
      </c>
      <c r="E73" s="14">
        <f>B55</f>
        <v>1778</v>
      </c>
      <c r="F73" s="27">
        <f>(B73*C73+D73*E73)/(C73+E73)</f>
        <v>2.7118331805682863E-2</v>
      </c>
      <c r="G73" s="29">
        <f>F73*5.678</f>
        <v>0.15397788799266729</v>
      </c>
      <c r="H73" s="22">
        <v>0.14000000000000001</v>
      </c>
    </row>
    <row r="74" spans="1:8" x14ac:dyDescent="0.3">
      <c r="A74" s="7" t="s">
        <v>76</v>
      </c>
      <c r="B74" s="7">
        <v>0.64959999999999996</v>
      </c>
      <c r="C74" s="7">
        <f>3*6*26+(6*6*4)</f>
        <v>612</v>
      </c>
      <c r="D74" s="7" t="s">
        <v>14</v>
      </c>
      <c r="E74" s="7" t="s">
        <v>14</v>
      </c>
      <c r="F74" s="7">
        <f>B74*C74/C74</f>
        <v>0.64959999999999996</v>
      </c>
      <c r="G74" s="29">
        <f>F74*5.678</f>
        <v>3.6884287999999996</v>
      </c>
      <c r="H74" s="22">
        <v>3.69</v>
      </c>
    </row>
    <row r="75" spans="1:8" x14ac:dyDescent="0.3">
      <c r="A75" s="3"/>
      <c r="B75" s="3"/>
      <c r="C75" s="3"/>
      <c r="D75" s="3"/>
    </row>
    <row r="76" spans="1:8" x14ac:dyDescent="0.3">
      <c r="A76" s="3"/>
      <c r="B76" s="3"/>
      <c r="C76" s="3"/>
      <c r="D76" s="3"/>
      <c r="E76" s="3"/>
      <c r="F76" s="3"/>
      <c r="G76" s="3"/>
    </row>
    <row r="77" spans="1:8" x14ac:dyDescent="0.3">
      <c r="A77" s="3"/>
      <c r="B77" s="3"/>
      <c r="C77" s="3"/>
      <c r="D77" s="3"/>
      <c r="E77" s="3"/>
      <c r="F77" s="3"/>
      <c r="G77" s="3"/>
    </row>
    <row r="78" spans="1:8" s="3" customFormat="1" ht="31.2" customHeight="1" x14ac:dyDescent="0.3"/>
    <row r="79" spans="1:8" x14ac:dyDescent="0.3">
      <c r="A79" s="3"/>
      <c r="B79" s="3"/>
      <c r="C79" s="3"/>
      <c r="D79" s="3"/>
      <c r="E79" s="3"/>
      <c r="F79" s="3"/>
      <c r="G79" s="3"/>
    </row>
    <row r="80" spans="1:8" x14ac:dyDescent="0.3">
      <c r="A80" s="3"/>
      <c r="B80" s="3"/>
      <c r="C80" s="3"/>
      <c r="D80" s="3"/>
      <c r="E80" s="3"/>
      <c r="F80" s="3"/>
      <c r="G80" s="3"/>
    </row>
    <row r="81" spans="1:7" x14ac:dyDescent="0.3">
      <c r="A81" s="3"/>
      <c r="B81" s="3"/>
      <c r="C81" s="3"/>
      <c r="D81" s="3"/>
      <c r="E81" s="3"/>
      <c r="F81" s="3"/>
      <c r="G81" s="3"/>
    </row>
    <row r="82" spans="1:7" x14ac:dyDescent="0.3">
      <c r="A82" s="3"/>
      <c r="B82" s="3"/>
      <c r="D82" s="3"/>
      <c r="E82" s="31"/>
      <c r="F82" s="5"/>
      <c r="G82" s="5"/>
    </row>
    <row r="83" spans="1:7" x14ac:dyDescent="0.3">
      <c r="A83" s="3"/>
      <c r="B83" s="3"/>
      <c r="C83" s="3"/>
      <c r="D83" s="3"/>
    </row>
    <row r="84" spans="1:7" x14ac:dyDescent="0.3">
      <c r="A84" s="3"/>
      <c r="B84" s="3"/>
      <c r="C84" s="3"/>
    </row>
    <row r="85" spans="1:7" x14ac:dyDescent="0.3">
      <c r="A85" s="3"/>
      <c r="B85" s="3"/>
      <c r="C85" s="3"/>
      <c r="D85" s="3"/>
    </row>
    <row r="86" spans="1:7" x14ac:dyDescent="0.3">
      <c r="A86" s="3"/>
      <c r="B86" s="3"/>
      <c r="C86" s="3"/>
      <c r="D86" s="3"/>
    </row>
    <row r="87" spans="1:7" x14ac:dyDescent="0.3">
      <c r="A87" s="3"/>
      <c r="B87" s="3"/>
      <c r="C87" s="3"/>
      <c r="D87" s="3"/>
    </row>
    <row r="88" spans="1:7" x14ac:dyDescent="0.3">
      <c r="A88" s="3"/>
      <c r="B88" s="3"/>
      <c r="C88" s="3"/>
      <c r="D88" s="3"/>
    </row>
    <row r="89" spans="1:7" x14ac:dyDescent="0.3">
      <c r="A89" s="3"/>
      <c r="B89" s="3"/>
      <c r="C89" s="3"/>
      <c r="D89" s="3"/>
    </row>
    <row r="90" spans="1:7" x14ac:dyDescent="0.3">
      <c r="A90" s="3"/>
      <c r="B90" s="3"/>
      <c r="C90" s="3"/>
      <c r="D90" s="3"/>
    </row>
    <row r="91" spans="1:7" x14ac:dyDescent="0.3">
      <c r="A91" s="3"/>
      <c r="B91" s="3"/>
      <c r="C91" s="3"/>
      <c r="D91" s="3"/>
    </row>
    <row r="92" spans="1:7" x14ac:dyDescent="0.3">
      <c r="A92" s="3"/>
      <c r="B92" s="3"/>
      <c r="C92" s="3"/>
      <c r="D92" s="3"/>
    </row>
    <row r="93" spans="1:7" x14ac:dyDescent="0.3">
      <c r="A93" s="3"/>
      <c r="B93" s="3"/>
      <c r="C93" s="3"/>
      <c r="D93" s="3"/>
    </row>
    <row r="94" spans="1:7" x14ac:dyDescent="0.3">
      <c r="A94" s="3"/>
      <c r="B94" s="3"/>
      <c r="C94" s="3"/>
      <c r="D94" s="3"/>
    </row>
    <row r="95" spans="1:7" x14ac:dyDescent="0.3">
      <c r="A95" s="3"/>
      <c r="B95" s="3"/>
      <c r="C95" s="3"/>
      <c r="D95" s="3"/>
    </row>
    <row r="96" spans="1:7" x14ac:dyDescent="0.3">
      <c r="A96" s="3"/>
      <c r="B96" s="3"/>
      <c r="C96" s="3"/>
      <c r="D96" s="3"/>
    </row>
    <row r="97" spans="1:4" x14ac:dyDescent="0.3">
      <c r="A97" s="3"/>
      <c r="B97" s="3"/>
      <c r="C97" s="3"/>
      <c r="D97" s="3"/>
    </row>
  </sheetData>
  <mergeCells count="16">
    <mergeCell ref="B59:C59"/>
    <mergeCell ref="E59:F59"/>
    <mergeCell ref="A59:A60"/>
    <mergeCell ref="A70:A71"/>
    <mergeCell ref="B70:G70"/>
    <mergeCell ref="A1:D1"/>
    <mergeCell ref="B51:C51"/>
    <mergeCell ref="L51:M51"/>
    <mergeCell ref="G41:H41"/>
    <mergeCell ref="B41:F41"/>
    <mergeCell ref="A12:D12"/>
    <mergeCell ref="F12:I12"/>
    <mergeCell ref="G51:H51"/>
    <mergeCell ref="F51:F52"/>
    <mergeCell ref="A51:A52"/>
    <mergeCell ref="K51:K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YunJoon Jung</dc:creator>
  <cp:lastModifiedBy>YunJoon Jung</cp:lastModifiedBy>
  <dcterms:created xsi:type="dcterms:W3CDTF">2018-01-02T19:21:45Z</dcterms:created>
  <dcterms:modified xsi:type="dcterms:W3CDTF">2018-01-20T16:09:04Z</dcterms:modified>
</cp:coreProperties>
</file>