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<sst xmlns="http://schemas.openxmlformats.org/spreadsheetml/2006/main" count="131" uniqueCount="28">
  <si>
    <t>Song Type</t>
  </si>
  <si>
    <t>Song Number</t>
  </si>
  <si>
    <t>Kerem Rating (out of 100)</t>
  </si>
  <si>
    <t>Murali Rating (out of 100)</t>
  </si>
  <si>
    <t>Will Rating (out of 100)</t>
  </si>
  <si>
    <t>Yunus Rating (out of 100)</t>
  </si>
  <si>
    <t>Average Preference Rating</t>
  </si>
  <si>
    <t>Makes Sense+Grammatically Okay</t>
  </si>
  <si>
    <t>Markov1s1</t>
  </si>
  <si>
    <t>Subjective</t>
  </si>
  <si>
    <t>Objective</t>
  </si>
  <si>
    <t>Markov Word 1</t>
  </si>
  <si>
    <t>Markov Word 2</t>
  </si>
  <si>
    <t>Markov IPA Word 1</t>
  </si>
  <si>
    <t>Markov IPA Word 2</t>
  </si>
  <si>
    <t>Song Type Average</t>
  </si>
  <si>
    <t>LSTM</t>
  </si>
  <si>
    <t>Markov1s2</t>
  </si>
  <si>
    <t>Model Average</t>
  </si>
  <si>
    <t>Markov2s1</t>
  </si>
  <si>
    <t>Markov2s2</t>
  </si>
  <si>
    <t>Markov1s1ipa</t>
  </si>
  <si>
    <t xml:space="preserve">
</t>
  </si>
  <si>
    <t>Markov1s2ipa</t>
  </si>
  <si>
    <t>Markov2s1ipa</t>
  </si>
  <si>
    <t>Markov2s2ipa</t>
  </si>
  <si>
    <t>RNNLSTMs1</t>
  </si>
  <si>
    <t>RNNLSTMs2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</si>
</sst>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sz val="10.0"/>
    </font>
    <font>
      <sz val="10.0"/>
      <color theme="1"/>
      <name val="Arial"/>
    </font>
    <font>
      <sz val="10.0"/>
      <color rgb="FF000000"/>
      <name val="Inconsolata"/>
    </font>
    <font/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  <xf borderId="1" fillId="0" fontId="3" numFmtId="0" xfId="0" applyBorder="1" applyFont="1"/>
    <xf borderId="1" fillId="0" fontId="3" numFmtId="0" xfId="0" applyAlignment="1" applyBorder="1" applyFont="1">
      <alignment readingOrder="0"/>
    </xf>
    <xf borderId="1" fillId="0" fontId="4" numFmtId="0" xfId="0" applyBorder="1" applyFont="1"/>
    <xf borderId="1" fillId="2" fontId="0" numFmtId="0" xfId="0" applyAlignment="1" applyBorder="1" applyFill="1" applyFont="1">
      <alignment horizontal="left" readingOrder="0"/>
    </xf>
    <xf borderId="1" fillId="2" fontId="5" numFmtId="0" xfId="0" applyBorder="1" applyFont="1"/>
    <xf borderId="0" fillId="0" fontId="1" numFmtId="0" xfId="0" applyAlignment="1" applyFont="1">
      <alignment horizontal="center" readingOrder="0"/>
    </xf>
    <xf borderId="0" fillId="0" fontId="6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Normalized Average Ratings for Lyric Generation Algorithms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Sheet1!$L$7</c:f>
            </c:strRef>
          </c:tx>
          <c:spPr>
            <a:solidFill>
              <a:schemeClr val="accent1"/>
            </a:solidFill>
          </c:spPr>
          <c:cat>
            <c:strRef>
              <c:f>Sheet1!$J$8:$J$12</c:f>
            </c:strRef>
          </c:cat>
          <c:val>
            <c:numRef>
              <c:f>Sheet1!$L$8:$L$12</c:f>
            </c:numRef>
          </c:val>
        </c:ser>
        <c:ser>
          <c:idx val="1"/>
          <c:order val="1"/>
          <c:tx>
            <c:strRef>
              <c:f>Sheet1!$K$7</c:f>
            </c:strRef>
          </c:tx>
          <c:spPr>
            <a:solidFill>
              <a:schemeClr val="accent2"/>
            </a:solidFill>
          </c:spPr>
          <c:cat>
            <c:strRef>
              <c:f>Sheet1!$J$8:$J$12</c:f>
            </c:strRef>
          </c:cat>
          <c:val>
            <c:numRef>
              <c:f>Sheet1!$K$8:$K$12</c:f>
            </c:numRef>
          </c:val>
        </c:ser>
        <c:axId val="224985844"/>
        <c:axId val="1304669813"/>
      </c:barChart>
      <c:catAx>
        <c:axId val="2249858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Lyric Generation Algorithms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04669813"/>
      </c:catAx>
      <c:valAx>
        <c:axId val="1304669813"/>
        <c:scaling>
          <c:orientation val="minMax"/>
        </c:scaling>
        <c:delete val="0"/>
        <c:axPos val="l"/>
        <c:majorGridlines>
          <c:spPr>
            <a:ln>
              <a:solidFill>
                <a:srgbClr val="B7B7B7">
                  <a:alpha val="0"/>
                </a:srgbClr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Normalized Average Ratings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2498584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28575</xdr:colOff>
      <xdr:row>13</xdr:row>
      <xdr:rowOff>104775</xdr:rowOff>
    </xdr:from>
    <xdr:ext cx="6229350" cy="34766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23.71"/>
    <col customWidth="1" min="4" max="4" width="23.43"/>
    <col customWidth="1" min="5" max="5" width="21.29"/>
    <col customWidth="1" min="6" max="6" width="23.57"/>
    <col customWidth="1" min="7" max="7" width="24.86"/>
    <col customWidth="1" min="8" max="8" width="33.86"/>
    <col customWidth="1" min="10" max="10" width="17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2" t="s">
        <v>8</v>
      </c>
      <c r="B2" s="2">
        <v>1.0</v>
      </c>
      <c r="C2" s="2">
        <v>35.0</v>
      </c>
      <c r="D2" s="2">
        <v>30.0</v>
      </c>
      <c r="E2" s="2">
        <v>40.0</v>
      </c>
      <c r="F2" s="2">
        <v>27.0</v>
      </c>
      <c r="G2" s="3">
        <f t="shared" ref="G2:G23" si="1">average(C2:F2)</f>
        <v>33</v>
      </c>
      <c r="H2" s="3">
        <f>6/68</f>
        <v>0.08823529412</v>
      </c>
    </row>
    <row r="3">
      <c r="A3" s="2" t="s">
        <v>8</v>
      </c>
      <c r="B3" s="2">
        <v>2.0</v>
      </c>
      <c r="C3" s="2">
        <v>25.0</v>
      </c>
      <c r="D3" s="2">
        <v>30.0</v>
      </c>
      <c r="E3" s="2">
        <v>35.0</v>
      </c>
      <c r="F3" s="2">
        <v>24.0</v>
      </c>
      <c r="G3" s="3">
        <f t="shared" si="1"/>
        <v>28.5</v>
      </c>
      <c r="H3" s="3">
        <f>8/88</f>
        <v>0.09090909091</v>
      </c>
    </row>
    <row r="4">
      <c r="A4" s="2" t="s">
        <v>8</v>
      </c>
      <c r="B4" s="2">
        <v>3.0</v>
      </c>
      <c r="C4" s="2">
        <v>35.0</v>
      </c>
      <c r="D4" s="2">
        <v>25.0</v>
      </c>
      <c r="E4" s="2">
        <v>35.0</v>
      </c>
      <c r="F4" s="2">
        <v>21.0</v>
      </c>
      <c r="G4" s="3">
        <f t="shared" si="1"/>
        <v>29</v>
      </c>
      <c r="H4" s="3">
        <f>2/59</f>
        <v>0.03389830508</v>
      </c>
    </row>
    <row r="5">
      <c r="A5" s="2" t="s">
        <v>8</v>
      </c>
      <c r="B5" s="2">
        <v>4.0</v>
      </c>
      <c r="C5" s="2">
        <v>25.0</v>
      </c>
      <c r="D5" s="2">
        <v>30.0</v>
      </c>
      <c r="E5" s="2">
        <v>35.0</v>
      </c>
      <c r="F5" s="2">
        <v>21.0</v>
      </c>
      <c r="G5" s="3">
        <f t="shared" si="1"/>
        <v>27.75</v>
      </c>
      <c r="H5" s="3">
        <f>0</f>
        <v>0</v>
      </c>
    </row>
    <row r="6">
      <c r="A6" s="2" t="s">
        <v>8</v>
      </c>
      <c r="B6" s="2">
        <v>5.0</v>
      </c>
      <c r="C6" s="2">
        <v>20.0</v>
      </c>
      <c r="D6" s="2">
        <v>25.0</v>
      </c>
      <c r="E6" s="2">
        <v>30.0</v>
      </c>
      <c r="F6" s="2">
        <v>25.0</v>
      </c>
      <c r="G6" s="3">
        <f t="shared" si="1"/>
        <v>25</v>
      </c>
      <c r="H6" s="3">
        <f>1/28</f>
        <v>0.03571428571</v>
      </c>
    </row>
    <row r="7">
      <c r="A7" s="2" t="s">
        <v>8</v>
      </c>
      <c r="B7" s="2">
        <v>6.0</v>
      </c>
      <c r="C7" s="2">
        <v>30.0</v>
      </c>
      <c r="D7" s="2">
        <v>45.0</v>
      </c>
      <c r="E7" s="2">
        <v>50.0</v>
      </c>
      <c r="F7" s="2">
        <v>38.0</v>
      </c>
      <c r="G7" s="3">
        <f t="shared" si="1"/>
        <v>40.75</v>
      </c>
      <c r="H7" s="3">
        <f>7/69</f>
        <v>0.1014492754</v>
      </c>
      <c r="J7" s="4"/>
      <c r="K7" s="5" t="s">
        <v>9</v>
      </c>
      <c r="L7" s="5" t="s">
        <v>10</v>
      </c>
    </row>
    <row r="8">
      <c r="A8" s="2" t="s">
        <v>8</v>
      </c>
      <c r="B8" s="2">
        <v>7.0</v>
      </c>
      <c r="C8" s="2">
        <v>40.0</v>
      </c>
      <c r="D8" s="2">
        <v>40.0</v>
      </c>
      <c r="E8" s="2">
        <v>45.0</v>
      </c>
      <c r="F8" s="2">
        <v>23.0</v>
      </c>
      <c r="G8" s="3">
        <f t="shared" si="1"/>
        <v>37</v>
      </c>
      <c r="H8" s="3">
        <f>2/54</f>
        <v>0.03703703704</v>
      </c>
      <c r="J8" s="5" t="s">
        <v>11</v>
      </c>
      <c r="K8" s="6">
        <f t="shared" ref="K8:L8" si="2">(G24-MIN(G24,G47,G70,G93,G116))/(MAX(G24,G47,G70,G93,G116)-MIN(G24,G47,G70,G93,G116))</f>
        <v>0.4105173876</v>
      </c>
      <c r="L8" s="6">
        <f t="shared" si="2"/>
        <v>0.03930683302</v>
      </c>
    </row>
    <row r="9">
      <c r="A9" s="2" t="s">
        <v>8</v>
      </c>
      <c r="B9" s="2">
        <v>8.0</v>
      </c>
      <c r="C9" s="2">
        <v>25.0</v>
      </c>
      <c r="D9" s="2">
        <v>35.0</v>
      </c>
      <c r="E9" s="2">
        <v>35.0</v>
      </c>
      <c r="F9" s="2">
        <v>25.0</v>
      </c>
      <c r="G9" s="3">
        <f t="shared" si="1"/>
        <v>30</v>
      </c>
      <c r="H9" s="3">
        <f>5/60</f>
        <v>0.08333333333</v>
      </c>
      <c r="J9" s="7" t="s">
        <v>12</v>
      </c>
      <c r="K9" s="8">
        <f t="shared" ref="K9:L9" si="3">(G47-MIN(G24,G47,G70,G93,G116))/(MAX(G24,G47,G70,G93,G116)-MIN(G24,G47,G70,G93,G116))</f>
        <v>0.9058524173</v>
      </c>
      <c r="L9" s="8">
        <f t="shared" si="3"/>
        <v>0.5873409564</v>
      </c>
    </row>
    <row r="10">
      <c r="A10" s="2" t="s">
        <v>8</v>
      </c>
      <c r="B10" s="2">
        <v>9.0</v>
      </c>
      <c r="C10" s="2">
        <v>30.0</v>
      </c>
      <c r="D10" s="2">
        <v>35.0</v>
      </c>
      <c r="E10" s="2">
        <v>35.0</v>
      </c>
      <c r="F10" s="2">
        <v>19.0</v>
      </c>
      <c r="G10" s="3">
        <f t="shared" si="1"/>
        <v>29.75</v>
      </c>
      <c r="H10" s="3">
        <f>1/60</f>
        <v>0.01666666667</v>
      </c>
      <c r="J10" s="7" t="s">
        <v>13</v>
      </c>
      <c r="K10" s="8">
        <f t="shared" ref="K10:L10" si="4">(G70-MIN(G24,G47,G70,G93,G116))/(MAX(G24,G47,G70,G93,G116)-MIN(G24,G47,G70,G93,G116))</f>
        <v>0</v>
      </c>
      <c r="L10" s="8">
        <f t="shared" si="4"/>
        <v>0</v>
      </c>
    </row>
    <row r="11">
      <c r="A11" s="2" t="s">
        <v>8</v>
      </c>
      <c r="B11" s="2">
        <v>10.0</v>
      </c>
      <c r="C11" s="2">
        <v>35.0</v>
      </c>
      <c r="D11" s="2">
        <v>30.0</v>
      </c>
      <c r="E11" s="2">
        <v>35.0</v>
      </c>
      <c r="F11" s="2">
        <v>20.0</v>
      </c>
      <c r="G11" s="3">
        <f t="shared" si="1"/>
        <v>30</v>
      </c>
      <c r="H11" s="2">
        <v>0.0</v>
      </c>
      <c r="J11" s="7" t="s">
        <v>14</v>
      </c>
      <c r="K11" s="8">
        <f t="shared" ref="K11:L11" si="5">(G93-MIN(G24,G47,G70,G93,G116))/(MAX(G24,G47,G70,G93,G116)-MIN(G24,G47,G70,G93,G116))</f>
        <v>0.3859202714</v>
      </c>
      <c r="L11" s="8">
        <f t="shared" si="5"/>
        <v>0.2876853936</v>
      </c>
    </row>
    <row r="12">
      <c r="A12" s="9" t="s">
        <v>15</v>
      </c>
      <c r="C12" s="3">
        <f t="shared" ref="C12:F12" si="6">average(C2:C11)</f>
        <v>30</v>
      </c>
      <c r="D12" s="3">
        <f t="shared" si="6"/>
        <v>32.5</v>
      </c>
      <c r="E12" s="3">
        <f t="shared" si="6"/>
        <v>37.5</v>
      </c>
      <c r="F12" s="3">
        <f t="shared" si="6"/>
        <v>24.3</v>
      </c>
      <c r="G12" s="3">
        <f t="shared" si="1"/>
        <v>31.075</v>
      </c>
      <c r="H12" s="3">
        <f>average(H2:H11)</f>
        <v>0.04872432882</v>
      </c>
      <c r="J12" s="5" t="s">
        <v>16</v>
      </c>
      <c r="K12" s="8">
        <f t="shared" ref="K12:L12" si="7">(G116-MIN(G24,G47,G70,G93,G116))/(MAX(G24,G47,G70,G93,G116)-MIN(G24,G47,G70,G93,G116))</f>
        <v>1</v>
      </c>
      <c r="L12" s="8">
        <f t="shared" si="7"/>
        <v>1</v>
      </c>
    </row>
    <row r="13">
      <c r="A13" s="2" t="s">
        <v>17</v>
      </c>
      <c r="B13" s="2">
        <v>1.0</v>
      </c>
      <c r="C13" s="2">
        <v>35.0</v>
      </c>
      <c r="D13" s="2">
        <v>35.0</v>
      </c>
      <c r="E13" s="2">
        <v>40.0</v>
      </c>
      <c r="F13" s="2">
        <v>23.0</v>
      </c>
      <c r="G13" s="3">
        <f t="shared" si="1"/>
        <v>33.25</v>
      </c>
      <c r="H13" s="3">
        <f>3/80</f>
        <v>0.0375</v>
      </c>
    </row>
    <row r="14">
      <c r="A14" s="2" t="s">
        <v>17</v>
      </c>
      <c r="B14" s="2">
        <v>2.0</v>
      </c>
      <c r="C14" s="2">
        <v>25.0</v>
      </c>
      <c r="D14" s="2">
        <v>30.0</v>
      </c>
      <c r="E14" s="2">
        <v>35.0</v>
      </c>
      <c r="F14" s="2">
        <v>25.0</v>
      </c>
      <c r="G14" s="3">
        <f t="shared" si="1"/>
        <v>28.75</v>
      </c>
      <c r="H14" s="3">
        <f>2/72</f>
        <v>0.02777777778</v>
      </c>
    </row>
    <row r="15">
      <c r="A15" s="2" t="s">
        <v>17</v>
      </c>
      <c r="B15" s="2">
        <v>3.0</v>
      </c>
      <c r="C15" s="2">
        <v>40.0</v>
      </c>
      <c r="D15" s="2">
        <v>35.0</v>
      </c>
      <c r="E15" s="2">
        <v>35.0</v>
      </c>
      <c r="F15" s="2">
        <v>26.0</v>
      </c>
      <c r="G15" s="3">
        <f t="shared" si="1"/>
        <v>34</v>
      </c>
      <c r="H15" s="3">
        <f>8/117</f>
        <v>0.06837606838</v>
      </c>
    </row>
    <row r="16">
      <c r="A16" s="2" t="s">
        <v>17</v>
      </c>
      <c r="B16" s="2">
        <v>4.0</v>
      </c>
      <c r="C16" s="2">
        <v>35.0</v>
      </c>
      <c r="D16" s="2">
        <v>30.0</v>
      </c>
      <c r="E16" s="2">
        <v>55.0</v>
      </c>
      <c r="F16" s="2">
        <v>21.0</v>
      </c>
      <c r="G16" s="3">
        <f t="shared" si="1"/>
        <v>35.25</v>
      </c>
      <c r="H16" s="3">
        <f>5/91</f>
        <v>0.05494505495</v>
      </c>
    </row>
    <row r="17">
      <c r="A17" s="2" t="s">
        <v>17</v>
      </c>
      <c r="B17" s="2">
        <v>5.0</v>
      </c>
      <c r="C17" s="2">
        <v>40.0</v>
      </c>
      <c r="D17" s="2">
        <v>30.0</v>
      </c>
      <c r="E17" s="2">
        <v>45.0</v>
      </c>
      <c r="F17" s="2">
        <v>22.0</v>
      </c>
      <c r="G17" s="3">
        <f t="shared" si="1"/>
        <v>34.25</v>
      </c>
      <c r="H17" s="3">
        <f>1/67</f>
        <v>0.01492537313</v>
      </c>
    </row>
    <row r="18">
      <c r="A18" s="2" t="s">
        <v>17</v>
      </c>
      <c r="B18" s="2">
        <v>6.0</v>
      </c>
      <c r="C18" s="2">
        <v>30.0</v>
      </c>
      <c r="D18" s="2">
        <v>35.0</v>
      </c>
      <c r="E18" s="2">
        <v>35.0</v>
      </c>
      <c r="F18" s="2">
        <v>23.0</v>
      </c>
      <c r="G18" s="3">
        <f t="shared" si="1"/>
        <v>30.75</v>
      </c>
      <c r="H18" s="3">
        <f>3/116</f>
        <v>0.02586206897</v>
      </c>
    </row>
    <row r="19">
      <c r="A19" s="2" t="s">
        <v>17</v>
      </c>
      <c r="B19" s="2">
        <v>7.0</v>
      </c>
      <c r="C19" s="2">
        <v>20.0</v>
      </c>
      <c r="D19" s="2">
        <v>30.0</v>
      </c>
      <c r="E19" s="2">
        <v>40.0</v>
      </c>
      <c r="F19" s="2">
        <v>20.0</v>
      </c>
      <c r="G19" s="3">
        <f t="shared" si="1"/>
        <v>27.5</v>
      </c>
      <c r="H19" s="3">
        <f>3/87</f>
        <v>0.03448275862</v>
      </c>
    </row>
    <row r="20">
      <c r="A20" s="2" t="s">
        <v>17</v>
      </c>
      <c r="B20" s="2">
        <v>8.0</v>
      </c>
      <c r="C20" s="2">
        <v>40.0</v>
      </c>
      <c r="D20" s="2">
        <v>40.0</v>
      </c>
      <c r="E20" s="2">
        <v>30.0</v>
      </c>
      <c r="F20" s="2">
        <v>21.0</v>
      </c>
      <c r="G20" s="3">
        <f t="shared" si="1"/>
        <v>32.75</v>
      </c>
      <c r="H20" s="3">
        <f>3/67</f>
        <v>0.0447761194</v>
      </c>
    </row>
    <row r="21">
      <c r="A21" s="2" t="s">
        <v>17</v>
      </c>
      <c r="B21" s="2">
        <v>9.0</v>
      </c>
      <c r="C21" s="2">
        <v>35.0</v>
      </c>
      <c r="D21" s="2">
        <v>35.0</v>
      </c>
      <c r="E21" s="2">
        <v>40.0</v>
      </c>
      <c r="F21" s="2">
        <v>24.0</v>
      </c>
      <c r="G21" s="3">
        <f t="shared" si="1"/>
        <v>33.5</v>
      </c>
      <c r="H21" s="3">
        <f>6/74</f>
        <v>0.08108108108</v>
      </c>
    </row>
    <row r="22">
      <c r="A22" s="2" t="s">
        <v>17</v>
      </c>
      <c r="B22" s="2">
        <v>10.0</v>
      </c>
      <c r="C22" s="2">
        <v>25.0</v>
      </c>
      <c r="D22" s="2">
        <v>30.0</v>
      </c>
      <c r="E22" s="2">
        <v>35.0</v>
      </c>
      <c r="F22" s="2">
        <v>20.0</v>
      </c>
      <c r="G22" s="3">
        <f t="shared" si="1"/>
        <v>27.5</v>
      </c>
      <c r="H22" s="3">
        <f>2/126</f>
        <v>0.01587301587</v>
      </c>
    </row>
    <row r="23">
      <c r="A23" s="9" t="s">
        <v>15</v>
      </c>
      <c r="C23" s="3">
        <f t="shared" ref="C23:F23" si="8">average(C13:C22)</f>
        <v>32.5</v>
      </c>
      <c r="D23" s="3">
        <f t="shared" si="8"/>
        <v>33</v>
      </c>
      <c r="E23" s="3">
        <f t="shared" si="8"/>
        <v>39</v>
      </c>
      <c r="F23" s="3">
        <f t="shared" si="8"/>
        <v>22.5</v>
      </c>
      <c r="G23" s="3">
        <f t="shared" si="1"/>
        <v>31.75</v>
      </c>
      <c r="H23" s="3">
        <f>average(H13:H22)</f>
        <v>0.04055993182</v>
      </c>
    </row>
    <row r="24">
      <c r="A24" s="9" t="s">
        <v>18</v>
      </c>
      <c r="C24" s="3">
        <f t="shared" ref="C24:H24" si="9">average(C12,C23)</f>
        <v>31.25</v>
      </c>
      <c r="D24" s="3">
        <f t="shared" si="9"/>
        <v>32.75</v>
      </c>
      <c r="E24" s="3">
        <f t="shared" si="9"/>
        <v>38.25</v>
      </c>
      <c r="F24" s="3">
        <f t="shared" si="9"/>
        <v>23.4</v>
      </c>
      <c r="G24" s="3">
        <f t="shared" si="9"/>
        <v>31.4125</v>
      </c>
      <c r="H24" s="3">
        <f t="shared" si="9"/>
        <v>0.04464213032</v>
      </c>
    </row>
    <row r="25">
      <c r="A25" s="2" t="s">
        <v>19</v>
      </c>
      <c r="B25" s="2">
        <v>1.0</v>
      </c>
      <c r="C25" s="2">
        <v>35.0</v>
      </c>
      <c r="D25" s="2">
        <v>35.0</v>
      </c>
      <c r="E25" s="2">
        <v>55.0</v>
      </c>
      <c r="F25" s="2">
        <v>39.0</v>
      </c>
      <c r="G25" s="3">
        <f t="shared" ref="G25:G46" si="10">average(C25:F25)</f>
        <v>41</v>
      </c>
      <c r="H25" s="3">
        <f>22/63</f>
        <v>0.3492063492</v>
      </c>
    </row>
    <row r="26">
      <c r="A26" s="2" t="s">
        <v>19</v>
      </c>
      <c r="B26" s="2">
        <v>2.0</v>
      </c>
      <c r="C26" s="2">
        <v>45.0</v>
      </c>
      <c r="D26" s="2">
        <v>45.0</v>
      </c>
      <c r="E26" s="2">
        <v>49.0</v>
      </c>
      <c r="F26" s="2">
        <v>33.0</v>
      </c>
      <c r="G26" s="3">
        <f t="shared" si="10"/>
        <v>43</v>
      </c>
      <c r="H26" s="3">
        <f>18/67</f>
        <v>0.2686567164</v>
      </c>
    </row>
    <row r="27">
      <c r="A27" s="2" t="s">
        <v>19</v>
      </c>
      <c r="B27" s="2">
        <v>3.0</v>
      </c>
      <c r="C27" s="2">
        <v>30.0</v>
      </c>
      <c r="D27" s="2">
        <v>40.0</v>
      </c>
      <c r="E27" s="2">
        <v>45.0</v>
      </c>
      <c r="F27" s="2">
        <v>34.0</v>
      </c>
      <c r="G27" s="3">
        <f t="shared" si="10"/>
        <v>37.25</v>
      </c>
      <c r="H27" s="3">
        <f>19/57</f>
        <v>0.3333333333</v>
      </c>
    </row>
    <row r="28">
      <c r="A28" s="2" t="s">
        <v>19</v>
      </c>
      <c r="B28" s="2">
        <v>4.0</v>
      </c>
      <c r="C28" s="2">
        <v>50.0</v>
      </c>
      <c r="D28" s="2">
        <v>40.0</v>
      </c>
      <c r="E28" s="2">
        <v>40.0</v>
      </c>
      <c r="F28" s="2">
        <v>32.0</v>
      </c>
      <c r="G28" s="3">
        <f t="shared" si="10"/>
        <v>40.5</v>
      </c>
      <c r="H28" s="3">
        <f>15/36</f>
        <v>0.4166666667</v>
      </c>
    </row>
    <row r="29">
      <c r="A29" s="2" t="s">
        <v>19</v>
      </c>
      <c r="B29" s="2">
        <v>5.0</v>
      </c>
      <c r="C29" s="2">
        <v>35.0</v>
      </c>
      <c r="D29" s="2">
        <v>50.0</v>
      </c>
      <c r="E29" s="2">
        <v>40.0</v>
      </c>
      <c r="F29" s="2">
        <v>35.0</v>
      </c>
      <c r="G29" s="3">
        <f t="shared" si="10"/>
        <v>40</v>
      </c>
      <c r="H29" s="3">
        <f>9/50</f>
        <v>0.18</v>
      </c>
    </row>
    <row r="30">
      <c r="A30" s="2" t="s">
        <v>19</v>
      </c>
      <c r="B30" s="2">
        <v>6.0</v>
      </c>
      <c r="C30" s="2">
        <v>40.0</v>
      </c>
      <c r="D30" s="2">
        <v>40.0</v>
      </c>
      <c r="E30" s="2">
        <v>35.0</v>
      </c>
      <c r="F30" s="2">
        <v>34.0</v>
      </c>
      <c r="G30" s="3">
        <f t="shared" si="10"/>
        <v>37.25</v>
      </c>
      <c r="H30" s="3">
        <f>2/31</f>
        <v>0.06451612903</v>
      </c>
    </row>
    <row r="31">
      <c r="A31" s="2" t="s">
        <v>19</v>
      </c>
      <c r="B31" s="2">
        <v>7.0</v>
      </c>
      <c r="C31" s="2">
        <v>50.0</v>
      </c>
      <c r="D31" s="2">
        <v>40.0</v>
      </c>
      <c r="E31" s="2">
        <v>35.0</v>
      </c>
      <c r="F31" s="2">
        <v>30.0</v>
      </c>
      <c r="G31" s="3">
        <f t="shared" si="10"/>
        <v>38.75</v>
      </c>
      <c r="H31" s="3">
        <f>11/33</f>
        <v>0.3333333333</v>
      </c>
    </row>
    <row r="32">
      <c r="A32" s="2" t="s">
        <v>19</v>
      </c>
      <c r="B32" s="2">
        <v>8.0</v>
      </c>
      <c r="C32" s="2">
        <v>45.0</v>
      </c>
      <c r="D32" s="2">
        <v>35.0</v>
      </c>
      <c r="E32" s="2">
        <v>40.0</v>
      </c>
      <c r="F32" s="2">
        <v>29.0</v>
      </c>
      <c r="G32" s="3">
        <f t="shared" si="10"/>
        <v>37.25</v>
      </c>
      <c r="H32" s="3">
        <f>10/38</f>
        <v>0.2631578947</v>
      </c>
    </row>
    <row r="33">
      <c r="A33" s="2" t="s">
        <v>19</v>
      </c>
      <c r="B33" s="2">
        <v>9.0</v>
      </c>
      <c r="C33" s="2">
        <v>45.0</v>
      </c>
      <c r="D33" s="2">
        <v>50.0</v>
      </c>
      <c r="E33" s="2">
        <v>40.0</v>
      </c>
      <c r="F33" s="2">
        <v>34.0</v>
      </c>
      <c r="G33" s="3">
        <f t="shared" si="10"/>
        <v>42.25</v>
      </c>
      <c r="H33" s="3">
        <f>8/50</f>
        <v>0.16</v>
      </c>
    </row>
    <row r="34">
      <c r="A34" s="2" t="s">
        <v>19</v>
      </c>
      <c r="B34" s="2">
        <v>10.0</v>
      </c>
      <c r="C34" s="2">
        <v>40.0</v>
      </c>
      <c r="D34" s="2">
        <v>40.0</v>
      </c>
      <c r="E34" s="2">
        <v>45.0</v>
      </c>
      <c r="F34" s="2">
        <v>28.0</v>
      </c>
      <c r="G34" s="3">
        <f t="shared" si="10"/>
        <v>38.25</v>
      </c>
      <c r="H34" s="3">
        <f>8/55</f>
        <v>0.1454545455</v>
      </c>
    </row>
    <row r="35">
      <c r="A35" s="9" t="s">
        <v>15</v>
      </c>
      <c r="C35" s="3">
        <f t="shared" ref="C35:F35" si="11">average(C25:C34)</f>
        <v>41.5</v>
      </c>
      <c r="D35" s="3">
        <f t="shared" si="11"/>
        <v>41.5</v>
      </c>
      <c r="E35" s="3">
        <f t="shared" si="11"/>
        <v>42.4</v>
      </c>
      <c r="F35" s="3">
        <f t="shared" si="11"/>
        <v>32.8</v>
      </c>
      <c r="G35" s="3">
        <f t="shared" si="10"/>
        <v>39.55</v>
      </c>
      <c r="H35" s="3">
        <f>average(H25:H34)</f>
        <v>0.2514324968</v>
      </c>
    </row>
    <row r="36">
      <c r="A36" s="2" t="s">
        <v>20</v>
      </c>
      <c r="B36" s="2">
        <v>1.0</v>
      </c>
      <c r="C36" s="2">
        <v>30.0</v>
      </c>
      <c r="D36" s="2">
        <v>35.0</v>
      </c>
      <c r="E36" s="2">
        <v>50.0</v>
      </c>
      <c r="F36" s="2">
        <v>30.0</v>
      </c>
      <c r="G36" s="3">
        <f t="shared" si="10"/>
        <v>36.25</v>
      </c>
      <c r="H36" s="3">
        <f>13/82</f>
        <v>0.1585365854</v>
      </c>
    </row>
    <row r="37">
      <c r="A37" s="2" t="s">
        <v>20</v>
      </c>
      <c r="B37" s="2">
        <v>2.0</v>
      </c>
      <c r="C37" s="2">
        <v>55.0</v>
      </c>
      <c r="D37" s="2">
        <v>45.0</v>
      </c>
      <c r="E37" s="2">
        <v>45.0</v>
      </c>
      <c r="F37" s="2">
        <v>33.0</v>
      </c>
      <c r="G37" s="3">
        <f t="shared" si="10"/>
        <v>44.5</v>
      </c>
      <c r="H37" s="3">
        <f>22/61</f>
        <v>0.3606557377</v>
      </c>
    </row>
    <row r="38">
      <c r="A38" s="2" t="s">
        <v>20</v>
      </c>
      <c r="B38" s="2">
        <v>3.0</v>
      </c>
      <c r="C38" s="2">
        <v>40.0</v>
      </c>
      <c r="D38" s="2">
        <v>45.0</v>
      </c>
      <c r="E38" s="2">
        <v>45.0</v>
      </c>
      <c r="F38" s="2">
        <v>28.0</v>
      </c>
      <c r="G38" s="3">
        <f t="shared" si="10"/>
        <v>39.5</v>
      </c>
      <c r="H38" s="3">
        <f>20/101</f>
        <v>0.198019802</v>
      </c>
    </row>
    <row r="39">
      <c r="A39" s="2" t="s">
        <v>20</v>
      </c>
      <c r="B39" s="2">
        <v>4.0</v>
      </c>
      <c r="C39" s="2">
        <v>45.0</v>
      </c>
      <c r="D39" s="2">
        <v>40.0</v>
      </c>
      <c r="E39" s="2">
        <v>40.0</v>
      </c>
      <c r="F39" s="2">
        <v>26.0</v>
      </c>
      <c r="G39" s="3">
        <f t="shared" si="10"/>
        <v>37.75</v>
      </c>
      <c r="H39" s="3">
        <f>13/60</f>
        <v>0.2166666667</v>
      </c>
    </row>
    <row r="40">
      <c r="A40" s="2" t="s">
        <v>20</v>
      </c>
      <c r="B40" s="2">
        <v>5.0</v>
      </c>
      <c r="C40" s="2">
        <v>40.0</v>
      </c>
      <c r="D40" s="2">
        <v>40.0</v>
      </c>
      <c r="E40" s="2">
        <v>45.0</v>
      </c>
      <c r="F40" s="2">
        <v>27.0</v>
      </c>
      <c r="G40" s="3">
        <f t="shared" si="10"/>
        <v>38</v>
      </c>
      <c r="H40" s="3">
        <f>19/81</f>
        <v>0.2345679012</v>
      </c>
    </row>
    <row r="41">
      <c r="A41" s="2" t="s">
        <v>20</v>
      </c>
      <c r="B41" s="2">
        <v>6.0</v>
      </c>
      <c r="C41" s="2">
        <v>35.0</v>
      </c>
      <c r="D41" s="2">
        <v>35.0</v>
      </c>
      <c r="E41" s="2">
        <v>40.0</v>
      </c>
      <c r="F41" s="2">
        <v>26.0</v>
      </c>
      <c r="G41" s="3">
        <f t="shared" si="10"/>
        <v>34</v>
      </c>
      <c r="H41" s="3">
        <f>19/82</f>
        <v>0.2317073171</v>
      </c>
    </row>
    <row r="42">
      <c r="A42" s="2" t="s">
        <v>20</v>
      </c>
      <c r="B42" s="2">
        <v>7.0</v>
      </c>
      <c r="C42" s="2">
        <v>35.0</v>
      </c>
      <c r="D42" s="2">
        <v>35.0</v>
      </c>
      <c r="E42" s="2">
        <v>45.0</v>
      </c>
      <c r="F42" s="2">
        <v>31.0</v>
      </c>
      <c r="G42" s="3">
        <f t="shared" si="10"/>
        <v>36.5</v>
      </c>
      <c r="H42" s="3">
        <f>24/75</f>
        <v>0.32</v>
      </c>
    </row>
    <row r="43">
      <c r="A43" s="2" t="s">
        <v>20</v>
      </c>
      <c r="B43" s="2">
        <v>8.0</v>
      </c>
      <c r="C43" s="2">
        <v>45.0</v>
      </c>
      <c r="D43" s="10">
        <v>45.0</v>
      </c>
      <c r="E43" s="2">
        <v>40.0</v>
      </c>
      <c r="F43" s="2">
        <v>26.0</v>
      </c>
      <c r="G43" s="3">
        <f t="shared" si="10"/>
        <v>39</v>
      </c>
      <c r="H43" s="3">
        <f>29/110</f>
        <v>0.2636363636</v>
      </c>
    </row>
    <row r="44">
      <c r="A44" s="2" t="s">
        <v>20</v>
      </c>
      <c r="B44" s="2">
        <v>9.0</v>
      </c>
      <c r="C44" s="2">
        <v>40.0</v>
      </c>
      <c r="D44" s="2">
        <v>40.0</v>
      </c>
      <c r="E44" s="2">
        <v>40.0</v>
      </c>
      <c r="F44" s="2">
        <v>27.0</v>
      </c>
      <c r="G44" s="3">
        <f t="shared" si="10"/>
        <v>36.75</v>
      </c>
      <c r="H44" s="3">
        <f>14/74</f>
        <v>0.1891891892</v>
      </c>
    </row>
    <row r="45">
      <c r="A45" s="2" t="s">
        <v>20</v>
      </c>
      <c r="B45" s="2">
        <v>10.0</v>
      </c>
      <c r="C45" s="2">
        <v>45.0</v>
      </c>
      <c r="D45" s="2">
        <v>40.0</v>
      </c>
      <c r="E45" s="2">
        <v>35.0</v>
      </c>
      <c r="F45" s="2">
        <v>26.0</v>
      </c>
      <c r="G45" s="3">
        <f t="shared" si="10"/>
        <v>36.5</v>
      </c>
      <c r="H45" s="3">
        <f>12/80</f>
        <v>0.15</v>
      </c>
    </row>
    <row r="46">
      <c r="A46" s="9" t="s">
        <v>15</v>
      </c>
      <c r="C46" s="3">
        <f t="shared" ref="C46:F46" si="12">average(C36:C45)</f>
        <v>41</v>
      </c>
      <c r="D46" s="3">
        <f t="shared" si="12"/>
        <v>40</v>
      </c>
      <c r="E46" s="3">
        <f t="shared" si="12"/>
        <v>42.5</v>
      </c>
      <c r="F46" s="3">
        <f t="shared" si="12"/>
        <v>28</v>
      </c>
      <c r="G46" s="3">
        <f t="shared" si="10"/>
        <v>37.875</v>
      </c>
      <c r="H46" s="3">
        <f>average(H36:H45)</f>
        <v>0.2322979563</v>
      </c>
    </row>
    <row r="47">
      <c r="A47" s="9" t="s">
        <v>18</v>
      </c>
      <c r="C47" s="3">
        <f t="shared" ref="C47:H47" si="13">average(C35,C46)</f>
        <v>41.25</v>
      </c>
      <c r="D47" s="3">
        <f t="shared" si="13"/>
        <v>40.75</v>
      </c>
      <c r="E47" s="3">
        <f t="shared" si="13"/>
        <v>42.45</v>
      </c>
      <c r="F47" s="3">
        <f t="shared" si="13"/>
        <v>30.4</v>
      </c>
      <c r="G47" s="3">
        <f t="shared" si="13"/>
        <v>38.7125</v>
      </c>
      <c r="H47" s="3">
        <f t="shared" si="13"/>
        <v>0.2418652266</v>
      </c>
    </row>
    <row r="48">
      <c r="A48" s="2" t="s">
        <v>21</v>
      </c>
      <c r="B48" s="2">
        <v>1.0</v>
      </c>
      <c r="C48" s="2">
        <v>25.0</v>
      </c>
      <c r="D48" s="2">
        <v>35.0</v>
      </c>
      <c r="E48" s="2">
        <v>30.0</v>
      </c>
      <c r="F48" s="2">
        <v>27.0</v>
      </c>
      <c r="G48" s="3">
        <f t="shared" ref="G48:G68" si="14">average(C48:F48)</f>
        <v>29.25</v>
      </c>
      <c r="H48" s="2">
        <v>0.0</v>
      </c>
    </row>
    <row r="49">
      <c r="A49" s="2" t="s">
        <v>21</v>
      </c>
      <c r="B49" s="2">
        <v>2.0</v>
      </c>
      <c r="C49" s="2">
        <v>20.0</v>
      </c>
      <c r="D49" s="2">
        <v>30.0</v>
      </c>
      <c r="E49" s="2">
        <v>25.0</v>
      </c>
      <c r="F49" s="2">
        <v>22.0</v>
      </c>
      <c r="G49" s="3">
        <f t="shared" si="14"/>
        <v>24.25</v>
      </c>
      <c r="H49" s="3">
        <f>1/57</f>
        <v>0.01754385965</v>
      </c>
    </row>
    <row r="50">
      <c r="A50" s="2" t="s">
        <v>21</v>
      </c>
      <c r="B50" s="2">
        <v>3.0</v>
      </c>
      <c r="C50" s="2">
        <v>25.0</v>
      </c>
      <c r="D50" s="10">
        <v>35.0</v>
      </c>
      <c r="E50" s="2">
        <v>20.0</v>
      </c>
      <c r="F50" s="2">
        <v>23.0</v>
      </c>
      <c r="G50" s="3">
        <f t="shared" si="14"/>
        <v>25.75</v>
      </c>
      <c r="H50" s="3">
        <f>4/56</f>
        <v>0.07142857143</v>
      </c>
    </row>
    <row r="51">
      <c r="A51" s="2" t="s">
        <v>21</v>
      </c>
      <c r="B51" s="2">
        <v>4.0</v>
      </c>
      <c r="C51" s="2">
        <v>15.0</v>
      </c>
      <c r="D51" s="2">
        <v>45.0</v>
      </c>
      <c r="E51" s="2">
        <v>30.0</v>
      </c>
      <c r="F51" s="2">
        <v>21.0</v>
      </c>
      <c r="G51" s="3">
        <f t="shared" si="14"/>
        <v>27.75</v>
      </c>
      <c r="H51" s="3">
        <f>9/47</f>
        <v>0.1914893617</v>
      </c>
    </row>
    <row r="52">
      <c r="A52" s="2" t="s">
        <v>21</v>
      </c>
      <c r="B52" s="2">
        <v>5.0</v>
      </c>
      <c r="C52" s="2">
        <v>15.0</v>
      </c>
      <c r="D52" s="2">
        <v>35.0</v>
      </c>
      <c r="E52" s="2">
        <v>25.0</v>
      </c>
      <c r="F52" s="2">
        <v>20.0</v>
      </c>
      <c r="G52" s="3">
        <f t="shared" si="14"/>
        <v>23.75</v>
      </c>
      <c r="H52" s="3">
        <f>7/71</f>
        <v>0.0985915493</v>
      </c>
    </row>
    <row r="53">
      <c r="A53" s="2" t="s">
        <v>21</v>
      </c>
      <c r="B53" s="2">
        <v>6.0</v>
      </c>
      <c r="C53" s="2">
        <v>30.0</v>
      </c>
      <c r="D53" s="2">
        <v>30.0</v>
      </c>
      <c r="E53" s="2">
        <v>20.0</v>
      </c>
      <c r="F53" s="2">
        <v>20.0</v>
      </c>
      <c r="G53" s="3">
        <f t="shared" si="14"/>
        <v>25</v>
      </c>
      <c r="H53" s="2">
        <v>0.0</v>
      </c>
    </row>
    <row r="54" ht="17.25" customHeight="1">
      <c r="A54" s="2" t="s">
        <v>21</v>
      </c>
      <c r="B54" s="2">
        <v>7.0</v>
      </c>
      <c r="C54" s="2">
        <v>35.0</v>
      </c>
      <c r="D54" s="2">
        <v>30.0</v>
      </c>
      <c r="E54" s="2">
        <v>25.0</v>
      </c>
      <c r="F54" s="2">
        <v>23.0</v>
      </c>
      <c r="G54" s="3">
        <f t="shared" si="14"/>
        <v>28.25</v>
      </c>
      <c r="H54" s="2">
        <v>0.0</v>
      </c>
    </row>
    <row r="55">
      <c r="A55" s="2" t="s">
        <v>21</v>
      </c>
      <c r="B55" s="2">
        <v>8.0</v>
      </c>
      <c r="C55" s="2">
        <v>30.0</v>
      </c>
      <c r="D55" s="2">
        <v>35.0</v>
      </c>
      <c r="E55" s="2">
        <v>25.0</v>
      </c>
      <c r="F55" s="2">
        <v>25.0</v>
      </c>
      <c r="G55" s="3">
        <f t="shared" si="14"/>
        <v>28.75</v>
      </c>
      <c r="H55" s="3">
        <f>1/55</f>
        <v>0.01818181818</v>
      </c>
    </row>
    <row r="56" ht="18.75" customHeight="1">
      <c r="A56" s="2" t="s">
        <v>21</v>
      </c>
      <c r="B56" s="2">
        <v>9.0</v>
      </c>
      <c r="C56" s="2">
        <v>15.0</v>
      </c>
      <c r="D56" s="2">
        <v>25.0</v>
      </c>
      <c r="E56" s="2">
        <v>20.0</v>
      </c>
      <c r="F56" s="2">
        <v>22.0</v>
      </c>
      <c r="G56" s="3">
        <f t="shared" si="14"/>
        <v>20.5</v>
      </c>
      <c r="H56" s="2">
        <v>0.0</v>
      </c>
      <c r="J56" s="2" t="s">
        <v>22</v>
      </c>
    </row>
    <row r="57">
      <c r="A57" s="2" t="s">
        <v>21</v>
      </c>
      <c r="B57" s="2">
        <v>10.0</v>
      </c>
      <c r="C57" s="2">
        <v>30.0</v>
      </c>
      <c r="D57" s="2">
        <v>30.0</v>
      </c>
      <c r="E57" s="2">
        <v>30.0</v>
      </c>
      <c r="F57" s="2">
        <v>23.0</v>
      </c>
      <c r="G57" s="3">
        <f t="shared" si="14"/>
        <v>28.25</v>
      </c>
      <c r="H57" s="3">
        <f>1/52</f>
        <v>0.01923076923</v>
      </c>
    </row>
    <row r="58">
      <c r="A58" s="9" t="s">
        <v>15</v>
      </c>
      <c r="C58" s="3">
        <f t="shared" ref="C58:F58" si="15">average(C48:C57)</f>
        <v>24</v>
      </c>
      <c r="D58" s="3">
        <f t="shared" si="15"/>
        <v>33</v>
      </c>
      <c r="E58" s="3">
        <f t="shared" si="15"/>
        <v>25</v>
      </c>
      <c r="F58" s="3">
        <f t="shared" si="15"/>
        <v>22.6</v>
      </c>
      <c r="G58" s="3">
        <f t="shared" si="14"/>
        <v>26.15</v>
      </c>
      <c r="H58" s="3">
        <f>average(H48:H57)</f>
        <v>0.04164659295</v>
      </c>
    </row>
    <row r="59">
      <c r="A59" s="2" t="s">
        <v>23</v>
      </c>
      <c r="B59" s="2">
        <v>1.0</v>
      </c>
      <c r="C59" s="2">
        <v>15.0</v>
      </c>
      <c r="D59" s="2">
        <v>25.0</v>
      </c>
      <c r="E59" s="2">
        <v>20.0</v>
      </c>
      <c r="F59" s="2">
        <v>20.0</v>
      </c>
      <c r="G59" s="3">
        <f t="shared" si="14"/>
        <v>20</v>
      </c>
      <c r="H59" s="2">
        <v>0.0</v>
      </c>
    </row>
    <row r="60">
      <c r="A60" s="2" t="s">
        <v>23</v>
      </c>
      <c r="B60" s="2">
        <v>2.0</v>
      </c>
      <c r="C60" s="2">
        <v>20.0</v>
      </c>
      <c r="D60" s="2">
        <v>35.0</v>
      </c>
      <c r="E60" s="2">
        <v>20.0</v>
      </c>
      <c r="F60" s="2">
        <v>21.0</v>
      </c>
      <c r="G60" s="3">
        <f t="shared" si="14"/>
        <v>24</v>
      </c>
      <c r="H60" s="2">
        <v>0.0</v>
      </c>
    </row>
    <row r="61">
      <c r="A61" s="2" t="s">
        <v>23</v>
      </c>
      <c r="B61" s="2">
        <v>3.0</v>
      </c>
      <c r="C61" s="2">
        <v>20.0</v>
      </c>
      <c r="D61" s="2">
        <v>30.0</v>
      </c>
      <c r="E61" s="2">
        <v>25.0</v>
      </c>
      <c r="F61" s="2">
        <v>20.0</v>
      </c>
      <c r="G61" s="3">
        <f t="shared" si="14"/>
        <v>23.75</v>
      </c>
      <c r="H61" s="3">
        <f>2/81</f>
        <v>0.02469135802</v>
      </c>
    </row>
    <row r="62">
      <c r="A62" s="2" t="s">
        <v>23</v>
      </c>
      <c r="B62" s="2">
        <v>4.0</v>
      </c>
      <c r="C62" s="2">
        <v>20.0</v>
      </c>
      <c r="D62" s="2">
        <v>30.0</v>
      </c>
      <c r="E62" s="2">
        <v>20.0</v>
      </c>
      <c r="F62" s="2">
        <v>21.0</v>
      </c>
      <c r="G62" s="3">
        <f t="shared" si="14"/>
        <v>22.75</v>
      </c>
      <c r="H62" s="3">
        <f>3/74</f>
        <v>0.04054054054</v>
      </c>
    </row>
    <row r="63">
      <c r="A63" s="2" t="s">
        <v>23</v>
      </c>
      <c r="B63" s="2">
        <v>5.0</v>
      </c>
      <c r="C63" s="2">
        <v>25.0</v>
      </c>
      <c r="D63" s="2">
        <v>30.0</v>
      </c>
      <c r="E63" s="2">
        <v>15.0</v>
      </c>
      <c r="F63" s="2">
        <v>22.0</v>
      </c>
      <c r="G63" s="3">
        <f t="shared" si="14"/>
        <v>23</v>
      </c>
      <c r="H63" s="2">
        <v>0.0</v>
      </c>
    </row>
    <row r="64">
      <c r="A64" s="2" t="s">
        <v>23</v>
      </c>
      <c r="B64" s="2">
        <v>6.0</v>
      </c>
      <c r="C64" s="2">
        <v>25.0</v>
      </c>
      <c r="D64" s="2">
        <v>35.0</v>
      </c>
      <c r="E64" s="2">
        <v>15.0</v>
      </c>
      <c r="F64" s="2">
        <v>25.0</v>
      </c>
      <c r="G64" s="3">
        <f t="shared" si="14"/>
        <v>25</v>
      </c>
      <c r="H64" s="3">
        <f>1/83</f>
        <v>0.01204819277</v>
      </c>
    </row>
    <row r="65">
      <c r="A65" s="2" t="s">
        <v>23</v>
      </c>
      <c r="B65" s="2">
        <v>7.0</v>
      </c>
      <c r="C65" s="2">
        <v>15.0</v>
      </c>
      <c r="D65" s="10">
        <v>30.0</v>
      </c>
      <c r="E65" s="2">
        <v>20.0</v>
      </c>
      <c r="F65" s="2">
        <v>19.0</v>
      </c>
      <c r="G65" s="3">
        <f t="shared" si="14"/>
        <v>21</v>
      </c>
      <c r="H65" s="3">
        <f>3/112</f>
        <v>0.02678571429</v>
      </c>
    </row>
    <row r="66">
      <c r="A66" s="2" t="s">
        <v>23</v>
      </c>
      <c r="B66" s="2">
        <v>8.0</v>
      </c>
      <c r="C66" s="2">
        <v>35.0</v>
      </c>
      <c r="D66" s="10">
        <v>30.0</v>
      </c>
      <c r="E66" s="2">
        <v>25.0</v>
      </c>
      <c r="F66" s="2">
        <v>24.0</v>
      </c>
      <c r="G66" s="3">
        <f t="shared" si="14"/>
        <v>28.5</v>
      </c>
      <c r="H66" s="3">
        <f>4/70</f>
        <v>0.05714285714</v>
      </c>
    </row>
    <row r="67">
      <c r="A67" s="2" t="s">
        <v>23</v>
      </c>
      <c r="B67" s="2">
        <v>9.0</v>
      </c>
      <c r="C67" s="2">
        <v>25.0</v>
      </c>
      <c r="D67" s="2">
        <v>40.0</v>
      </c>
      <c r="E67" s="2">
        <v>25.0</v>
      </c>
      <c r="F67" s="2">
        <v>21.0</v>
      </c>
      <c r="G67" s="3">
        <f t="shared" si="14"/>
        <v>27.75</v>
      </c>
      <c r="H67" s="2">
        <v>0.0</v>
      </c>
    </row>
    <row r="68">
      <c r="A68" s="2" t="s">
        <v>23</v>
      </c>
      <c r="B68" s="2">
        <v>10.0</v>
      </c>
      <c r="C68" s="2">
        <v>35.0</v>
      </c>
      <c r="D68" s="10">
        <v>30.0</v>
      </c>
      <c r="E68" s="2">
        <v>30.0</v>
      </c>
      <c r="F68" s="2">
        <v>25.0</v>
      </c>
      <c r="G68" s="3">
        <f t="shared" si="14"/>
        <v>30</v>
      </c>
      <c r="H68" s="3">
        <f>2/62</f>
        <v>0.03225806452</v>
      </c>
    </row>
    <row r="69">
      <c r="A69" s="9" t="s">
        <v>15</v>
      </c>
      <c r="C69" s="3">
        <f t="shared" ref="C69:H69" si="16">average(C59:C68)</f>
        <v>23.5</v>
      </c>
      <c r="D69" s="3">
        <f t="shared" si="16"/>
        <v>31.5</v>
      </c>
      <c r="E69" s="3">
        <f t="shared" si="16"/>
        <v>21.5</v>
      </c>
      <c r="F69" s="3">
        <f t="shared" si="16"/>
        <v>21.8</v>
      </c>
      <c r="G69" s="3">
        <f t="shared" si="16"/>
        <v>24.575</v>
      </c>
      <c r="H69" s="3">
        <f t="shared" si="16"/>
        <v>0.01934667273</v>
      </c>
    </row>
    <row r="70">
      <c r="A70" s="9" t="s">
        <v>18</v>
      </c>
      <c r="C70" s="3">
        <f t="shared" ref="C70:H70" si="17">average(C58,C69)</f>
        <v>23.75</v>
      </c>
      <c r="D70" s="3">
        <f t="shared" si="17"/>
        <v>32.25</v>
      </c>
      <c r="E70" s="3">
        <f t="shared" si="17"/>
        <v>23.25</v>
      </c>
      <c r="F70" s="3">
        <f t="shared" si="17"/>
        <v>22.2</v>
      </c>
      <c r="G70" s="3">
        <f t="shared" si="17"/>
        <v>25.3625</v>
      </c>
      <c r="H70" s="3">
        <f t="shared" si="17"/>
        <v>0.03049663284</v>
      </c>
    </row>
    <row r="71">
      <c r="A71" s="2" t="s">
        <v>24</v>
      </c>
      <c r="B71" s="2">
        <v>1.0</v>
      </c>
      <c r="C71" s="2">
        <v>35.0</v>
      </c>
      <c r="D71" s="2">
        <v>35.0</v>
      </c>
      <c r="E71" s="2">
        <v>30.0</v>
      </c>
      <c r="F71" s="2">
        <v>26.0</v>
      </c>
      <c r="G71" s="3">
        <f t="shared" ref="G71:G80" si="18">average(C71:F71)</f>
        <v>31.5</v>
      </c>
      <c r="H71" s="3">
        <f>2/62</f>
        <v>0.03225806452</v>
      </c>
    </row>
    <row r="72">
      <c r="A72" s="2" t="s">
        <v>24</v>
      </c>
      <c r="B72" s="2">
        <v>2.0</v>
      </c>
      <c r="C72" s="2">
        <v>45.0</v>
      </c>
      <c r="D72" s="2">
        <v>50.0</v>
      </c>
      <c r="E72" s="10">
        <v>35.0</v>
      </c>
      <c r="F72" s="2">
        <v>32.0</v>
      </c>
      <c r="G72" s="3">
        <f t="shared" si="18"/>
        <v>40.5</v>
      </c>
      <c r="H72" s="3">
        <f>8/33</f>
        <v>0.2424242424</v>
      </c>
    </row>
    <row r="73">
      <c r="A73" s="2" t="s">
        <v>24</v>
      </c>
      <c r="B73" s="2">
        <v>3.0</v>
      </c>
      <c r="C73" s="2">
        <v>35.0</v>
      </c>
      <c r="D73" s="2">
        <v>35.0</v>
      </c>
      <c r="E73" s="2">
        <v>30.0</v>
      </c>
      <c r="F73" s="2">
        <v>27.0</v>
      </c>
      <c r="G73" s="3">
        <f t="shared" si="18"/>
        <v>31.75</v>
      </c>
      <c r="H73" s="2">
        <f>1/53</f>
        <v>0.01886792453</v>
      </c>
    </row>
    <row r="74">
      <c r="A74" s="2" t="s">
        <v>24</v>
      </c>
      <c r="B74" s="2">
        <v>4.0</v>
      </c>
      <c r="C74" s="2">
        <v>15.0</v>
      </c>
      <c r="D74" s="10">
        <v>30.0</v>
      </c>
      <c r="E74" s="2">
        <v>25.0</v>
      </c>
      <c r="F74" s="2">
        <v>22.0</v>
      </c>
      <c r="G74" s="3">
        <f t="shared" si="18"/>
        <v>23</v>
      </c>
      <c r="H74" s="2">
        <f>2/34</f>
        <v>0.05882352941</v>
      </c>
    </row>
    <row r="75">
      <c r="A75" s="2" t="s">
        <v>24</v>
      </c>
      <c r="B75" s="2">
        <v>5.0</v>
      </c>
      <c r="C75" s="2">
        <v>20.0</v>
      </c>
      <c r="D75" s="2">
        <v>35.0</v>
      </c>
      <c r="E75" s="2">
        <v>35.0</v>
      </c>
      <c r="F75" s="2">
        <v>26.0</v>
      </c>
      <c r="G75" s="3">
        <f t="shared" si="18"/>
        <v>29</v>
      </c>
      <c r="H75" s="3">
        <f>5/64</f>
        <v>0.078125</v>
      </c>
    </row>
    <row r="76">
      <c r="A76" s="2" t="s">
        <v>24</v>
      </c>
      <c r="B76" s="2">
        <v>6.0</v>
      </c>
      <c r="C76" s="2">
        <v>30.0</v>
      </c>
      <c r="D76" s="2">
        <v>45.0</v>
      </c>
      <c r="E76" s="2">
        <v>40.0</v>
      </c>
      <c r="F76" s="2">
        <v>27.0</v>
      </c>
      <c r="G76" s="3">
        <f t="shared" si="18"/>
        <v>35.5</v>
      </c>
      <c r="H76" s="3">
        <f>14/47</f>
        <v>0.2978723404</v>
      </c>
    </row>
    <row r="77">
      <c r="A77" s="2" t="s">
        <v>24</v>
      </c>
      <c r="B77" s="2">
        <v>7.0</v>
      </c>
      <c r="C77" s="2">
        <v>25.0</v>
      </c>
      <c r="D77" s="2">
        <v>25.0</v>
      </c>
      <c r="E77" s="2">
        <v>30.0</v>
      </c>
      <c r="F77" s="2">
        <v>20.0</v>
      </c>
      <c r="G77" s="3">
        <f t="shared" si="18"/>
        <v>25</v>
      </c>
      <c r="H77" s="2">
        <f>2/56</f>
        <v>0.03571428571</v>
      </c>
    </row>
    <row r="78">
      <c r="A78" s="2" t="s">
        <v>24</v>
      </c>
      <c r="B78" s="2">
        <v>8.0</v>
      </c>
      <c r="C78" s="2">
        <v>30.0</v>
      </c>
      <c r="D78" s="2">
        <v>30.0</v>
      </c>
      <c r="E78" s="2">
        <v>30.0</v>
      </c>
      <c r="F78" s="2">
        <v>25.0</v>
      </c>
      <c r="G78" s="3">
        <f t="shared" si="18"/>
        <v>28.75</v>
      </c>
      <c r="H78" s="2">
        <f>1/56</f>
        <v>0.01785714286</v>
      </c>
    </row>
    <row r="79">
      <c r="A79" s="2" t="s">
        <v>24</v>
      </c>
      <c r="B79" s="2">
        <v>9.0</v>
      </c>
      <c r="C79" s="2">
        <v>25.0</v>
      </c>
      <c r="D79" s="2">
        <v>45.0</v>
      </c>
      <c r="E79" s="10">
        <v>30.0</v>
      </c>
      <c r="F79" s="2">
        <v>27.0</v>
      </c>
      <c r="G79" s="3">
        <f t="shared" si="18"/>
        <v>31.75</v>
      </c>
      <c r="H79" s="3">
        <f>2/53</f>
        <v>0.03773584906</v>
      </c>
    </row>
    <row r="80">
      <c r="A80" s="2" t="s">
        <v>24</v>
      </c>
      <c r="B80" s="2">
        <v>10.0</v>
      </c>
      <c r="C80" s="2">
        <v>25.0</v>
      </c>
      <c r="D80" s="2">
        <v>30.0</v>
      </c>
      <c r="E80" s="2">
        <v>25.0</v>
      </c>
      <c r="F80" s="2">
        <v>28.0</v>
      </c>
      <c r="G80" s="3">
        <f t="shared" si="18"/>
        <v>27</v>
      </c>
      <c r="H80" s="3">
        <f>6/49</f>
        <v>0.1224489796</v>
      </c>
    </row>
    <row r="81">
      <c r="A81" s="9" t="s">
        <v>15</v>
      </c>
      <c r="C81" s="3">
        <f t="shared" ref="C81:H81" si="19">average(C71:C80)</f>
        <v>28.5</v>
      </c>
      <c r="D81" s="3">
        <f t="shared" si="19"/>
        <v>36</v>
      </c>
      <c r="E81" s="3">
        <f t="shared" si="19"/>
        <v>31</v>
      </c>
      <c r="F81" s="3">
        <f t="shared" si="19"/>
        <v>26</v>
      </c>
      <c r="G81" s="3">
        <f t="shared" si="19"/>
        <v>30.375</v>
      </c>
      <c r="H81" s="3">
        <f t="shared" si="19"/>
        <v>0.09421273585</v>
      </c>
    </row>
    <row r="82">
      <c r="A82" s="2" t="s">
        <v>25</v>
      </c>
      <c r="B82" s="2">
        <v>1.0</v>
      </c>
      <c r="C82" s="2">
        <v>30.0</v>
      </c>
      <c r="D82" s="2">
        <v>35.0</v>
      </c>
      <c r="E82" s="2">
        <v>25.0</v>
      </c>
      <c r="F82" s="2">
        <v>27.0</v>
      </c>
      <c r="G82" s="3">
        <f t="shared" ref="G82:G92" si="20">average(C82:F82)</f>
        <v>29.25</v>
      </c>
      <c r="H82" s="3">
        <f>34/110</f>
        <v>0.3090909091</v>
      </c>
    </row>
    <row r="83">
      <c r="A83" s="2" t="s">
        <v>25</v>
      </c>
      <c r="B83" s="2">
        <v>2.0</v>
      </c>
      <c r="C83" s="2">
        <v>40.0</v>
      </c>
      <c r="D83" s="10">
        <v>50.0</v>
      </c>
      <c r="E83" s="10">
        <v>40.0</v>
      </c>
      <c r="F83" s="2">
        <v>31.0</v>
      </c>
      <c r="G83" s="3">
        <f t="shared" si="20"/>
        <v>40.25</v>
      </c>
      <c r="H83" s="3">
        <f>18/61</f>
        <v>0.2950819672</v>
      </c>
    </row>
    <row r="84">
      <c r="A84" s="2" t="s">
        <v>25</v>
      </c>
      <c r="B84" s="2">
        <v>3.0</v>
      </c>
      <c r="C84" s="2">
        <v>35.0</v>
      </c>
      <c r="D84" s="2">
        <v>35.0</v>
      </c>
      <c r="E84" s="2">
        <v>30.0</v>
      </c>
      <c r="F84" s="2">
        <v>28.0</v>
      </c>
      <c r="G84" s="3">
        <f t="shared" si="20"/>
        <v>32</v>
      </c>
      <c r="H84" s="3">
        <f>17/81</f>
        <v>0.2098765432</v>
      </c>
    </row>
    <row r="85">
      <c r="A85" s="2" t="s">
        <v>25</v>
      </c>
      <c r="B85" s="2">
        <v>4.0</v>
      </c>
      <c r="C85" s="2">
        <v>45.0</v>
      </c>
      <c r="D85" s="2">
        <v>45.0</v>
      </c>
      <c r="E85" s="2">
        <v>40.0</v>
      </c>
      <c r="F85" s="2">
        <v>25.0</v>
      </c>
      <c r="G85" s="3">
        <f t="shared" si="20"/>
        <v>38.75</v>
      </c>
      <c r="H85" s="3">
        <f>17/86</f>
        <v>0.1976744186</v>
      </c>
    </row>
    <row r="86">
      <c r="A86" s="2" t="s">
        <v>25</v>
      </c>
      <c r="B86" s="2">
        <v>5.0</v>
      </c>
      <c r="C86" s="2">
        <v>30.0</v>
      </c>
      <c r="D86" s="10">
        <v>35.0</v>
      </c>
      <c r="E86" s="2">
        <v>30.0</v>
      </c>
      <c r="F86" s="2">
        <v>23.0</v>
      </c>
      <c r="G86" s="3">
        <f t="shared" si="20"/>
        <v>29.5</v>
      </c>
      <c r="H86" s="3">
        <f>15/89</f>
        <v>0.1685393258</v>
      </c>
    </row>
    <row r="87">
      <c r="A87" s="2" t="s">
        <v>25</v>
      </c>
      <c r="B87" s="2">
        <v>6.0</v>
      </c>
      <c r="C87" s="2">
        <v>25.0</v>
      </c>
      <c r="D87" s="2">
        <v>30.0</v>
      </c>
      <c r="E87" s="2">
        <v>25.0</v>
      </c>
      <c r="F87" s="2">
        <v>22.0</v>
      </c>
      <c r="G87" s="3">
        <f t="shared" si="20"/>
        <v>25.5</v>
      </c>
      <c r="H87" s="3">
        <f>9/91</f>
        <v>0.0989010989</v>
      </c>
    </row>
    <row r="88">
      <c r="A88" s="2" t="s">
        <v>25</v>
      </c>
      <c r="B88" s="2">
        <v>7.0</v>
      </c>
      <c r="C88" s="2">
        <v>30.0</v>
      </c>
      <c r="D88" s="10">
        <v>40.0</v>
      </c>
      <c r="E88" s="2">
        <v>35.0</v>
      </c>
      <c r="F88" s="2">
        <v>20.0</v>
      </c>
      <c r="G88" s="3">
        <f t="shared" si="20"/>
        <v>31.25</v>
      </c>
      <c r="H88" s="3">
        <f>8/78</f>
        <v>0.1025641026</v>
      </c>
    </row>
    <row r="89">
      <c r="A89" s="2" t="s">
        <v>25</v>
      </c>
      <c r="B89" s="2">
        <v>8.0</v>
      </c>
      <c r="C89" s="2">
        <v>20.0</v>
      </c>
      <c r="D89" s="2">
        <v>30.0</v>
      </c>
      <c r="E89" s="2">
        <v>30.0</v>
      </c>
      <c r="F89" s="2">
        <v>22.0</v>
      </c>
      <c r="G89" s="3">
        <f t="shared" si="20"/>
        <v>25.5</v>
      </c>
      <c r="H89" s="3">
        <f>9/59</f>
        <v>0.1525423729</v>
      </c>
    </row>
    <row r="90">
      <c r="A90" s="2" t="s">
        <v>25</v>
      </c>
      <c r="B90" s="2">
        <v>9.0</v>
      </c>
      <c r="C90" s="2">
        <v>30.0</v>
      </c>
      <c r="D90" s="2">
        <v>40.0</v>
      </c>
      <c r="E90" s="2">
        <v>30.0</v>
      </c>
      <c r="F90" s="2">
        <v>23.0</v>
      </c>
      <c r="G90" s="3">
        <f t="shared" si="20"/>
        <v>30.75</v>
      </c>
      <c r="H90" s="3">
        <f>5/41</f>
        <v>0.1219512195</v>
      </c>
    </row>
    <row r="91">
      <c r="A91" s="2" t="s">
        <v>25</v>
      </c>
      <c r="B91" s="2">
        <v>10.0</v>
      </c>
      <c r="C91" s="2">
        <v>40.0</v>
      </c>
      <c r="D91" s="2">
        <v>35.0</v>
      </c>
      <c r="E91" s="2">
        <v>35.0</v>
      </c>
      <c r="F91" s="2">
        <v>28.0</v>
      </c>
      <c r="G91" s="3">
        <f t="shared" si="20"/>
        <v>34.5</v>
      </c>
      <c r="H91" s="3">
        <f>6/73</f>
        <v>0.08219178082</v>
      </c>
    </row>
    <row r="92">
      <c r="A92" s="9" t="s">
        <v>15</v>
      </c>
      <c r="C92" s="3">
        <f t="shared" ref="C92:F92" si="21">average(C82:C91)</f>
        <v>32.5</v>
      </c>
      <c r="D92" s="3">
        <f t="shared" si="21"/>
        <v>37.5</v>
      </c>
      <c r="E92" s="3">
        <f t="shared" si="21"/>
        <v>32</v>
      </c>
      <c r="F92" s="3">
        <f t="shared" si="21"/>
        <v>24.9</v>
      </c>
      <c r="G92" s="3">
        <f t="shared" si="20"/>
        <v>31.725</v>
      </c>
      <c r="H92" s="3">
        <f>average(H82:H91)</f>
        <v>0.1738413739</v>
      </c>
    </row>
    <row r="93">
      <c r="A93" s="9" t="s">
        <v>18</v>
      </c>
      <c r="C93" s="3">
        <f t="shared" ref="C93:H93" si="22">average(C81,C92)</f>
        <v>30.5</v>
      </c>
      <c r="D93" s="3">
        <f t="shared" si="22"/>
        <v>36.75</v>
      </c>
      <c r="E93" s="3">
        <f t="shared" si="22"/>
        <v>31.5</v>
      </c>
      <c r="F93" s="3">
        <f t="shared" si="22"/>
        <v>25.45</v>
      </c>
      <c r="G93" s="3">
        <f t="shared" si="22"/>
        <v>31.05</v>
      </c>
      <c r="H93" s="3">
        <f t="shared" si="22"/>
        <v>0.1340270549</v>
      </c>
    </row>
    <row r="94">
      <c r="A94" s="2" t="s">
        <v>26</v>
      </c>
      <c r="B94" s="2">
        <v>1.0</v>
      </c>
      <c r="C94" s="2">
        <v>40.0</v>
      </c>
      <c r="D94" s="2">
        <v>50.0</v>
      </c>
      <c r="E94" s="2">
        <v>45.0</v>
      </c>
      <c r="F94" s="2">
        <v>29.0</v>
      </c>
      <c r="G94" s="3">
        <f t="shared" ref="G94:G115" si="23">average(C94:F94)</f>
        <v>41</v>
      </c>
      <c r="H94" s="3">
        <f>39/67</f>
        <v>0.5820895522</v>
      </c>
    </row>
    <row r="95">
      <c r="A95" s="2" t="s">
        <v>26</v>
      </c>
      <c r="B95" s="2">
        <v>2.0</v>
      </c>
      <c r="C95" s="2">
        <v>30.0</v>
      </c>
      <c r="D95" s="2">
        <v>40.0</v>
      </c>
      <c r="E95" s="2">
        <v>45.0</v>
      </c>
      <c r="F95" s="2">
        <v>27.0</v>
      </c>
      <c r="G95" s="3">
        <f t="shared" si="23"/>
        <v>35.5</v>
      </c>
      <c r="H95" s="3">
        <f>21/48</f>
        <v>0.4375</v>
      </c>
    </row>
    <row r="96">
      <c r="A96" s="2" t="s">
        <v>26</v>
      </c>
      <c r="B96" s="2">
        <v>3.0</v>
      </c>
      <c r="C96" s="2">
        <v>35.0</v>
      </c>
      <c r="D96" s="2">
        <v>35.0</v>
      </c>
      <c r="E96" s="2">
        <v>50.0</v>
      </c>
      <c r="F96" s="2">
        <v>31.0</v>
      </c>
      <c r="G96" s="3">
        <f t="shared" si="23"/>
        <v>37.75</v>
      </c>
      <c r="H96" s="3">
        <f>20/42</f>
        <v>0.4761904762</v>
      </c>
    </row>
    <row r="97">
      <c r="A97" s="2" t="s">
        <v>26</v>
      </c>
      <c r="B97" s="2">
        <v>4.0</v>
      </c>
      <c r="C97" s="2">
        <v>45.0</v>
      </c>
      <c r="D97" s="2">
        <v>55.0</v>
      </c>
      <c r="E97" s="2">
        <v>50.0</v>
      </c>
      <c r="F97" s="2">
        <v>32.0</v>
      </c>
      <c r="G97" s="3">
        <f t="shared" si="23"/>
        <v>45.5</v>
      </c>
      <c r="H97" s="3">
        <f>24/57</f>
        <v>0.4210526316</v>
      </c>
    </row>
    <row r="98">
      <c r="A98" s="2" t="s">
        <v>26</v>
      </c>
      <c r="B98" s="2">
        <v>5.0</v>
      </c>
      <c r="C98" s="2">
        <v>55.0</v>
      </c>
      <c r="D98" s="2">
        <v>50.0</v>
      </c>
      <c r="E98" s="2">
        <v>45.0</v>
      </c>
      <c r="F98" s="2">
        <v>31.0</v>
      </c>
      <c r="G98" s="3">
        <f t="shared" si="23"/>
        <v>45.25</v>
      </c>
      <c r="H98" s="3">
        <f>32/62</f>
        <v>0.5161290323</v>
      </c>
    </row>
    <row r="99">
      <c r="A99" s="2" t="s">
        <v>26</v>
      </c>
      <c r="B99" s="2">
        <v>6.0</v>
      </c>
      <c r="C99" s="2">
        <v>30.0</v>
      </c>
      <c r="D99" s="2">
        <v>35.0</v>
      </c>
      <c r="E99" s="2">
        <v>55.0</v>
      </c>
      <c r="F99" s="2">
        <v>28.0</v>
      </c>
      <c r="G99" s="3">
        <f t="shared" si="23"/>
        <v>37</v>
      </c>
      <c r="H99" s="3">
        <f>21/53</f>
        <v>0.3962264151</v>
      </c>
    </row>
    <row r="100">
      <c r="A100" s="2" t="s">
        <v>26</v>
      </c>
      <c r="B100" s="2">
        <v>7.0</v>
      </c>
      <c r="C100" s="2">
        <v>35.0</v>
      </c>
      <c r="D100" s="2">
        <v>30.0</v>
      </c>
      <c r="E100" s="2">
        <v>55.0</v>
      </c>
      <c r="F100" s="2">
        <v>27.0</v>
      </c>
      <c r="G100" s="3">
        <f t="shared" si="23"/>
        <v>36.75</v>
      </c>
      <c r="H100" s="3">
        <f>12/45</f>
        <v>0.2666666667</v>
      </c>
    </row>
    <row r="101">
      <c r="A101" s="2" t="s">
        <v>26</v>
      </c>
      <c r="B101" s="2">
        <v>8.0</v>
      </c>
      <c r="C101" s="2">
        <v>50.0</v>
      </c>
      <c r="D101" s="2">
        <v>40.0</v>
      </c>
      <c r="E101" s="2">
        <v>45.0</v>
      </c>
      <c r="F101" s="2">
        <v>34.0</v>
      </c>
      <c r="G101" s="3">
        <f t="shared" si="23"/>
        <v>42.25</v>
      </c>
      <c r="H101" s="3">
        <f>26/50</f>
        <v>0.52</v>
      </c>
    </row>
    <row r="102">
      <c r="A102" s="2" t="s">
        <v>26</v>
      </c>
      <c r="B102" s="2">
        <v>9.0</v>
      </c>
      <c r="C102" s="2">
        <v>35.0</v>
      </c>
      <c r="D102" s="2">
        <v>35.0</v>
      </c>
      <c r="E102" s="2">
        <v>40.0</v>
      </c>
      <c r="F102" s="2">
        <v>25.0</v>
      </c>
      <c r="G102" s="3">
        <f t="shared" si="23"/>
        <v>33.75</v>
      </c>
      <c r="H102" s="3">
        <f t="shared" ref="H102:H103" si="24">15/49</f>
        <v>0.306122449</v>
      </c>
    </row>
    <row r="103">
      <c r="A103" s="2" t="s">
        <v>26</v>
      </c>
      <c r="B103" s="2">
        <v>10.0</v>
      </c>
      <c r="C103" s="2">
        <v>50.0</v>
      </c>
      <c r="D103" s="2">
        <v>60.0</v>
      </c>
      <c r="E103" s="2">
        <v>35.0</v>
      </c>
      <c r="F103" s="2">
        <v>30.0</v>
      </c>
      <c r="G103" s="3">
        <f t="shared" si="23"/>
        <v>43.75</v>
      </c>
      <c r="H103" s="3">
        <f t="shared" si="24"/>
        <v>0.306122449</v>
      </c>
    </row>
    <row r="104">
      <c r="A104" s="9" t="s">
        <v>15</v>
      </c>
      <c r="C104" s="3">
        <f t="shared" ref="C104:F104" si="25">average(C94:C103)</f>
        <v>40.5</v>
      </c>
      <c r="D104" s="3">
        <f t="shared" si="25"/>
        <v>43</v>
      </c>
      <c r="E104" s="3">
        <f t="shared" si="25"/>
        <v>46.5</v>
      </c>
      <c r="F104" s="3">
        <f t="shared" si="25"/>
        <v>29.4</v>
      </c>
      <c r="G104" s="3">
        <f t="shared" si="23"/>
        <v>39.85</v>
      </c>
      <c r="H104" s="3">
        <f>average(H94:H103)</f>
        <v>0.4228099672</v>
      </c>
    </row>
    <row r="105">
      <c r="A105" s="2" t="s">
        <v>27</v>
      </c>
      <c r="B105" s="2">
        <v>1.0</v>
      </c>
      <c r="C105" s="2">
        <v>45.0</v>
      </c>
      <c r="D105" s="2">
        <v>40.0</v>
      </c>
      <c r="E105" s="2">
        <v>40.0</v>
      </c>
      <c r="F105" s="2">
        <v>31.0</v>
      </c>
      <c r="G105" s="3">
        <f t="shared" si="23"/>
        <v>39</v>
      </c>
      <c r="H105" s="3">
        <f>27/81</f>
        <v>0.3333333333</v>
      </c>
    </row>
    <row r="106">
      <c r="A106" s="2" t="s">
        <v>27</v>
      </c>
      <c r="B106" s="2">
        <v>2.0</v>
      </c>
      <c r="C106" s="2">
        <v>60.0</v>
      </c>
      <c r="D106" s="2">
        <v>55.0</v>
      </c>
      <c r="E106" s="2">
        <v>55.0</v>
      </c>
      <c r="F106" s="2">
        <v>34.0</v>
      </c>
      <c r="G106" s="3">
        <f t="shared" si="23"/>
        <v>51</v>
      </c>
      <c r="H106" s="3">
        <f>31/77</f>
        <v>0.4025974026</v>
      </c>
    </row>
    <row r="107">
      <c r="A107" s="2" t="s">
        <v>27</v>
      </c>
      <c r="B107" s="2">
        <v>3.0</v>
      </c>
      <c r="C107" s="2">
        <v>65.0</v>
      </c>
      <c r="D107" s="2">
        <v>40.0</v>
      </c>
      <c r="E107" s="2">
        <v>40.0</v>
      </c>
      <c r="F107" s="2">
        <v>33.0</v>
      </c>
      <c r="G107" s="3">
        <f t="shared" si="23"/>
        <v>44.5</v>
      </c>
      <c r="H107" s="3">
        <f>30/68</f>
        <v>0.4411764706</v>
      </c>
    </row>
    <row r="108">
      <c r="A108" s="2" t="s">
        <v>27</v>
      </c>
      <c r="B108" s="2">
        <v>4.0</v>
      </c>
      <c r="C108" s="2">
        <v>50.0</v>
      </c>
      <c r="D108" s="2">
        <v>35.0</v>
      </c>
      <c r="E108" s="2">
        <v>30.0</v>
      </c>
      <c r="F108" s="2">
        <v>29.0</v>
      </c>
      <c r="G108" s="3">
        <f t="shared" si="23"/>
        <v>36</v>
      </c>
      <c r="H108" s="3">
        <f>32/84</f>
        <v>0.380952381</v>
      </c>
    </row>
    <row r="109">
      <c r="A109" s="2" t="s">
        <v>27</v>
      </c>
      <c r="B109" s="2">
        <v>5.0</v>
      </c>
      <c r="C109" s="2">
        <v>40.0</v>
      </c>
      <c r="D109" s="2">
        <v>45.0</v>
      </c>
      <c r="E109" s="2">
        <v>35.0</v>
      </c>
      <c r="F109" s="2">
        <v>30.0</v>
      </c>
      <c r="G109" s="3">
        <f t="shared" si="23"/>
        <v>37.5</v>
      </c>
      <c r="H109" s="3">
        <f>30/80</f>
        <v>0.375</v>
      </c>
    </row>
    <row r="110">
      <c r="A110" s="2" t="s">
        <v>27</v>
      </c>
      <c r="B110" s="2">
        <v>6.0</v>
      </c>
      <c r="C110" s="2">
        <v>50.0</v>
      </c>
      <c r="D110" s="2">
        <v>55.0</v>
      </c>
      <c r="E110" s="2">
        <v>40.0</v>
      </c>
      <c r="F110" s="2">
        <v>30.0</v>
      </c>
      <c r="G110" s="3">
        <f t="shared" si="23"/>
        <v>43.75</v>
      </c>
      <c r="H110" s="3">
        <f>37/110</f>
        <v>0.3363636364</v>
      </c>
    </row>
    <row r="111">
      <c r="A111" s="2" t="s">
        <v>27</v>
      </c>
      <c r="B111" s="2">
        <v>7.0</v>
      </c>
      <c r="C111" s="2">
        <v>45.0</v>
      </c>
      <c r="D111" s="2">
        <v>50.0</v>
      </c>
      <c r="E111" s="2">
        <v>45.0</v>
      </c>
      <c r="F111" s="2">
        <v>32.0</v>
      </c>
      <c r="G111" s="3">
        <f t="shared" si="23"/>
        <v>43</v>
      </c>
      <c r="H111" s="3">
        <f>34/94</f>
        <v>0.3617021277</v>
      </c>
    </row>
    <row r="112">
      <c r="A112" s="2" t="s">
        <v>27</v>
      </c>
      <c r="B112" s="2">
        <v>8.0</v>
      </c>
      <c r="C112" s="2">
        <v>35.0</v>
      </c>
      <c r="D112" s="2">
        <v>35.0</v>
      </c>
      <c r="E112" s="2">
        <v>50.0</v>
      </c>
      <c r="F112" s="2">
        <v>27.0</v>
      </c>
      <c r="G112" s="3">
        <f t="shared" si="23"/>
        <v>36.75</v>
      </c>
      <c r="H112" s="3">
        <f>28/86</f>
        <v>0.3255813953</v>
      </c>
    </row>
    <row r="113">
      <c r="A113" s="2" t="s">
        <v>27</v>
      </c>
      <c r="B113" s="2">
        <v>9.0</v>
      </c>
      <c r="C113" s="2">
        <v>40.0</v>
      </c>
      <c r="D113" s="2">
        <v>40.0</v>
      </c>
      <c r="E113" s="2">
        <v>45.0</v>
      </c>
      <c r="F113" s="2">
        <v>28.0</v>
      </c>
      <c r="G113" s="3">
        <f t="shared" si="23"/>
        <v>38.25</v>
      </c>
      <c r="H113" s="3">
        <f>27/63</f>
        <v>0.4285714286</v>
      </c>
    </row>
    <row r="114">
      <c r="A114" s="2" t="s">
        <v>27</v>
      </c>
      <c r="B114" s="2">
        <v>10.0</v>
      </c>
      <c r="C114" s="2">
        <v>35.0</v>
      </c>
      <c r="D114" s="2">
        <v>35.0</v>
      </c>
      <c r="E114" s="2">
        <v>40.0</v>
      </c>
      <c r="F114" s="2">
        <v>25.0</v>
      </c>
      <c r="G114" s="3">
        <f t="shared" si="23"/>
        <v>33.75</v>
      </c>
      <c r="H114" s="3">
        <f>13/67</f>
        <v>0.1940298507</v>
      </c>
    </row>
    <row r="115">
      <c r="A115" s="9" t="s">
        <v>15</v>
      </c>
      <c r="C115" s="3">
        <f t="shared" ref="C115:F115" si="26">average(C105:C114)</f>
        <v>46.5</v>
      </c>
      <c r="D115" s="3">
        <f t="shared" si="26"/>
        <v>43</v>
      </c>
      <c r="E115" s="3">
        <f t="shared" si="26"/>
        <v>42</v>
      </c>
      <c r="F115" s="3">
        <f t="shared" si="26"/>
        <v>29.9</v>
      </c>
      <c r="G115" s="3">
        <f t="shared" si="23"/>
        <v>40.35</v>
      </c>
      <c r="H115" s="3">
        <f>average(H105:H114)</f>
        <v>0.3579308026</v>
      </c>
    </row>
    <row r="116">
      <c r="A116" s="9" t="s">
        <v>18</v>
      </c>
      <c r="C116" s="3">
        <f t="shared" ref="C116:H116" si="27">average(C104,C115)</f>
        <v>43.5</v>
      </c>
      <c r="D116" s="3">
        <f t="shared" si="27"/>
        <v>43</v>
      </c>
      <c r="E116" s="3">
        <f t="shared" si="27"/>
        <v>44.25</v>
      </c>
      <c r="F116" s="3">
        <f t="shared" si="27"/>
        <v>29.65</v>
      </c>
      <c r="G116" s="3">
        <f t="shared" si="27"/>
        <v>40.1</v>
      </c>
      <c r="H116" s="3">
        <f t="shared" si="27"/>
        <v>0.3903703849</v>
      </c>
    </row>
  </sheetData>
  <mergeCells count="15">
    <mergeCell ref="A69:B69"/>
    <mergeCell ref="A70:B70"/>
    <mergeCell ref="A81:B81"/>
    <mergeCell ref="A92:B92"/>
    <mergeCell ref="A93:B93"/>
    <mergeCell ref="A104:B104"/>
    <mergeCell ref="A115:B115"/>
    <mergeCell ref="A116:B116"/>
    <mergeCell ref="A12:B12"/>
    <mergeCell ref="A23:B23"/>
    <mergeCell ref="A24:B24"/>
    <mergeCell ref="A35:B35"/>
    <mergeCell ref="A46:B46"/>
    <mergeCell ref="A47:B47"/>
    <mergeCell ref="A58:B58"/>
  </mergeCells>
  <drawing r:id="rId1"/>
</worksheet>
</file>