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WorkProjects\2020Projects\Honda\data2knowledge\GraphPortal\HondaPlugins\MusicKG.HondaPlugins.Services.Test\Files\"/>
    </mc:Choice>
  </mc:AlternateContent>
  <xr:revisionPtr revIDLastSave="0" documentId="13_ncr:1_{B9386F4C-532A-442F-AEFA-BAA2C0137E0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不良症状表0326" sheetId="9" r:id="rId1"/>
    <sheet name="销量表0326" sheetId="4" r:id="rId2"/>
    <sheet name="QIS信息0326" sheetId="10" r:id="rId3"/>
    <sheet name="预警跟踪验证" sheetId="7" r:id="rId4"/>
  </sheets>
  <definedNames>
    <definedName name="_xlnm._FilterDatabase" localSheetId="0" hidden="1">不良症状表0326!$A$1:$V$26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9" i="7" l="1"/>
  <c r="W9" i="7"/>
  <c r="W8" i="7"/>
  <c r="W7" i="7"/>
  <c r="AH6" i="7"/>
  <c r="AH5" i="7"/>
  <c r="AU5" i="7" s="1"/>
  <c r="W6" i="7"/>
  <c r="AU6" i="7" s="1"/>
  <c r="Z5" i="7"/>
  <c r="W5" i="7"/>
  <c r="AH12" i="7"/>
  <c r="Z12" i="7"/>
  <c r="W12" i="7"/>
  <c r="W14" i="7"/>
  <c r="T5" i="7"/>
  <c r="T6" i="7"/>
  <c r="T7" i="7"/>
  <c r="T8" i="7"/>
  <c r="T9" i="7"/>
  <c r="T10" i="7"/>
  <c r="T11" i="7"/>
  <c r="T12" i="7"/>
  <c r="T13" i="7"/>
  <c r="T14" i="7"/>
  <c r="T15" i="7"/>
  <c r="R5" i="7"/>
  <c r="R6" i="7"/>
  <c r="R7" i="7"/>
  <c r="R8" i="7"/>
  <c r="R9" i="7"/>
  <c r="R10" i="7"/>
  <c r="R11" i="7"/>
  <c r="R12" i="7"/>
  <c r="R13" i="7"/>
  <c r="P5" i="7"/>
  <c r="P6" i="7"/>
  <c r="P7" i="7"/>
  <c r="P8" i="7"/>
  <c r="P9" i="7"/>
  <c r="P10" i="7"/>
  <c r="P11" i="7"/>
  <c r="P12" i="7"/>
  <c r="P13" i="7"/>
  <c r="P14" i="7"/>
  <c r="P15" i="7"/>
  <c r="AH11" i="7"/>
  <c r="AE11" i="7"/>
  <c r="Z11" i="7"/>
  <c r="W11" i="7"/>
  <c r="T16" i="7"/>
  <c r="Z10" i="7"/>
  <c r="AZ10" i="7"/>
  <c r="AZ11" i="7"/>
  <c r="AZ12" i="7"/>
  <c r="M11" i="7"/>
  <c r="Y10" i="7"/>
  <c r="Y11" i="7"/>
  <c r="Y12" i="7"/>
  <c r="AZ18" i="7"/>
  <c r="AH18" i="7"/>
  <c r="Z18" i="7"/>
  <c r="W18" i="7"/>
  <c r="P17" i="7"/>
  <c r="P18" i="7"/>
  <c r="T18" i="7"/>
  <c r="R18" i="7"/>
  <c r="AZ17" i="7"/>
  <c r="AH17" i="7"/>
  <c r="AF17" i="7"/>
  <c r="Z17" i="7"/>
  <c r="Y17" i="7"/>
  <c r="W17" i="7"/>
  <c r="T17" i="7"/>
  <c r="R17" i="7"/>
  <c r="AZ16" i="7"/>
  <c r="AN16" i="7"/>
  <c r="AN17" i="7"/>
  <c r="AN18" i="7"/>
  <c r="AN4" i="7"/>
  <c r="AN5" i="7"/>
  <c r="AN6" i="7"/>
  <c r="AN7" i="7"/>
  <c r="AN8" i="7"/>
  <c r="AN9" i="7"/>
  <c r="AN10" i="7"/>
  <c r="AN11" i="7"/>
  <c r="AN12" i="7"/>
  <c r="AN13" i="7"/>
  <c r="AN14" i="7"/>
  <c r="AN15" i="7"/>
  <c r="AH16" i="7"/>
  <c r="AH15" i="7"/>
  <c r="AH14" i="7"/>
  <c r="AH13" i="7"/>
  <c r="AH10" i="7"/>
  <c r="AF5" i="7"/>
  <c r="AF6" i="7"/>
  <c r="AF7" i="7"/>
  <c r="AF8" i="7"/>
  <c r="AF9" i="7"/>
  <c r="AF10" i="7"/>
  <c r="AU10" i="7" s="1"/>
  <c r="AF11" i="7"/>
  <c r="AF12" i="7"/>
  <c r="AF13" i="7"/>
  <c r="AF14" i="7"/>
  <c r="AF15" i="7"/>
  <c r="AF16" i="7"/>
  <c r="Z16" i="7"/>
  <c r="W16" i="7"/>
  <c r="AU16" i="7" s="1"/>
  <c r="R16" i="7"/>
  <c r="P16" i="7"/>
  <c r="M16" i="7"/>
  <c r="BC11" i="7"/>
  <c r="BC12" i="7"/>
  <c r="BC13" i="7"/>
  <c r="BC14" i="7"/>
  <c r="BC15" i="7"/>
  <c r="BC16" i="7"/>
  <c r="BC17" i="7"/>
  <c r="BC18" i="7"/>
  <c r="AZ15" i="7"/>
  <c r="AQ16" i="7"/>
  <c r="AQ17" i="7"/>
  <c r="AQ18" i="7"/>
  <c r="AQ11" i="7"/>
  <c r="AQ12" i="7"/>
  <c r="AQ15" i="7"/>
  <c r="Z15" i="7"/>
  <c r="W15" i="7"/>
  <c r="R15" i="7"/>
  <c r="AZ14" i="7"/>
  <c r="AQ14" i="7"/>
  <c r="Z14" i="7"/>
  <c r="R14" i="7"/>
  <c r="M14" i="7"/>
  <c r="AZ13" i="7"/>
  <c r="AQ13" i="7"/>
  <c r="Z13" i="7"/>
  <c r="AU13" i="7" s="1"/>
  <c r="Z4" i="7"/>
  <c r="Z6" i="7"/>
  <c r="Z7" i="7"/>
  <c r="Z8" i="7"/>
  <c r="Z9" i="7"/>
  <c r="Z3" i="7"/>
  <c r="W13" i="7"/>
  <c r="M8" i="7"/>
  <c r="M13" i="7"/>
  <c r="BC4" i="7"/>
  <c r="BC5" i="7"/>
  <c r="BC6" i="7"/>
  <c r="BC7" i="7"/>
  <c r="BC8" i="7"/>
  <c r="BC9" i="7"/>
  <c r="BC10" i="7"/>
  <c r="AZ4" i="7"/>
  <c r="AZ5" i="7"/>
  <c r="AZ6" i="7"/>
  <c r="AZ7" i="7"/>
  <c r="AZ8" i="7"/>
  <c r="AZ9" i="7"/>
  <c r="AQ4" i="7"/>
  <c r="AQ5" i="7"/>
  <c r="AQ6" i="7"/>
  <c r="AQ7" i="7"/>
  <c r="AQ8" i="7"/>
  <c r="AQ9" i="7"/>
  <c r="AQ10" i="7"/>
  <c r="BC3" i="7"/>
  <c r="AZ3" i="7"/>
  <c r="AQ3" i="7"/>
  <c r="AN3" i="7"/>
  <c r="AH4" i="7"/>
  <c r="AH3" i="7"/>
  <c r="AF4" i="7"/>
  <c r="AF3" i="7"/>
  <c r="W10" i="7"/>
  <c r="W4" i="7"/>
  <c r="Y5" i="7"/>
  <c r="Y6" i="7"/>
  <c r="Y7" i="7"/>
  <c r="Y8" i="7"/>
  <c r="Y9" i="7"/>
  <c r="Y13" i="7"/>
  <c r="Y14" i="7"/>
  <c r="Y15" i="7"/>
  <c r="Y16" i="7"/>
  <c r="Y18" i="7"/>
  <c r="AE8" i="7"/>
  <c r="AE13" i="7"/>
  <c r="AE14" i="7"/>
  <c r="AE16" i="7"/>
  <c r="Y4" i="7"/>
  <c r="T4" i="7"/>
  <c r="R4" i="7"/>
  <c r="P4" i="7"/>
  <c r="N4" i="7"/>
  <c r="N3" i="7"/>
  <c r="AE3" i="7"/>
  <c r="T3" i="7"/>
  <c r="P3" i="7"/>
  <c r="R3" i="7"/>
  <c r="M3" i="7"/>
  <c r="AU12" i="7" l="1"/>
  <c r="AU11" i="7"/>
  <c r="AU8" i="7"/>
  <c r="AU17" i="7"/>
  <c r="AU15" i="7"/>
  <c r="AU4" i="7"/>
  <c r="AU14" i="7"/>
  <c r="AU18" i="7"/>
  <c r="AU9" i="7"/>
  <c r="AU7" i="7"/>
  <c r="W3" i="7"/>
  <c r="AU3" i="7" s="1"/>
  <c r="Y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tc={A018CBAB-37D5-4EE4-8726-46A5F7D827EF}</author>
  </authors>
  <commentList>
    <comment ref="D2" authorId="0" shapeId="0" xr:uid="{A018CBAB-37D5-4EE4-8726-46A5F7D827EF}">
      <text>
        <t>[Threaded comment]
Your version of Excel allows you to read this threaded comment; however, any edits to it will get removed if the file is opened in a newer version of Excel. Learn more: https://go.microsoft.com/fwlink/?linkid=870924
Comment:
    3个月前数据</t>
      </text>
    </comment>
  </commentList>
</comments>
</file>

<file path=xl/sharedStrings.xml><?xml version="1.0" encoding="utf-8"?>
<sst xmlns="http://schemas.openxmlformats.org/spreadsheetml/2006/main" count="727" uniqueCount="241">
  <si>
    <t>车型</t>
  </si>
  <si>
    <t>车型</t>
    <phoneticPr fontId="1" type="noConversion"/>
  </si>
  <si>
    <t>车款</t>
  </si>
  <si>
    <t>车款</t>
    <phoneticPr fontId="1" type="noConversion"/>
  </si>
  <si>
    <t>年款</t>
  </si>
  <si>
    <t>年款</t>
    <phoneticPr fontId="1" type="noConversion"/>
  </si>
  <si>
    <t>不良症状</t>
    <phoneticPr fontId="1" type="noConversion"/>
  </si>
  <si>
    <t>渠道</t>
    <phoneticPr fontId="1" type="noConversion"/>
  </si>
  <si>
    <t>故障日期</t>
    <phoneticPr fontId="1" type="noConversion"/>
  </si>
  <si>
    <t>生产日期</t>
  </si>
  <si>
    <t>销售日期</t>
  </si>
  <si>
    <t>车架号</t>
    <phoneticPr fontId="1" type="noConversion"/>
  </si>
  <si>
    <t>ACCH</t>
  </si>
  <si>
    <t>ACCH</t>
    <phoneticPr fontId="1" type="noConversion"/>
  </si>
  <si>
    <t>CR6</t>
  </si>
  <si>
    <t>CR6</t>
    <phoneticPr fontId="1" type="noConversion"/>
  </si>
  <si>
    <t>MQI</t>
    <phoneticPr fontId="1" type="noConversion"/>
  </si>
  <si>
    <t>技术咨询</t>
    <phoneticPr fontId="1" type="noConversion"/>
  </si>
  <si>
    <t>总局</t>
    <phoneticPr fontId="1" type="noConversion"/>
  </si>
  <si>
    <t>异响</t>
  </si>
  <si>
    <t>异响</t>
    <phoneticPr fontId="1" type="noConversion"/>
  </si>
  <si>
    <t>零件名</t>
    <phoneticPr fontId="1" type="noConversion"/>
  </si>
  <si>
    <t>未知</t>
  </si>
  <si>
    <t>未知</t>
    <phoneticPr fontId="1" type="noConversion"/>
  </si>
  <si>
    <t>缸盖罩</t>
  </si>
  <si>
    <t>缸盖罩</t>
    <phoneticPr fontId="1" type="noConversion"/>
  </si>
  <si>
    <t>漏油</t>
  </si>
  <si>
    <t>漏油</t>
    <phoneticPr fontId="1" type="noConversion"/>
  </si>
  <si>
    <t>滑牙</t>
  </si>
  <si>
    <t>滑牙</t>
    <phoneticPr fontId="1" type="noConversion"/>
  </si>
  <si>
    <t>无法开闭</t>
  </si>
  <si>
    <t>无法开闭</t>
    <phoneticPr fontId="1" type="noConversion"/>
  </si>
  <si>
    <t>方向机组件</t>
  </si>
  <si>
    <t>方向机组件</t>
    <phoneticPr fontId="1" type="noConversion"/>
  </si>
  <si>
    <t>跑偏</t>
  </si>
  <si>
    <t>跑偏</t>
    <phoneticPr fontId="1" type="noConversion"/>
  </si>
  <si>
    <t>无助力</t>
  </si>
  <si>
    <t>无助力</t>
    <phoneticPr fontId="1" type="noConversion"/>
  </si>
  <si>
    <t>2020-12-22</t>
  </si>
  <si>
    <t>不良等级</t>
    <phoneticPr fontId="1" type="noConversion"/>
  </si>
  <si>
    <t>生产日期</t>
    <phoneticPr fontId="1" type="noConversion"/>
  </si>
  <si>
    <t>MQI编号</t>
    <phoneticPr fontId="1" type="noConversion"/>
  </si>
  <si>
    <t>TEST-001</t>
    <phoneticPr fontId="1" type="noConversion"/>
  </si>
  <si>
    <t>TEST-002</t>
  </si>
  <si>
    <t>TEST-003</t>
  </si>
  <si>
    <t>TEST-004</t>
  </si>
  <si>
    <t>TEST-005</t>
  </si>
  <si>
    <t>TEST-006</t>
  </si>
  <si>
    <t>TEST-007</t>
  </si>
  <si>
    <t>TEST-008</t>
  </si>
  <si>
    <t>TEST-009</t>
  </si>
  <si>
    <t>TEST-010</t>
  </si>
  <si>
    <t>TEST-011</t>
  </si>
  <si>
    <t>TEST-012</t>
  </si>
  <si>
    <t>TEST-013</t>
  </si>
  <si>
    <t>TEST-015</t>
  </si>
  <si>
    <t>TEST-016</t>
  </si>
  <si>
    <t>TEST-017</t>
  </si>
  <si>
    <t>TEST-018</t>
  </si>
  <si>
    <t>TEST-019</t>
  </si>
  <si>
    <t>推进分类(QIS)</t>
    <phoneticPr fontId="1" type="noConversion"/>
  </si>
  <si>
    <t>超标影响(人工填写)</t>
    <phoneticPr fontId="1" type="noConversion"/>
  </si>
  <si>
    <t>对策状态(人工填写)</t>
    <phoneticPr fontId="1" type="noConversion"/>
  </si>
  <si>
    <t>对策时间(QIS)</t>
    <phoneticPr fontId="1" type="noConversion"/>
  </si>
  <si>
    <t>里程数</t>
    <phoneticPr fontId="1" type="noConversion"/>
  </si>
  <si>
    <t>销售日期</t>
    <phoneticPr fontId="1" type="noConversion"/>
  </si>
  <si>
    <t>特约店</t>
    <phoneticPr fontId="1" type="noConversion"/>
  </si>
  <si>
    <t>片区</t>
    <phoneticPr fontId="1" type="noConversion"/>
  </si>
  <si>
    <t>维修总费用</t>
    <phoneticPr fontId="1" type="noConversion"/>
  </si>
  <si>
    <t>2020-09-22</t>
  </si>
  <si>
    <t>2020-10-22</t>
  </si>
  <si>
    <t>2020-11-22</t>
  </si>
  <si>
    <t>CV3</t>
  </si>
  <si>
    <t>CDX</t>
  </si>
  <si>
    <t>CDX</t>
    <phoneticPr fontId="1" type="noConversion"/>
  </si>
  <si>
    <t>RH4</t>
  </si>
  <si>
    <t>RH4</t>
    <phoneticPr fontId="1" type="noConversion"/>
  </si>
  <si>
    <t>RDX</t>
  </si>
  <si>
    <t>RDX</t>
    <phoneticPr fontId="1" type="noConversion"/>
  </si>
  <si>
    <t>TLX</t>
  </si>
  <si>
    <t>TLX</t>
    <phoneticPr fontId="1" type="noConversion"/>
  </si>
  <si>
    <t>UB4</t>
  </si>
  <si>
    <t>UB4</t>
    <phoneticPr fontId="1" type="noConversion"/>
  </si>
  <si>
    <t>A</t>
  </si>
  <si>
    <t>A</t>
    <phoneticPr fontId="1" type="noConversion"/>
  </si>
  <si>
    <t>C</t>
  </si>
  <si>
    <t>B</t>
  </si>
  <si>
    <t>B</t>
    <phoneticPr fontId="1" type="noConversion"/>
  </si>
  <si>
    <t>C</t>
    <phoneticPr fontId="1" type="noConversion"/>
  </si>
  <si>
    <t xml:space="preserve">A </t>
    <phoneticPr fontId="1" type="noConversion"/>
  </si>
  <si>
    <t>序号</t>
    <phoneticPr fontId="1" type="noConversion"/>
  </si>
  <si>
    <t>佛山长兴</t>
  </si>
  <si>
    <t>广汽本田时利和</t>
  </si>
  <si>
    <t>福州闽都</t>
  </si>
  <si>
    <t>江门冠华</t>
  </si>
  <si>
    <t>南昌国丰</t>
  </si>
  <si>
    <t>嘉兴宝元</t>
  </si>
  <si>
    <t>东莞恒信</t>
  </si>
  <si>
    <t>茂名锦伦</t>
  </si>
  <si>
    <t>株洲宏骏</t>
  </si>
  <si>
    <t>长青博实</t>
  </si>
  <si>
    <t>东莞凯润东成</t>
  </si>
  <si>
    <t>宁波中升广达</t>
  </si>
  <si>
    <t>中山菊城</t>
  </si>
  <si>
    <t>郴州汇田</t>
  </si>
  <si>
    <t>济南鸿发</t>
  </si>
  <si>
    <t>昆山前进</t>
  </si>
  <si>
    <t>南阳宏运</t>
  </si>
  <si>
    <t>南通俊诚</t>
  </si>
  <si>
    <t>华南</t>
  </si>
  <si>
    <t>华中</t>
  </si>
  <si>
    <t>华东</t>
  </si>
  <si>
    <t>东北</t>
  </si>
  <si>
    <t>华北</t>
  </si>
  <si>
    <t>推进中</t>
  </si>
  <si>
    <t>已对策</t>
  </si>
  <si>
    <t>无需对策</t>
  </si>
  <si>
    <t>已明确</t>
  </si>
  <si>
    <t>未明确</t>
  </si>
  <si>
    <t>需再立项</t>
  </si>
  <si>
    <t>未立项</t>
  </si>
  <si>
    <t>监视</t>
  </si>
  <si>
    <t>完了</t>
  </si>
  <si>
    <t>完了</t>
    <phoneticPr fontId="1" type="noConversion"/>
  </si>
  <si>
    <t>是</t>
  </si>
  <si>
    <t>是</t>
    <phoneticPr fontId="1" type="noConversion"/>
  </si>
  <si>
    <t>否</t>
  </si>
  <si>
    <t>否</t>
    <phoneticPr fontId="1" type="noConversion"/>
  </si>
  <si>
    <t>TEST-011</t>
    <phoneticPr fontId="1" type="noConversion"/>
  </si>
  <si>
    <t>TEST-014</t>
  </si>
  <si>
    <t>已对策</t>
    <phoneticPr fontId="1" type="noConversion"/>
  </si>
  <si>
    <t>未明确</t>
    <phoneticPr fontId="1" type="noConversion"/>
  </si>
  <si>
    <t>类别</t>
    <phoneticPr fontId="1" type="noConversion"/>
  </si>
  <si>
    <t>ACCH、CDX、RDX、TLX</t>
    <phoneticPr fontId="1" type="noConversion"/>
  </si>
  <si>
    <t>CR6、RH4、CV3、UB4</t>
  </si>
  <si>
    <t>CR6、RH4、CV3、UB4</t>
    <phoneticPr fontId="1" type="noConversion"/>
  </si>
  <si>
    <t>销量</t>
    <phoneticPr fontId="1" type="noConversion"/>
  </si>
  <si>
    <t>近3个月相对上升率</t>
    <phoneticPr fontId="1" type="noConversion"/>
  </si>
  <si>
    <t>近3个月累计件数</t>
    <phoneticPr fontId="1" type="noConversion"/>
  </si>
  <si>
    <t>2016-2018</t>
  </si>
  <si>
    <t>2016-2018</t>
    <phoneticPr fontId="1" type="noConversion"/>
  </si>
  <si>
    <t>该零件近3个月的发生件数</t>
    <phoneticPr fontId="1" type="noConversion"/>
  </si>
  <si>
    <t>该零件近3个月前所有发生件数</t>
    <phoneticPr fontId="1" type="noConversion"/>
  </si>
  <si>
    <t>该车型近3个月的发生件数</t>
    <phoneticPr fontId="1" type="noConversion"/>
  </si>
  <si>
    <t>该车型近3个月前所有发生件数</t>
    <phoneticPr fontId="1" type="noConversion"/>
  </si>
  <si>
    <t>2016年款不良率</t>
    <phoneticPr fontId="1" type="noConversion"/>
  </si>
  <si>
    <t>2018年款不良率</t>
  </si>
  <si>
    <t>年款不良率同期高于其他年款（2018）</t>
    <phoneticPr fontId="1" type="noConversion"/>
  </si>
  <si>
    <t>风险等级</t>
    <phoneticPr fontId="1" type="noConversion"/>
  </si>
  <si>
    <t>MQI不良率</t>
    <phoneticPr fontId="1" type="noConversion"/>
  </si>
  <si>
    <t>分值</t>
    <phoneticPr fontId="1" type="noConversion"/>
  </si>
  <si>
    <t>上升率</t>
    <phoneticPr fontId="1" type="noConversion"/>
  </si>
  <si>
    <t>其他渠道信息</t>
    <phoneticPr fontId="1" type="noConversion"/>
  </si>
  <si>
    <t>推进分类</t>
    <phoneticPr fontId="1" type="noConversion"/>
  </si>
  <si>
    <t>风险得分</t>
    <phoneticPr fontId="1" type="noConversion"/>
  </si>
  <si>
    <t>对策后生产车辆累计销量件数</t>
    <phoneticPr fontId="1" type="noConversion"/>
  </si>
  <si>
    <t>对策后生产车辆MQI再发件数</t>
    <phoneticPr fontId="1" type="noConversion"/>
  </si>
  <si>
    <t>对策后再发不良率</t>
    <phoneticPr fontId="1" type="noConversion"/>
  </si>
  <si>
    <t>800</t>
    <phoneticPr fontId="1" type="noConversion"/>
  </si>
  <si>
    <t>2021-02-24</t>
  </si>
  <si>
    <t>MQI累计件数</t>
    <phoneticPr fontId="1" type="noConversion"/>
  </si>
  <si>
    <t>该零件近3个月的发生MQI件数</t>
    <phoneticPr fontId="1" type="noConversion"/>
  </si>
  <si>
    <t>该零件近3个月前所有发生MQI件数</t>
    <phoneticPr fontId="1" type="noConversion"/>
  </si>
  <si>
    <t>该车型近3个月的发生MQI件数</t>
    <phoneticPr fontId="1" type="noConversion"/>
  </si>
  <si>
    <t>该车型近3个月前所有发生MQI件数</t>
    <phoneticPr fontId="1" type="noConversion"/>
  </si>
  <si>
    <t>需再立项</t>
    <phoneticPr fontId="1" type="noConversion"/>
  </si>
  <si>
    <t>超标影响</t>
    <phoneticPr fontId="1" type="noConversion"/>
  </si>
  <si>
    <t>对策状态</t>
    <phoneticPr fontId="1" type="noConversion"/>
  </si>
  <si>
    <t>对策时间</t>
    <phoneticPr fontId="1" type="noConversion"/>
  </si>
  <si>
    <t>对策前不良率</t>
    <phoneticPr fontId="1" type="noConversion"/>
  </si>
  <si>
    <t>对策前生产车辆累计销量件数</t>
    <phoneticPr fontId="1" type="noConversion"/>
  </si>
  <si>
    <t>对策前生产车辆MQI件数</t>
    <phoneticPr fontId="1" type="noConversion"/>
  </si>
  <si>
    <t>2017年款零件近3个月的发生件数</t>
    <phoneticPr fontId="1" type="noConversion"/>
  </si>
  <si>
    <t>2016年款零件近3个月的发生件数</t>
    <phoneticPr fontId="1" type="noConversion"/>
  </si>
  <si>
    <t>2017年款不良率</t>
    <phoneticPr fontId="1" type="noConversion"/>
  </si>
  <si>
    <t>2018年款零件近3个月的发生件数</t>
    <phoneticPr fontId="1" type="noConversion"/>
  </si>
  <si>
    <t>该零件近3个月的发生其他渠道件数</t>
    <phoneticPr fontId="1" type="noConversion"/>
  </si>
  <si>
    <t>该零件近3个月前所有发生其他渠道件数</t>
    <phoneticPr fontId="1" type="noConversion"/>
  </si>
  <si>
    <t>该车型近3个月的发生其他渠道件数</t>
    <phoneticPr fontId="1" type="noConversion"/>
  </si>
  <si>
    <t>该车型近3个月前所有发生其他渠道件数</t>
    <phoneticPr fontId="1" type="noConversion"/>
  </si>
  <si>
    <t>其他渠道累计件数</t>
    <phoneticPr fontId="1" type="noConversion"/>
  </si>
  <si>
    <t>不良等级分值</t>
    <phoneticPr fontId="1" type="noConversion"/>
  </si>
  <si>
    <t>MQI件数分值</t>
    <phoneticPr fontId="1" type="noConversion"/>
  </si>
  <si>
    <t>MQI上升率分值</t>
    <phoneticPr fontId="1" type="noConversion"/>
  </si>
  <si>
    <t>其他渠道上升率分值</t>
    <phoneticPr fontId="1" type="noConversion"/>
  </si>
  <si>
    <t>其他渠道件数分值</t>
    <phoneticPr fontId="1" type="noConversion"/>
  </si>
  <si>
    <t>2020-12-23</t>
    <phoneticPr fontId="1" type="noConversion"/>
  </si>
  <si>
    <t>2020-12-24</t>
    <phoneticPr fontId="1" type="noConversion"/>
  </si>
  <si>
    <t>2020-12-29</t>
    <phoneticPr fontId="1" type="noConversion"/>
  </si>
  <si>
    <t>2020-12-28</t>
    <phoneticPr fontId="1" type="noConversion"/>
  </si>
  <si>
    <t>2020-12-30</t>
    <phoneticPr fontId="1" type="noConversion"/>
  </si>
  <si>
    <t>2021-01-22</t>
    <phoneticPr fontId="1" type="noConversion"/>
  </si>
  <si>
    <t>2021-01-23</t>
    <phoneticPr fontId="1" type="noConversion"/>
  </si>
  <si>
    <t>2021-01-24</t>
    <phoneticPr fontId="1" type="noConversion"/>
  </si>
  <si>
    <t>2021-01-25</t>
    <phoneticPr fontId="1" type="noConversion"/>
  </si>
  <si>
    <t>2021-01-26</t>
    <phoneticPr fontId="1" type="noConversion"/>
  </si>
  <si>
    <t>2021-02-22</t>
    <phoneticPr fontId="1" type="noConversion"/>
  </si>
  <si>
    <t>2021-02-23</t>
  </si>
  <si>
    <t>2021-02-25</t>
  </si>
  <si>
    <t>2021-02-26</t>
  </si>
  <si>
    <t>2021-02-27</t>
  </si>
  <si>
    <t>低风险</t>
    <phoneticPr fontId="1" type="noConversion"/>
  </si>
  <si>
    <t>中风险</t>
    <phoneticPr fontId="1" type="noConversion"/>
  </si>
  <si>
    <t>对策后再发不良率≥对策前不良率</t>
    <phoneticPr fontId="1" type="noConversion"/>
  </si>
  <si>
    <t>监视</t>
    <phoneticPr fontId="1" type="noConversion"/>
  </si>
  <si>
    <t>MQI保修金额</t>
    <phoneticPr fontId="1" type="noConversion"/>
  </si>
  <si>
    <t>A：2133
H：2550</t>
    <phoneticPr fontId="1" type="noConversion"/>
  </si>
  <si>
    <t>A：2450
H：2275</t>
    <phoneticPr fontId="1" type="noConversion"/>
  </si>
  <si>
    <t>A：3000
H：2600</t>
    <phoneticPr fontId="1" type="noConversion"/>
  </si>
  <si>
    <t>潜在高风险</t>
    <phoneticPr fontId="1" type="noConversion"/>
  </si>
  <si>
    <t>未立项</t>
    <phoneticPr fontId="1" type="noConversion"/>
  </si>
  <si>
    <t>A：2650
H：2233</t>
    <phoneticPr fontId="1" type="noConversion"/>
  </si>
  <si>
    <t>其他关注</t>
    <phoneticPr fontId="1" type="noConversion"/>
  </si>
  <si>
    <t>A：3100
H：2700</t>
    <phoneticPr fontId="1" type="noConversion"/>
  </si>
  <si>
    <t>高风险</t>
    <phoneticPr fontId="1" type="noConversion"/>
  </si>
  <si>
    <t>A：2825
H：2900</t>
    <phoneticPr fontId="1" type="noConversion"/>
  </si>
  <si>
    <t>已明确</t>
    <phoneticPr fontId="1" type="noConversion"/>
  </si>
  <si>
    <t>重点关注</t>
    <phoneticPr fontId="1" type="noConversion"/>
  </si>
  <si>
    <t>A：3000</t>
    <phoneticPr fontId="1" type="noConversion"/>
  </si>
  <si>
    <t>推进中</t>
    <phoneticPr fontId="1" type="noConversion"/>
  </si>
  <si>
    <t>A：2500
H：2150</t>
    <phoneticPr fontId="1" type="noConversion"/>
  </si>
  <si>
    <t>H：3000</t>
    <phoneticPr fontId="1" type="noConversion"/>
  </si>
  <si>
    <t>A：2900
H：2650</t>
    <phoneticPr fontId="1" type="noConversion"/>
  </si>
  <si>
    <t>A：2300
H：2700</t>
    <phoneticPr fontId="1" type="noConversion"/>
  </si>
  <si>
    <t>A：2450
H：2033</t>
    <phoneticPr fontId="1" type="noConversion"/>
  </si>
  <si>
    <t>A：2800
H：2400</t>
    <phoneticPr fontId="1" type="noConversion"/>
  </si>
  <si>
    <t>不良症状Id</t>
    <phoneticPr fontId="1" type="noConversion"/>
  </si>
  <si>
    <t>5fd6e4a2c8cecc87c4baaa1e</t>
    <phoneticPr fontId="1" type="noConversion"/>
  </si>
  <si>
    <t>5fd6e4a2c8cecc87c4baaa12</t>
    <phoneticPr fontId="1" type="noConversion"/>
  </si>
  <si>
    <t>5fd6e4a2c8cecc87c4baa9a4</t>
    <phoneticPr fontId="1" type="noConversion"/>
  </si>
  <si>
    <t>5fd6e4a2c8cecc87c4baa927</t>
    <phoneticPr fontId="1" type="noConversion"/>
  </si>
  <si>
    <t>5fd6e4a2c8cecc87c4baaae0</t>
    <phoneticPr fontId="1" type="noConversion"/>
  </si>
  <si>
    <t>5fd6e4a2c8cecc87c4baa996</t>
    <phoneticPr fontId="1" type="noConversion"/>
  </si>
  <si>
    <t>5fd6e4a2c8cecc87c4baa996</t>
  </si>
  <si>
    <t>零件_不良症状</t>
  </si>
  <si>
    <t>零件_不良症状</t>
    <phoneticPr fontId="1" type="noConversion"/>
  </si>
  <si>
    <t>未知零件_不良症状</t>
  </si>
  <si>
    <t>未知零件_不良症状</t>
    <phoneticPr fontId="1" type="noConversion"/>
  </si>
  <si>
    <t>零件</t>
    <phoneticPr fontId="1" type="noConversion"/>
  </si>
  <si>
    <t>未知|</t>
    <phoneticPr fontId="1" type="noConversion"/>
  </si>
  <si>
    <t>5fd6e4a2c8cecc87c4baaa12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</si>
</sst>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/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/>
    <xf numFmtId="49" fontId="0" fillId="3" borderId="1" xfId="0" applyNumberFormat="1" applyFill="1" applyBorder="1" applyAlignment="1"/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/>
    <xf numFmtId="49" fontId="0" fillId="3" borderId="1" xfId="0" applyNumberFormat="1" applyFill="1" applyBorder="1" applyAlignment="1">
      <alignment horizontal="left" vertical="center"/>
    </xf>
    <xf numFmtId="0" fontId="0" fillId="2" borderId="1" xfId="0" applyFill="1" applyBorder="1"/>
    <xf numFmtId="49" fontId="2" fillId="2" borderId="1" xfId="0" applyNumberFormat="1" applyFont="1" applyFill="1" applyBorder="1"/>
    <xf numFmtId="49" fontId="3" fillId="0" borderId="0" xfId="0" applyNumberFormat="1" applyFont="1"/>
    <xf numFmtId="49" fontId="3" fillId="2" borderId="1" xfId="0" applyNumberFormat="1" applyFont="1" applyFill="1" applyBorder="1"/>
    <xf numFmtId="0" fontId="0" fillId="2" borderId="1" xfId="0" applyNumberFormat="1" applyFill="1" applyBorder="1" applyAlignment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/>
    <xf numFmtId="0" fontId="0" fillId="4" borderId="1" xfId="0" applyNumberFormat="1" applyFill="1" applyBorder="1" applyAlignment="1"/>
    <xf numFmtId="0" fontId="4" fillId="4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2" borderId="1" xfId="0" applyNumberFormat="1" applyFont="1" applyFill="1" applyBorder="1"/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2" fillId="0" borderId="1" xfId="0" applyNumberFormat="1" applyFont="1" applyBorder="1" applyAlignment="1"/>
    <xf numFmtId="0" fontId="3" fillId="0" borderId="0" xfId="0" applyFont="1"/>
    <xf numFmtId="49" fontId="3" fillId="2" borderId="1" xfId="0" applyNumberFormat="1" applyFont="1" applyFill="1" applyBorder="1" applyAlignment="1"/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englei Shi" id="{91433B8E-95F8-4AA9-B04E-C3A7D034CACB}" userId="S::shenshi@microsoft.com::a72a42a9-86d7-425e-9a55-0878a6e7f5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1-03-22T10:00:13.69" personId="{91433B8E-95F8-4AA9-B04E-C3A7D034CACB}" id="{A018CBAB-37D5-4EE4-8726-46A5F7D827EF}">
    <text>3个月前数据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9008-5C8E-47F0-BB41-B288DA602B7C}">
  <dimension ref="A1:V26"/>
  <sheetViews>
    <sheetView tabSelected="1" zoomScale="80" zoomScaleNormal="80" workbookViewId="0">
      <selection activeCell="H1" sqref="H1:H1048576"/>
    </sheetView>
  </sheetViews>
  <sheetFormatPr defaultRowHeight="14" x14ac:dyDescent="0.3"/>
  <cols>
    <col min="1" max="1" width="5" bestFit="1" customWidth="1"/>
    <col min="2" max="2" width="10.25" customWidth="1"/>
    <col min="3" max="3" width="9.75" customWidth="1"/>
    <col min="4" max="4" width="8.83203125" customWidth="1"/>
    <col min="5" max="5" width="7.83203125" bestFit="1" customWidth="1"/>
    <col min="6" max="6" width="5.1640625" bestFit="1" customWidth="1"/>
    <col min="7" max="7" width="11" bestFit="1" customWidth="1"/>
    <col min="8" max="8" width="27.9140625" customWidth="1"/>
    <col min="9" max="11" width="11.58203125" bestFit="1" customWidth="1"/>
    <col min="12" max="12" width="11.58203125" customWidth="1"/>
    <col min="13" max="13" width="11.58203125" bestFit="1" customWidth="1"/>
    <col min="14" max="14" width="9.6640625" customWidth="1"/>
    <col min="15" max="15" width="15.08203125" bestFit="1" customWidth="1"/>
    <col min="16" max="16" width="7.83203125" customWidth="1"/>
    <col min="17" max="17" width="13.25" bestFit="1" customWidth="1"/>
    <col min="19" max="19" width="12.6640625" bestFit="1" customWidth="1"/>
    <col min="20" max="21" width="17.6640625" bestFit="1" customWidth="1"/>
    <col min="22" max="22" width="12.6640625" bestFit="1" customWidth="1"/>
  </cols>
  <sheetData>
    <row r="1" spans="1:22" s="2" customFormat="1" x14ac:dyDescent="0.3">
      <c r="A1" s="2" t="s">
        <v>90</v>
      </c>
      <c r="B1" s="2" t="s">
        <v>41</v>
      </c>
      <c r="C1" s="1" t="s">
        <v>7</v>
      </c>
      <c r="D1" s="2" t="s">
        <v>3</v>
      </c>
      <c r="E1" s="2" t="s">
        <v>1</v>
      </c>
      <c r="F1" s="2" t="s">
        <v>5</v>
      </c>
      <c r="G1" s="2" t="s">
        <v>21</v>
      </c>
      <c r="H1" s="33" t="s">
        <v>226</v>
      </c>
      <c r="I1" s="2" t="s">
        <v>6</v>
      </c>
      <c r="J1" s="2" t="s">
        <v>39</v>
      </c>
      <c r="K1" s="2" t="s">
        <v>40</v>
      </c>
      <c r="L1" s="2" t="s">
        <v>65</v>
      </c>
      <c r="M1" s="2" t="s">
        <v>8</v>
      </c>
      <c r="N1" s="2" t="s">
        <v>64</v>
      </c>
      <c r="O1" s="2" t="s">
        <v>66</v>
      </c>
      <c r="P1" s="2" t="s">
        <v>67</v>
      </c>
      <c r="Q1" s="2" t="s">
        <v>68</v>
      </c>
    </row>
    <row r="2" spans="1:22" s="4" customFormat="1" x14ac:dyDescent="0.3">
      <c r="A2" s="13">
        <v>1</v>
      </c>
      <c r="C2" s="8" t="s">
        <v>16</v>
      </c>
      <c r="D2" s="5" t="s">
        <v>13</v>
      </c>
      <c r="E2" s="5" t="s">
        <v>15</v>
      </c>
      <c r="F2" s="5">
        <v>2016</v>
      </c>
      <c r="G2" s="5" t="s">
        <v>25</v>
      </c>
      <c r="H2" s="34" t="s">
        <v>227</v>
      </c>
      <c r="I2" s="5" t="s">
        <v>27</v>
      </c>
      <c r="J2" s="5" t="s">
        <v>84</v>
      </c>
      <c r="K2" s="23">
        <v>42434</v>
      </c>
      <c r="L2" s="23">
        <v>42771</v>
      </c>
      <c r="M2" s="23">
        <v>44096</v>
      </c>
      <c r="N2" s="17">
        <v>1000</v>
      </c>
      <c r="O2" s="5" t="s">
        <v>91</v>
      </c>
      <c r="P2" s="5" t="s">
        <v>109</v>
      </c>
      <c r="Q2" s="17">
        <v>1900</v>
      </c>
    </row>
    <row r="3" spans="1:22" s="4" customFormat="1" x14ac:dyDescent="0.3">
      <c r="A3" s="13">
        <v>2</v>
      </c>
      <c r="C3" s="8" t="s">
        <v>16</v>
      </c>
      <c r="D3" s="5" t="s">
        <v>13</v>
      </c>
      <c r="E3" s="5" t="s">
        <v>15</v>
      </c>
      <c r="F3" s="5">
        <v>2017</v>
      </c>
      <c r="G3" s="5" t="s">
        <v>33</v>
      </c>
      <c r="H3" s="34" t="s">
        <v>228</v>
      </c>
      <c r="I3" s="5" t="s">
        <v>29</v>
      </c>
      <c r="J3" s="5" t="s">
        <v>87</v>
      </c>
      <c r="K3" s="23">
        <v>42901</v>
      </c>
      <c r="L3" s="23">
        <v>43235</v>
      </c>
      <c r="M3" s="23">
        <v>44126</v>
      </c>
      <c r="N3" s="17">
        <v>1100</v>
      </c>
      <c r="O3" s="5" t="s">
        <v>92</v>
      </c>
      <c r="P3" s="5" t="s">
        <v>109</v>
      </c>
      <c r="Q3" s="17">
        <v>2000</v>
      </c>
    </row>
    <row r="4" spans="1:22" s="4" customFormat="1" x14ac:dyDescent="0.3">
      <c r="A4" s="13">
        <v>3</v>
      </c>
      <c r="C4" s="8" t="s">
        <v>16</v>
      </c>
      <c r="D4" s="5" t="s">
        <v>13</v>
      </c>
      <c r="E4" s="5" t="s">
        <v>14</v>
      </c>
      <c r="F4" s="5">
        <v>2018</v>
      </c>
      <c r="G4" s="5" t="s">
        <v>23</v>
      </c>
      <c r="H4" s="34" t="s">
        <v>229</v>
      </c>
      <c r="I4" s="5" t="s">
        <v>31</v>
      </c>
      <c r="J4" s="5" t="s">
        <v>88</v>
      </c>
      <c r="K4" s="23">
        <v>43368</v>
      </c>
      <c r="L4" s="23">
        <v>43702</v>
      </c>
      <c r="M4" s="23">
        <v>44157</v>
      </c>
      <c r="N4" s="17">
        <v>1200</v>
      </c>
      <c r="O4" s="5" t="s">
        <v>93</v>
      </c>
      <c r="P4" s="5" t="s">
        <v>109</v>
      </c>
      <c r="Q4" s="17">
        <v>2100</v>
      </c>
    </row>
    <row r="5" spans="1:22" s="4" customFormat="1" x14ac:dyDescent="0.3">
      <c r="A5" s="13">
        <v>4</v>
      </c>
      <c r="B5" s="4" t="s">
        <v>42</v>
      </c>
      <c r="C5" s="3" t="s">
        <v>16</v>
      </c>
      <c r="D5" s="4" t="s">
        <v>13</v>
      </c>
      <c r="E5" s="4" t="s">
        <v>15</v>
      </c>
      <c r="F5" s="4">
        <v>2016</v>
      </c>
      <c r="G5" s="4" t="s">
        <v>25</v>
      </c>
      <c r="H5" s="35" t="s">
        <v>227</v>
      </c>
      <c r="I5" s="4" t="s">
        <v>27</v>
      </c>
      <c r="J5" s="4" t="s">
        <v>83</v>
      </c>
      <c r="K5" s="24">
        <v>42434</v>
      </c>
      <c r="L5" s="24">
        <v>42771</v>
      </c>
      <c r="M5" s="24">
        <v>44211</v>
      </c>
      <c r="N5" s="13">
        <v>1300</v>
      </c>
      <c r="O5" s="4" t="s">
        <v>94</v>
      </c>
      <c r="P5" s="4" t="s">
        <v>109</v>
      </c>
      <c r="Q5" s="13">
        <v>2200</v>
      </c>
    </row>
    <row r="6" spans="1:22" s="4" customFormat="1" x14ac:dyDescent="0.3">
      <c r="A6" s="13">
        <v>5</v>
      </c>
      <c r="B6" s="4" t="s">
        <v>43</v>
      </c>
      <c r="C6" s="3" t="s">
        <v>16</v>
      </c>
      <c r="D6" s="4" t="s">
        <v>13</v>
      </c>
      <c r="E6" s="4" t="s">
        <v>15</v>
      </c>
      <c r="F6" s="4">
        <v>2017</v>
      </c>
      <c r="G6" s="4" t="s">
        <v>25</v>
      </c>
      <c r="H6" s="35" t="s">
        <v>228</v>
      </c>
      <c r="I6" s="4" t="s">
        <v>29</v>
      </c>
      <c r="J6" s="4" t="s">
        <v>86</v>
      </c>
      <c r="K6" s="24">
        <v>42901</v>
      </c>
      <c r="L6" s="24">
        <v>43235</v>
      </c>
      <c r="M6" s="24">
        <v>44242</v>
      </c>
      <c r="N6" s="13">
        <v>1400</v>
      </c>
      <c r="O6" s="4" t="s">
        <v>95</v>
      </c>
      <c r="P6" s="4" t="s">
        <v>110</v>
      </c>
      <c r="Q6" s="13">
        <v>2300</v>
      </c>
    </row>
    <row r="7" spans="1:22" s="4" customFormat="1" x14ac:dyDescent="0.3">
      <c r="A7" s="13">
        <v>6</v>
      </c>
      <c r="B7" s="4" t="s">
        <v>44</v>
      </c>
      <c r="C7" s="3" t="s">
        <v>17</v>
      </c>
      <c r="D7" s="4" t="s">
        <v>13</v>
      </c>
      <c r="E7" s="4" t="s">
        <v>14</v>
      </c>
      <c r="F7" s="4">
        <v>2018</v>
      </c>
      <c r="G7" s="4" t="s">
        <v>25</v>
      </c>
      <c r="H7" s="35" t="s">
        <v>229</v>
      </c>
      <c r="I7" s="4" t="s">
        <v>31</v>
      </c>
      <c r="J7" s="4" t="s">
        <v>85</v>
      </c>
      <c r="K7" s="24">
        <v>43368</v>
      </c>
      <c r="L7" s="24">
        <v>43702</v>
      </c>
      <c r="M7" s="24">
        <v>44270</v>
      </c>
      <c r="N7" s="13">
        <v>1500</v>
      </c>
      <c r="O7" s="4" t="s">
        <v>96</v>
      </c>
      <c r="P7" s="4" t="s">
        <v>111</v>
      </c>
      <c r="Q7" s="13">
        <v>2400</v>
      </c>
    </row>
    <row r="8" spans="1:22" s="4" customFormat="1" x14ac:dyDescent="0.3">
      <c r="A8" s="13">
        <v>7</v>
      </c>
      <c r="B8" s="4" t="s">
        <v>45</v>
      </c>
      <c r="C8" s="3" t="s">
        <v>16</v>
      </c>
      <c r="D8" s="4" t="s">
        <v>13</v>
      </c>
      <c r="E8" s="4" t="s">
        <v>14</v>
      </c>
      <c r="F8" s="4">
        <v>2016</v>
      </c>
      <c r="G8" s="4" t="s">
        <v>33</v>
      </c>
      <c r="H8" s="35" t="s">
        <v>230</v>
      </c>
      <c r="I8" s="4" t="s">
        <v>20</v>
      </c>
      <c r="J8" s="4" t="s">
        <v>84</v>
      </c>
      <c r="K8" s="24">
        <v>42434</v>
      </c>
      <c r="L8" s="24">
        <v>42771</v>
      </c>
      <c r="M8" s="24">
        <v>44211</v>
      </c>
      <c r="N8" s="13">
        <v>1600</v>
      </c>
      <c r="O8" s="4" t="s">
        <v>97</v>
      </c>
      <c r="P8" s="4" t="s">
        <v>109</v>
      </c>
      <c r="Q8" s="13">
        <v>2500</v>
      </c>
    </row>
    <row r="9" spans="1:22" s="4" customFormat="1" x14ac:dyDescent="0.3">
      <c r="A9" s="13">
        <v>8</v>
      </c>
      <c r="B9" s="4" t="s">
        <v>46</v>
      </c>
      <c r="C9" s="3" t="s">
        <v>16</v>
      </c>
      <c r="D9" s="4" t="s">
        <v>13</v>
      </c>
      <c r="E9" s="4" t="s">
        <v>14</v>
      </c>
      <c r="F9" s="4">
        <v>2017</v>
      </c>
      <c r="G9" s="4" t="s">
        <v>33</v>
      </c>
      <c r="H9" s="35" t="s">
        <v>231</v>
      </c>
      <c r="I9" s="4" t="s">
        <v>35</v>
      </c>
      <c r="J9" s="4" t="s">
        <v>88</v>
      </c>
      <c r="K9" s="24">
        <v>42901</v>
      </c>
      <c r="L9" s="24">
        <v>43235</v>
      </c>
      <c r="M9" s="24">
        <v>44242</v>
      </c>
      <c r="N9" s="13">
        <v>1700</v>
      </c>
      <c r="O9" s="4" t="s">
        <v>98</v>
      </c>
      <c r="P9" s="4" t="s">
        <v>109</v>
      </c>
      <c r="Q9" s="13">
        <v>2600</v>
      </c>
    </row>
    <row r="10" spans="1:22" s="4" customFormat="1" x14ac:dyDescent="0.3">
      <c r="A10" s="13">
        <v>9</v>
      </c>
      <c r="B10" s="4" t="s">
        <v>47</v>
      </c>
      <c r="C10" s="3" t="s">
        <v>158</v>
      </c>
      <c r="D10" s="4" t="s">
        <v>13</v>
      </c>
      <c r="E10" s="4" t="s">
        <v>14</v>
      </c>
      <c r="F10" s="4">
        <v>2018</v>
      </c>
      <c r="G10" s="4" t="s">
        <v>33</v>
      </c>
      <c r="H10" s="35" t="s">
        <v>232</v>
      </c>
      <c r="I10" s="4" t="s">
        <v>37</v>
      </c>
      <c r="J10" s="4" t="s">
        <v>87</v>
      </c>
      <c r="K10" s="24">
        <v>43368</v>
      </c>
      <c r="L10" s="24">
        <v>43702</v>
      </c>
      <c r="M10" s="24">
        <v>44270</v>
      </c>
      <c r="N10" s="13">
        <v>1800</v>
      </c>
      <c r="O10" s="4" t="s">
        <v>99</v>
      </c>
      <c r="P10" s="4" t="s">
        <v>110</v>
      </c>
      <c r="Q10" s="13">
        <v>2700</v>
      </c>
    </row>
    <row r="11" spans="1:22" s="4" customFormat="1" x14ac:dyDescent="0.3">
      <c r="A11" s="13">
        <v>10</v>
      </c>
      <c r="B11" s="4" t="s">
        <v>48</v>
      </c>
      <c r="C11" s="3" t="s">
        <v>158</v>
      </c>
      <c r="D11" s="4" t="s">
        <v>13</v>
      </c>
      <c r="E11" s="4" t="s">
        <v>14</v>
      </c>
      <c r="F11" s="4">
        <v>2018</v>
      </c>
      <c r="G11" s="4" t="s">
        <v>33</v>
      </c>
      <c r="H11" s="35" t="s">
        <v>230</v>
      </c>
      <c r="I11" s="4" t="s">
        <v>20</v>
      </c>
      <c r="J11" s="4" t="s">
        <v>84</v>
      </c>
      <c r="K11" s="24">
        <v>43429</v>
      </c>
      <c r="L11" s="24">
        <v>43763</v>
      </c>
      <c r="M11" s="24">
        <v>44276</v>
      </c>
      <c r="N11" s="13">
        <v>1900</v>
      </c>
      <c r="O11" s="4" t="s">
        <v>100</v>
      </c>
      <c r="P11" s="4" t="s">
        <v>112</v>
      </c>
      <c r="Q11" s="13">
        <v>2800</v>
      </c>
    </row>
    <row r="12" spans="1:22" s="4" customFormat="1" x14ac:dyDescent="0.3">
      <c r="A12" s="13">
        <v>11</v>
      </c>
      <c r="B12" s="4" t="s">
        <v>49</v>
      </c>
      <c r="C12" s="3" t="s">
        <v>16</v>
      </c>
      <c r="D12" s="4" t="s">
        <v>13</v>
      </c>
      <c r="E12" s="4" t="s">
        <v>14</v>
      </c>
      <c r="F12" s="4">
        <v>2016</v>
      </c>
      <c r="G12" s="4" t="s">
        <v>23</v>
      </c>
      <c r="H12" s="35" t="s">
        <v>230</v>
      </c>
      <c r="I12" s="4" t="s">
        <v>20</v>
      </c>
      <c r="J12" s="4" t="s">
        <v>84</v>
      </c>
      <c r="K12" s="24">
        <v>42434</v>
      </c>
      <c r="L12" s="24">
        <v>42771</v>
      </c>
      <c r="M12" s="24">
        <v>44211</v>
      </c>
      <c r="N12" s="13">
        <v>2000</v>
      </c>
      <c r="O12" s="4" t="s">
        <v>101</v>
      </c>
      <c r="P12" s="4" t="s">
        <v>109</v>
      </c>
      <c r="Q12" s="13">
        <v>2900</v>
      </c>
    </row>
    <row r="13" spans="1:22" s="4" customFormat="1" x14ac:dyDescent="0.3">
      <c r="A13" s="13">
        <v>12</v>
      </c>
      <c r="B13" s="4" t="s">
        <v>50</v>
      </c>
      <c r="C13" s="3" t="s">
        <v>17</v>
      </c>
      <c r="D13" s="4" t="s">
        <v>13</v>
      </c>
      <c r="E13" s="4" t="s">
        <v>14</v>
      </c>
      <c r="F13" s="4">
        <v>2017</v>
      </c>
      <c r="G13" s="4" t="s">
        <v>23</v>
      </c>
      <c r="H13" s="35" t="s">
        <v>227</v>
      </c>
      <c r="I13" s="4" t="s">
        <v>27</v>
      </c>
      <c r="J13" s="4" t="s">
        <v>84</v>
      </c>
      <c r="K13" s="24">
        <v>42901</v>
      </c>
      <c r="L13" s="24">
        <v>43235</v>
      </c>
      <c r="M13" s="24">
        <v>44242</v>
      </c>
      <c r="N13" s="13">
        <v>2100</v>
      </c>
      <c r="O13" s="4" t="s">
        <v>102</v>
      </c>
      <c r="P13" s="4" t="s">
        <v>111</v>
      </c>
      <c r="Q13" s="13">
        <v>3000</v>
      </c>
    </row>
    <row r="14" spans="1:22" s="4" customFormat="1" x14ac:dyDescent="0.3">
      <c r="A14" s="13">
        <v>13</v>
      </c>
      <c r="B14" s="4" t="s">
        <v>51</v>
      </c>
      <c r="C14" s="3" t="s">
        <v>18</v>
      </c>
      <c r="D14" s="4" t="s">
        <v>13</v>
      </c>
      <c r="E14" s="4" t="s">
        <v>14</v>
      </c>
      <c r="F14" s="4">
        <v>2018</v>
      </c>
      <c r="G14" s="4" t="s">
        <v>23</v>
      </c>
      <c r="H14" s="35" t="s">
        <v>230</v>
      </c>
      <c r="I14" s="4" t="s">
        <v>20</v>
      </c>
      <c r="J14" s="4" t="s">
        <v>84</v>
      </c>
      <c r="K14" s="24">
        <v>43368</v>
      </c>
      <c r="L14" s="24">
        <v>43702</v>
      </c>
      <c r="M14" s="24">
        <v>44270</v>
      </c>
      <c r="N14" s="13">
        <v>2200</v>
      </c>
      <c r="O14" s="4" t="s">
        <v>103</v>
      </c>
      <c r="P14" s="4" t="s">
        <v>109</v>
      </c>
      <c r="Q14" s="13">
        <v>3100</v>
      </c>
    </row>
    <row r="15" spans="1:22" s="4" customFormat="1" x14ac:dyDescent="0.3">
      <c r="A15" s="13">
        <v>14</v>
      </c>
      <c r="C15" s="6" t="s">
        <v>16</v>
      </c>
      <c r="D15" s="7" t="s">
        <v>12</v>
      </c>
      <c r="E15" s="7" t="s">
        <v>14</v>
      </c>
      <c r="F15" s="7">
        <v>2016</v>
      </c>
      <c r="G15" s="7" t="s">
        <v>24</v>
      </c>
      <c r="H15" s="36" t="s">
        <v>227</v>
      </c>
      <c r="I15" s="7" t="s">
        <v>26</v>
      </c>
      <c r="J15" s="7" t="s">
        <v>84</v>
      </c>
      <c r="K15" s="25">
        <v>42434</v>
      </c>
      <c r="L15" s="25">
        <v>42771</v>
      </c>
      <c r="M15" s="25">
        <v>44284</v>
      </c>
      <c r="N15" s="18">
        <v>1100</v>
      </c>
      <c r="O15" s="7" t="s">
        <v>104</v>
      </c>
      <c r="P15" s="7" t="s">
        <v>110</v>
      </c>
      <c r="Q15" s="18">
        <v>2000</v>
      </c>
      <c r="R15" s="9"/>
      <c r="S15" s="9"/>
      <c r="T15" s="9"/>
      <c r="U15" s="9"/>
      <c r="V15" s="9"/>
    </row>
    <row r="16" spans="1:22" s="4" customFormat="1" x14ac:dyDescent="0.3">
      <c r="A16" s="13">
        <v>15</v>
      </c>
      <c r="C16" s="6" t="s">
        <v>16</v>
      </c>
      <c r="D16" s="7" t="s">
        <v>12</v>
      </c>
      <c r="E16" s="7" t="s">
        <v>14</v>
      </c>
      <c r="F16" s="7">
        <v>2017</v>
      </c>
      <c r="G16" s="7" t="s">
        <v>32</v>
      </c>
      <c r="H16" s="36" t="s">
        <v>228</v>
      </c>
      <c r="I16" s="7" t="s">
        <v>28</v>
      </c>
      <c r="J16" s="7" t="s">
        <v>87</v>
      </c>
      <c r="K16" s="25">
        <v>42901</v>
      </c>
      <c r="L16" s="25">
        <v>43235</v>
      </c>
      <c r="M16" s="25">
        <v>44284</v>
      </c>
      <c r="N16" s="18">
        <v>1200</v>
      </c>
      <c r="O16" s="7" t="s">
        <v>105</v>
      </c>
      <c r="P16" s="7" t="s">
        <v>113</v>
      </c>
      <c r="Q16" s="18">
        <v>2100</v>
      </c>
      <c r="R16" s="9"/>
      <c r="S16" s="9"/>
      <c r="T16" s="9"/>
      <c r="U16" s="9"/>
      <c r="V16" s="9"/>
    </row>
    <row r="17" spans="1:22" s="4" customFormat="1" x14ac:dyDescent="0.3">
      <c r="A17" s="13">
        <v>16</v>
      </c>
      <c r="C17" s="6" t="s">
        <v>16</v>
      </c>
      <c r="D17" s="7" t="s">
        <v>12</v>
      </c>
      <c r="E17" s="7" t="s">
        <v>14</v>
      </c>
      <c r="F17" s="7">
        <v>2018</v>
      </c>
      <c r="G17" s="7" t="s">
        <v>22</v>
      </c>
      <c r="H17" s="36" t="s">
        <v>229</v>
      </c>
      <c r="I17" s="7" t="s">
        <v>30</v>
      </c>
      <c r="J17" s="7" t="s">
        <v>88</v>
      </c>
      <c r="K17" s="25">
        <v>43368</v>
      </c>
      <c r="L17" s="25">
        <v>43702</v>
      </c>
      <c r="M17" s="25">
        <v>44284</v>
      </c>
      <c r="N17" s="18">
        <v>1300</v>
      </c>
      <c r="O17" s="7" t="s">
        <v>106</v>
      </c>
      <c r="P17" s="7" t="s">
        <v>111</v>
      </c>
      <c r="Q17" s="18">
        <v>2200</v>
      </c>
      <c r="R17" s="9"/>
      <c r="S17" s="9"/>
      <c r="T17" s="9"/>
      <c r="U17" s="9"/>
      <c r="V17" s="9"/>
    </row>
    <row r="18" spans="1:22" s="4" customFormat="1" x14ac:dyDescent="0.3">
      <c r="A18" s="13">
        <v>17</v>
      </c>
      <c r="B18" s="4" t="s">
        <v>128</v>
      </c>
      <c r="C18" s="3" t="s">
        <v>16</v>
      </c>
      <c r="D18" s="4" t="s">
        <v>74</v>
      </c>
      <c r="E18" s="4" t="s">
        <v>76</v>
      </c>
      <c r="F18" s="4">
        <v>2016</v>
      </c>
      <c r="G18" s="4" t="s">
        <v>24</v>
      </c>
      <c r="H18" s="35" t="s">
        <v>227</v>
      </c>
      <c r="I18" s="4" t="s">
        <v>26</v>
      </c>
      <c r="J18" s="4" t="s">
        <v>84</v>
      </c>
      <c r="K18" s="24">
        <v>44250</v>
      </c>
      <c r="L18" s="24">
        <v>44279</v>
      </c>
      <c r="M18" s="24">
        <v>44280</v>
      </c>
      <c r="N18" s="13">
        <v>1400</v>
      </c>
      <c r="O18" s="4" t="s">
        <v>107</v>
      </c>
      <c r="P18" s="4" t="s">
        <v>110</v>
      </c>
      <c r="Q18" s="13">
        <v>2300</v>
      </c>
    </row>
    <row r="19" spans="1:22" s="4" customFormat="1" x14ac:dyDescent="0.3">
      <c r="A19" s="13">
        <v>18</v>
      </c>
      <c r="B19" s="4" t="s">
        <v>53</v>
      </c>
      <c r="C19" s="3" t="s">
        <v>16</v>
      </c>
      <c r="D19" s="4" t="s">
        <v>74</v>
      </c>
      <c r="E19" s="4" t="s">
        <v>76</v>
      </c>
      <c r="F19" s="4">
        <v>2017</v>
      </c>
      <c r="G19" s="4" t="s">
        <v>32</v>
      </c>
      <c r="H19" s="35" t="s">
        <v>228</v>
      </c>
      <c r="I19" s="4" t="s">
        <v>28</v>
      </c>
      <c r="J19" s="4" t="s">
        <v>87</v>
      </c>
      <c r="K19" s="24">
        <v>44278</v>
      </c>
      <c r="L19" s="24">
        <v>44279</v>
      </c>
      <c r="M19" s="24">
        <v>44280</v>
      </c>
      <c r="N19" s="13">
        <v>1500</v>
      </c>
      <c r="O19" s="4" t="s">
        <v>108</v>
      </c>
      <c r="P19" s="4" t="s">
        <v>111</v>
      </c>
      <c r="Q19" s="13">
        <v>2400</v>
      </c>
    </row>
    <row r="20" spans="1:22" s="4" customFormat="1" x14ac:dyDescent="0.3">
      <c r="A20" s="13">
        <v>19</v>
      </c>
      <c r="B20" s="4" t="s">
        <v>54</v>
      </c>
      <c r="C20" s="3" t="s">
        <v>17</v>
      </c>
      <c r="D20" s="4" t="s">
        <v>74</v>
      </c>
      <c r="E20" s="4" t="s">
        <v>75</v>
      </c>
      <c r="F20" s="4">
        <v>2018</v>
      </c>
      <c r="G20" s="4" t="s">
        <v>22</v>
      </c>
      <c r="H20" s="35" t="s">
        <v>229</v>
      </c>
      <c r="I20" s="4" t="s">
        <v>30</v>
      </c>
      <c r="J20" s="4" t="s">
        <v>88</v>
      </c>
      <c r="K20" s="24">
        <v>44250</v>
      </c>
      <c r="L20" s="24">
        <v>44279</v>
      </c>
      <c r="M20" s="24">
        <v>44280</v>
      </c>
      <c r="N20" s="13">
        <v>1600</v>
      </c>
      <c r="O20" s="4" t="s">
        <v>95</v>
      </c>
      <c r="P20" s="4" t="s">
        <v>110</v>
      </c>
      <c r="Q20" s="13">
        <v>2500</v>
      </c>
    </row>
    <row r="21" spans="1:22" s="4" customFormat="1" x14ac:dyDescent="0.3">
      <c r="A21" s="13">
        <v>20</v>
      </c>
      <c r="B21" s="4" t="s">
        <v>129</v>
      </c>
      <c r="C21" s="3" t="s">
        <v>16</v>
      </c>
      <c r="D21" s="4" t="s">
        <v>78</v>
      </c>
      <c r="E21" s="4" t="s">
        <v>72</v>
      </c>
      <c r="F21" s="4">
        <v>2016</v>
      </c>
      <c r="G21" s="4" t="s">
        <v>24</v>
      </c>
      <c r="H21" s="35" t="s">
        <v>227</v>
      </c>
      <c r="I21" s="4" t="s">
        <v>26</v>
      </c>
      <c r="J21" s="4" t="s">
        <v>84</v>
      </c>
      <c r="K21" s="24">
        <v>44278</v>
      </c>
      <c r="L21" s="24">
        <v>44279</v>
      </c>
      <c r="M21" s="24">
        <v>44280</v>
      </c>
      <c r="N21" s="13">
        <v>1700</v>
      </c>
      <c r="O21" s="4" t="s">
        <v>91</v>
      </c>
      <c r="P21" s="4" t="s">
        <v>109</v>
      </c>
      <c r="Q21" s="13">
        <v>2600</v>
      </c>
    </row>
    <row r="22" spans="1:22" s="4" customFormat="1" x14ac:dyDescent="0.3">
      <c r="A22" s="13">
        <v>21</v>
      </c>
      <c r="B22" s="4" t="s">
        <v>55</v>
      </c>
      <c r="C22" s="3" t="s">
        <v>16</v>
      </c>
      <c r="D22" s="4" t="s">
        <v>78</v>
      </c>
      <c r="E22" s="4" t="s">
        <v>72</v>
      </c>
      <c r="F22" s="4">
        <v>2017</v>
      </c>
      <c r="G22" s="4" t="s">
        <v>24</v>
      </c>
      <c r="H22" s="35" t="s">
        <v>228</v>
      </c>
      <c r="I22" s="4" t="s">
        <v>28</v>
      </c>
      <c r="J22" s="4" t="s">
        <v>87</v>
      </c>
      <c r="K22" s="24">
        <v>44250</v>
      </c>
      <c r="L22" s="24">
        <v>44251</v>
      </c>
      <c r="M22" s="24">
        <v>44252</v>
      </c>
      <c r="N22" s="13">
        <v>1800</v>
      </c>
      <c r="O22" s="4" t="s">
        <v>92</v>
      </c>
      <c r="P22" s="4" t="s">
        <v>109</v>
      </c>
      <c r="Q22" s="13">
        <v>2700</v>
      </c>
    </row>
    <row r="23" spans="1:22" s="4" customFormat="1" x14ac:dyDescent="0.3">
      <c r="A23" s="13">
        <v>22</v>
      </c>
      <c r="B23" s="4" t="s">
        <v>56</v>
      </c>
      <c r="C23" s="3" t="s">
        <v>158</v>
      </c>
      <c r="D23" s="4" t="s">
        <v>78</v>
      </c>
      <c r="E23" s="4" t="s">
        <v>72</v>
      </c>
      <c r="F23" s="4">
        <v>2018</v>
      </c>
      <c r="G23" s="4" t="s">
        <v>24</v>
      </c>
      <c r="H23" s="35" t="s">
        <v>229</v>
      </c>
      <c r="I23" s="4" t="s">
        <v>30</v>
      </c>
      <c r="J23" s="4" t="s">
        <v>88</v>
      </c>
      <c r="K23" s="24">
        <v>44278</v>
      </c>
      <c r="L23" s="24">
        <v>44279</v>
      </c>
      <c r="M23" s="24">
        <v>44280</v>
      </c>
      <c r="N23" s="13">
        <v>1900</v>
      </c>
      <c r="O23" s="4" t="s">
        <v>93</v>
      </c>
      <c r="P23" s="4" t="s">
        <v>109</v>
      </c>
      <c r="Q23" s="13">
        <v>2800</v>
      </c>
    </row>
    <row r="24" spans="1:22" s="4" customFormat="1" x14ac:dyDescent="0.3">
      <c r="A24" s="13">
        <v>23</v>
      </c>
      <c r="B24" s="4" t="s">
        <v>57</v>
      </c>
      <c r="C24" s="3" t="s">
        <v>16</v>
      </c>
      <c r="D24" s="4" t="s">
        <v>80</v>
      </c>
      <c r="E24" s="4" t="s">
        <v>81</v>
      </c>
      <c r="F24" s="4">
        <v>2016</v>
      </c>
      <c r="G24" s="4" t="s">
        <v>32</v>
      </c>
      <c r="H24" s="35" t="s">
        <v>230</v>
      </c>
      <c r="I24" s="4" t="s">
        <v>19</v>
      </c>
      <c r="J24" s="4" t="s">
        <v>89</v>
      </c>
      <c r="K24" s="24">
        <v>44250</v>
      </c>
      <c r="L24" s="24">
        <v>44251</v>
      </c>
      <c r="M24" s="24">
        <v>44252</v>
      </c>
      <c r="N24" s="13">
        <v>2000</v>
      </c>
      <c r="O24" s="4" t="s">
        <v>94</v>
      </c>
      <c r="P24" s="4" t="s">
        <v>109</v>
      </c>
      <c r="Q24" s="13">
        <v>2900</v>
      </c>
    </row>
    <row r="25" spans="1:22" s="4" customFormat="1" x14ac:dyDescent="0.3">
      <c r="A25" s="13">
        <v>24</v>
      </c>
      <c r="B25" s="4" t="s">
        <v>58</v>
      </c>
      <c r="C25" s="3" t="s">
        <v>16</v>
      </c>
      <c r="D25" s="4" t="s">
        <v>80</v>
      </c>
      <c r="E25" s="4" t="s">
        <v>82</v>
      </c>
      <c r="F25" s="4">
        <v>2017</v>
      </c>
      <c r="G25" s="4" t="s">
        <v>32</v>
      </c>
      <c r="H25" s="35" t="s">
        <v>231</v>
      </c>
      <c r="I25" s="4" t="s">
        <v>34</v>
      </c>
      <c r="J25" s="4" t="s">
        <v>88</v>
      </c>
      <c r="K25" s="24">
        <v>44278</v>
      </c>
      <c r="L25" s="24">
        <v>44279</v>
      </c>
      <c r="M25" s="24">
        <v>44280</v>
      </c>
      <c r="N25" s="13">
        <v>2100</v>
      </c>
      <c r="O25" s="4" t="s">
        <v>95</v>
      </c>
      <c r="P25" s="4" t="s">
        <v>110</v>
      </c>
      <c r="Q25" s="13">
        <v>3000</v>
      </c>
      <c r="R25" s="9"/>
      <c r="S25" s="9"/>
      <c r="T25" s="9"/>
      <c r="U25" s="9"/>
      <c r="V25" s="9"/>
    </row>
    <row r="26" spans="1:22" s="4" customFormat="1" x14ac:dyDescent="0.3">
      <c r="A26" s="13">
        <v>25</v>
      </c>
      <c r="B26" s="4" t="s">
        <v>59</v>
      </c>
      <c r="C26" s="3" t="s">
        <v>18</v>
      </c>
      <c r="D26" s="4" t="s">
        <v>80</v>
      </c>
      <c r="E26" s="4" t="s">
        <v>81</v>
      </c>
      <c r="F26" s="4">
        <v>2018</v>
      </c>
      <c r="G26" s="4" t="s">
        <v>32</v>
      </c>
      <c r="H26" s="35" t="s">
        <v>233</v>
      </c>
      <c r="I26" s="4" t="s">
        <v>36</v>
      </c>
      <c r="J26" s="4" t="s">
        <v>87</v>
      </c>
      <c r="K26" s="24">
        <v>44250</v>
      </c>
      <c r="L26" s="24">
        <v>44251</v>
      </c>
      <c r="M26" s="24">
        <v>44252</v>
      </c>
      <c r="N26" s="13">
        <v>2200</v>
      </c>
      <c r="O26" s="4" t="s">
        <v>96</v>
      </c>
      <c r="P26" s="4" t="s">
        <v>111</v>
      </c>
      <c r="Q26" s="13">
        <v>3100</v>
      </c>
    </row>
  </sheetData>
  <autoFilter ref="A1:V26" xr:uid="{7BEC7BD3-1EF2-4C51-9561-5C9F322D6B82}"/>
  <sortState xmlns:xlrd2="http://schemas.microsoft.com/office/spreadsheetml/2017/richdata2" ref="A2:V27">
    <sortCondition ref="A1:A27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C7F24-1690-4B0E-8FD7-1796581335E0}">
  <dimension ref="A1:G45"/>
  <sheetViews>
    <sheetView topLeftCell="A25" workbookViewId="0">
      <selection activeCell="F26" sqref="F2:F26"/>
    </sheetView>
  </sheetViews>
  <sheetFormatPr defaultColWidth="9.1640625" defaultRowHeight="13" x14ac:dyDescent="0.3"/>
  <cols>
    <col min="1" max="1" width="4.75" style="12" bestFit="1" customWidth="1"/>
    <col min="2" max="2" width="5.83203125" style="10" bestFit="1" customWidth="1"/>
    <col min="3" max="3" width="5" style="10" bestFit="1" customWidth="1"/>
    <col min="4" max="4" width="5.1640625" style="10" bestFit="1" customWidth="1"/>
    <col min="5" max="5" width="11.25" style="10" customWidth="1"/>
    <col min="6" max="6" width="10.6640625" style="10" bestFit="1" customWidth="1"/>
    <col min="7" max="7" width="11.08203125" style="10" bestFit="1" customWidth="1"/>
    <col min="8" max="16384" width="9.1640625" style="11"/>
  </cols>
  <sheetData>
    <row r="1" spans="1:7" x14ac:dyDescent="0.3">
      <c r="A1" s="12" t="s">
        <v>90</v>
      </c>
      <c r="B1" s="10" t="s">
        <v>2</v>
      </c>
      <c r="C1" s="10" t="s">
        <v>0</v>
      </c>
      <c r="D1" s="10" t="s">
        <v>4</v>
      </c>
      <c r="E1" s="10" t="s">
        <v>11</v>
      </c>
      <c r="F1" s="10" t="s">
        <v>9</v>
      </c>
      <c r="G1" s="10" t="s">
        <v>10</v>
      </c>
    </row>
    <row r="2" spans="1:7" ht="14" x14ac:dyDescent="0.3">
      <c r="A2" s="22">
        <v>1</v>
      </c>
      <c r="B2" s="10" t="s">
        <v>12</v>
      </c>
      <c r="C2" s="10" t="s">
        <v>14</v>
      </c>
      <c r="D2" s="10">
        <v>2016</v>
      </c>
      <c r="F2" s="24">
        <v>42434</v>
      </c>
      <c r="G2" s="24">
        <v>42771</v>
      </c>
    </row>
    <row r="3" spans="1:7" ht="14" x14ac:dyDescent="0.3">
      <c r="A3" s="22">
        <v>4</v>
      </c>
      <c r="B3" s="10" t="s">
        <v>12</v>
      </c>
      <c r="C3" s="10" t="s">
        <v>14</v>
      </c>
      <c r="D3" s="10">
        <v>2016</v>
      </c>
      <c r="F3" s="24">
        <v>42434</v>
      </c>
      <c r="G3" s="24">
        <v>42771</v>
      </c>
    </row>
    <row r="4" spans="1:7" ht="14" x14ac:dyDescent="0.3">
      <c r="A4" s="22">
        <v>7</v>
      </c>
      <c r="B4" s="10" t="s">
        <v>12</v>
      </c>
      <c r="C4" s="10" t="s">
        <v>14</v>
      </c>
      <c r="D4" s="10">
        <v>2016</v>
      </c>
      <c r="F4" s="24">
        <v>42434</v>
      </c>
      <c r="G4" s="24">
        <v>42771</v>
      </c>
    </row>
    <row r="5" spans="1:7" ht="14" x14ac:dyDescent="0.3">
      <c r="A5" s="22">
        <v>11</v>
      </c>
      <c r="B5" s="10" t="s">
        <v>12</v>
      </c>
      <c r="C5" s="10" t="s">
        <v>14</v>
      </c>
      <c r="D5" s="10">
        <v>2016</v>
      </c>
      <c r="F5" s="24">
        <v>42434</v>
      </c>
      <c r="G5" s="24">
        <v>42771</v>
      </c>
    </row>
    <row r="6" spans="1:7" ht="14" x14ac:dyDescent="0.3">
      <c r="A6" s="22">
        <v>14</v>
      </c>
      <c r="B6" s="10" t="s">
        <v>12</v>
      </c>
      <c r="C6" s="10" t="s">
        <v>14</v>
      </c>
      <c r="D6" s="10">
        <v>2016</v>
      </c>
      <c r="F6" s="24">
        <v>42434</v>
      </c>
      <c r="G6" s="24">
        <v>42771</v>
      </c>
    </row>
    <row r="7" spans="1:7" ht="14" x14ac:dyDescent="0.3">
      <c r="A7" s="22">
        <v>27</v>
      </c>
      <c r="B7" s="10" t="s">
        <v>73</v>
      </c>
      <c r="C7" s="10" t="s">
        <v>75</v>
      </c>
      <c r="D7" s="10">
        <v>2016</v>
      </c>
      <c r="F7" s="24">
        <v>42434</v>
      </c>
      <c r="G7" s="24">
        <v>42771</v>
      </c>
    </row>
    <row r="8" spans="1:7" ht="14" x14ac:dyDescent="0.3">
      <c r="A8" s="22">
        <v>33</v>
      </c>
      <c r="B8" s="10" t="s">
        <v>77</v>
      </c>
      <c r="C8" s="10" t="s">
        <v>72</v>
      </c>
      <c r="D8" s="10">
        <v>2016</v>
      </c>
      <c r="F8" s="24">
        <v>42434</v>
      </c>
      <c r="G8" s="24">
        <v>42771</v>
      </c>
    </row>
    <row r="9" spans="1:7" ht="14" x14ac:dyDescent="0.3">
      <c r="A9" s="22">
        <v>39</v>
      </c>
      <c r="B9" s="10" t="s">
        <v>79</v>
      </c>
      <c r="C9" s="10" t="s">
        <v>81</v>
      </c>
      <c r="D9" s="10">
        <v>2016</v>
      </c>
      <c r="F9" s="24">
        <v>42434</v>
      </c>
      <c r="G9" s="24">
        <v>42771</v>
      </c>
    </row>
    <row r="10" spans="1:7" ht="14" x14ac:dyDescent="0.3">
      <c r="A10" s="22">
        <v>2</v>
      </c>
      <c r="B10" s="10" t="s">
        <v>12</v>
      </c>
      <c r="C10" s="10" t="s">
        <v>14</v>
      </c>
      <c r="D10" s="10">
        <v>2017</v>
      </c>
      <c r="F10" s="24">
        <v>42901</v>
      </c>
      <c r="G10" s="24">
        <v>43235</v>
      </c>
    </row>
    <row r="11" spans="1:7" ht="14" x14ac:dyDescent="0.3">
      <c r="A11" s="22">
        <v>5</v>
      </c>
      <c r="B11" s="10" t="s">
        <v>12</v>
      </c>
      <c r="C11" s="10" t="s">
        <v>14</v>
      </c>
      <c r="D11" s="10">
        <v>2017</v>
      </c>
      <c r="F11" s="24">
        <v>42901</v>
      </c>
      <c r="G11" s="24">
        <v>43235</v>
      </c>
    </row>
    <row r="12" spans="1:7" ht="14" x14ac:dyDescent="0.3">
      <c r="A12" s="22">
        <v>8</v>
      </c>
      <c r="B12" s="10" t="s">
        <v>12</v>
      </c>
      <c r="C12" s="10" t="s">
        <v>14</v>
      </c>
      <c r="D12" s="10">
        <v>2017</v>
      </c>
      <c r="F12" s="24">
        <v>42901</v>
      </c>
      <c r="G12" s="24">
        <v>43235</v>
      </c>
    </row>
    <row r="13" spans="1:7" ht="14" x14ac:dyDescent="0.3">
      <c r="A13" s="22">
        <v>12</v>
      </c>
      <c r="B13" s="10" t="s">
        <v>12</v>
      </c>
      <c r="C13" s="10" t="s">
        <v>14</v>
      </c>
      <c r="D13" s="10">
        <v>2017</v>
      </c>
      <c r="F13" s="24">
        <v>42901</v>
      </c>
      <c r="G13" s="24">
        <v>43235</v>
      </c>
    </row>
    <row r="14" spans="1:7" ht="14" x14ac:dyDescent="0.3">
      <c r="A14" s="22">
        <v>15</v>
      </c>
      <c r="B14" s="10" t="s">
        <v>12</v>
      </c>
      <c r="C14" s="10" t="s">
        <v>14</v>
      </c>
      <c r="D14" s="10">
        <v>2017</v>
      </c>
      <c r="F14" s="24">
        <v>42901</v>
      </c>
      <c r="G14" s="24">
        <v>43235</v>
      </c>
    </row>
    <row r="15" spans="1:7" ht="14" x14ac:dyDescent="0.3">
      <c r="A15" s="22">
        <v>28</v>
      </c>
      <c r="B15" s="10" t="s">
        <v>73</v>
      </c>
      <c r="C15" s="10" t="s">
        <v>75</v>
      </c>
      <c r="D15" s="10">
        <v>2017</v>
      </c>
      <c r="F15" s="24">
        <v>42901</v>
      </c>
      <c r="G15" s="24">
        <v>43235</v>
      </c>
    </row>
    <row r="16" spans="1:7" ht="14" x14ac:dyDescent="0.3">
      <c r="A16" s="22">
        <v>34</v>
      </c>
      <c r="B16" s="10" t="s">
        <v>77</v>
      </c>
      <c r="C16" s="10" t="s">
        <v>72</v>
      </c>
      <c r="D16" s="10">
        <v>2017</v>
      </c>
      <c r="F16" s="24">
        <v>42901</v>
      </c>
      <c r="G16" s="24">
        <v>43235</v>
      </c>
    </row>
    <row r="17" spans="1:7" ht="14" x14ac:dyDescent="0.3">
      <c r="A17" s="22">
        <v>40</v>
      </c>
      <c r="B17" s="10" t="s">
        <v>79</v>
      </c>
      <c r="C17" s="10" t="s">
        <v>81</v>
      </c>
      <c r="D17" s="10">
        <v>2017</v>
      </c>
      <c r="F17" s="24">
        <v>42901</v>
      </c>
      <c r="G17" s="24">
        <v>43235</v>
      </c>
    </row>
    <row r="18" spans="1:7" ht="14" x14ac:dyDescent="0.3">
      <c r="A18" s="22">
        <v>3</v>
      </c>
      <c r="B18" s="10" t="s">
        <v>12</v>
      </c>
      <c r="C18" s="10" t="s">
        <v>14</v>
      </c>
      <c r="D18" s="10">
        <v>2018</v>
      </c>
      <c r="F18" s="24">
        <v>43368</v>
      </c>
      <c r="G18" s="24">
        <v>43702</v>
      </c>
    </row>
    <row r="19" spans="1:7" ht="14" x14ac:dyDescent="0.3">
      <c r="A19" s="22">
        <v>6</v>
      </c>
      <c r="B19" s="10" t="s">
        <v>12</v>
      </c>
      <c r="C19" s="10" t="s">
        <v>14</v>
      </c>
      <c r="D19" s="10">
        <v>2018</v>
      </c>
      <c r="F19" s="24">
        <v>43368</v>
      </c>
      <c r="G19" s="24">
        <v>43702</v>
      </c>
    </row>
    <row r="20" spans="1:7" ht="14" x14ac:dyDescent="0.3">
      <c r="A20" s="22">
        <v>9</v>
      </c>
      <c r="B20" s="10" t="s">
        <v>12</v>
      </c>
      <c r="C20" s="10" t="s">
        <v>14</v>
      </c>
      <c r="D20" s="10">
        <v>2018</v>
      </c>
      <c r="F20" s="24">
        <v>43368</v>
      </c>
      <c r="G20" s="24">
        <v>43702</v>
      </c>
    </row>
    <row r="21" spans="1:7" ht="14" x14ac:dyDescent="0.3">
      <c r="A21" s="22">
        <v>13</v>
      </c>
      <c r="B21" s="10" t="s">
        <v>12</v>
      </c>
      <c r="C21" s="10" t="s">
        <v>14</v>
      </c>
      <c r="D21" s="10">
        <v>2018</v>
      </c>
      <c r="F21" s="24">
        <v>43368</v>
      </c>
      <c r="G21" s="24">
        <v>43702</v>
      </c>
    </row>
    <row r="22" spans="1:7" ht="14" x14ac:dyDescent="0.3">
      <c r="A22" s="22">
        <v>16</v>
      </c>
      <c r="B22" s="10" t="s">
        <v>12</v>
      </c>
      <c r="C22" s="10" t="s">
        <v>14</v>
      </c>
      <c r="D22" s="10">
        <v>2018</v>
      </c>
      <c r="F22" s="24">
        <v>43368</v>
      </c>
      <c r="G22" s="24">
        <v>43702</v>
      </c>
    </row>
    <row r="23" spans="1:7" ht="14" x14ac:dyDescent="0.3">
      <c r="A23" s="22">
        <v>29</v>
      </c>
      <c r="B23" s="10" t="s">
        <v>73</v>
      </c>
      <c r="C23" s="10" t="s">
        <v>75</v>
      </c>
      <c r="D23" s="10">
        <v>2018</v>
      </c>
      <c r="F23" s="24">
        <v>43368</v>
      </c>
      <c r="G23" s="24">
        <v>43702</v>
      </c>
    </row>
    <row r="24" spans="1:7" ht="14" x14ac:dyDescent="0.3">
      <c r="A24" s="22">
        <v>35</v>
      </c>
      <c r="B24" s="10" t="s">
        <v>77</v>
      </c>
      <c r="C24" s="10" t="s">
        <v>72</v>
      </c>
      <c r="D24" s="10">
        <v>2018</v>
      </c>
      <c r="F24" s="24">
        <v>43368</v>
      </c>
      <c r="G24" s="24">
        <v>43702</v>
      </c>
    </row>
    <row r="25" spans="1:7" ht="14" x14ac:dyDescent="0.3">
      <c r="A25" s="22">
        <v>41</v>
      </c>
      <c r="B25" s="10" t="s">
        <v>79</v>
      </c>
      <c r="C25" s="10" t="s">
        <v>81</v>
      </c>
      <c r="D25" s="10">
        <v>2018</v>
      </c>
      <c r="F25" s="24">
        <v>43368</v>
      </c>
      <c r="G25" s="24">
        <v>43702</v>
      </c>
    </row>
    <row r="26" spans="1:7" ht="14" x14ac:dyDescent="0.3">
      <c r="A26" s="22">
        <v>10</v>
      </c>
      <c r="B26" s="10" t="s">
        <v>12</v>
      </c>
      <c r="C26" s="10" t="s">
        <v>14</v>
      </c>
      <c r="D26" s="10">
        <v>2018</v>
      </c>
      <c r="F26" s="24">
        <v>43429</v>
      </c>
      <c r="G26" s="24">
        <v>43763</v>
      </c>
    </row>
    <row r="27" spans="1:7" ht="14" x14ac:dyDescent="0.3">
      <c r="A27" s="22">
        <v>17</v>
      </c>
      <c r="B27" s="10" t="s">
        <v>12</v>
      </c>
      <c r="C27" s="10" t="s">
        <v>14</v>
      </c>
      <c r="D27" s="10">
        <v>2016</v>
      </c>
      <c r="F27" s="24">
        <v>44250</v>
      </c>
      <c r="G27" s="24">
        <v>44279</v>
      </c>
    </row>
    <row r="28" spans="1:7" ht="14" x14ac:dyDescent="0.3">
      <c r="A28" s="22">
        <v>19</v>
      </c>
      <c r="B28" s="10" t="s">
        <v>12</v>
      </c>
      <c r="C28" s="10" t="s">
        <v>14</v>
      </c>
      <c r="D28" s="10">
        <v>2018</v>
      </c>
      <c r="F28" s="24">
        <v>44250</v>
      </c>
      <c r="G28" s="24">
        <v>44279</v>
      </c>
    </row>
    <row r="29" spans="1:7" ht="14" x14ac:dyDescent="0.3">
      <c r="A29" s="22">
        <v>21</v>
      </c>
      <c r="B29" s="10" t="s">
        <v>12</v>
      </c>
      <c r="C29" s="10" t="s">
        <v>14</v>
      </c>
      <c r="D29" s="10">
        <v>2016</v>
      </c>
      <c r="F29" s="24">
        <v>44250</v>
      </c>
      <c r="G29" s="24">
        <v>44251</v>
      </c>
    </row>
    <row r="30" spans="1:7" ht="14" x14ac:dyDescent="0.3">
      <c r="A30" s="22">
        <v>23</v>
      </c>
      <c r="B30" s="10" t="s">
        <v>12</v>
      </c>
      <c r="C30" s="10" t="s">
        <v>14</v>
      </c>
      <c r="D30" s="10">
        <v>2018</v>
      </c>
      <c r="F30" s="24">
        <v>44250</v>
      </c>
      <c r="G30" s="24">
        <v>44251</v>
      </c>
    </row>
    <row r="31" spans="1:7" ht="14" x14ac:dyDescent="0.3">
      <c r="A31" s="22">
        <v>25</v>
      </c>
      <c r="B31" s="10" t="s">
        <v>12</v>
      </c>
      <c r="C31" s="10" t="s">
        <v>14</v>
      </c>
      <c r="D31" s="10">
        <v>2017</v>
      </c>
      <c r="F31" s="24">
        <v>44250</v>
      </c>
      <c r="G31" s="24">
        <v>44251</v>
      </c>
    </row>
    <row r="32" spans="1:7" ht="14" x14ac:dyDescent="0.3">
      <c r="A32" s="22">
        <v>30</v>
      </c>
      <c r="B32" s="10" t="s">
        <v>73</v>
      </c>
      <c r="C32" s="10" t="s">
        <v>75</v>
      </c>
      <c r="D32" s="10">
        <v>2016</v>
      </c>
      <c r="F32" s="24">
        <v>44250</v>
      </c>
      <c r="G32" s="24">
        <v>44251</v>
      </c>
    </row>
    <row r="33" spans="1:7" ht="14" x14ac:dyDescent="0.3">
      <c r="A33" s="22">
        <v>32</v>
      </c>
      <c r="B33" s="10" t="s">
        <v>73</v>
      </c>
      <c r="C33" s="10" t="s">
        <v>75</v>
      </c>
      <c r="D33" s="10">
        <v>2018</v>
      </c>
      <c r="F33" s="24">
        <v>44250</v>
      </c>
      <c r="G33" s="24">
        <v>44251</v>
      </c>
    </row>
    <row r="34" spans="1:7" ht="14" x14ac:dyDescent="0.3">
      <c r="A34" s="22">
        <v>36</v>
      </c>
      <c r="B34" s="10" t="s">
        <v>77</v>
      </c>
      <c r="C34" s="10" t="s">
        <v>72</v>
      </c>
      <c r="D34" s="10">
        <v>2016</v>
      </c>
      <c r="F34" s="24">
        <v>44250</v>
      </c>
      <c r="G34" s="24">
        <v>44279</v>
      </c>
    </row>
    <row r="35" spans="1:7" ht="14" x14ac:dyDescent="0.3">
      <c r="A35" s="22">
        <v>38</v>
      </c>
      <c r="B35" s="10" t="s">
        <v>77</v>
      </c>
      <c r="C35" s="10" t="s">
        <v>72</v>
      </c>
      <c r="D35" s="10">
        <v>2018</v>
      </c>
      <c r="F35" s="24">
        <v>44250</v>
      </c>
      <c r="G35" s="24">
        <v>44279</v>
      </c>
    </row>
    <row r="36" spans="1:7" ht="14" x14ac:dyDescent="0.3">
      <c r="A36" s="22">
        <v>42</v>
      </c>
      <c r="B36" s="10" t="s">
        <v>79</v>
      </c>
      <c r="C36" s="10" t="s">
        <v>81</v>
      </c>
      <c r="D36" s="10">
        <v>2016</v>
      </c>
      <c r="F36" s="24">
        <v>44250</v>
      </c>
      <c r="G36" s="24">
        <v>44251</v>
      </c>
    </row>
    <row r="37" spans="1:7" ht="14" x14ac:dyDescent="0.3">
      <c r="A37" s="22">
        <v>44</v>
      </c>
      <c r="B37" s="10" t="s">
        <v>79</v>
      </c>
      <c r="C37" s="10" t="s">
        <v>81</v>
      </c>
      <c r="D37" s="10">
        <v>2018</v>
      </c>
      <c r="F37" s="24">
        <v>44250</v>
      </c>
      <c r="G37" s="24">
        <v>44251</v>
      </c>
    </row>
    <row r="38" spans="1:7" ht="14" x14ac:dyDescent="0.3">
      <c r="A38" s="22">
        <v>18</v>
      </c>
      <c r="B38" s="10" t="s">
        <v>12</v>
      </c>
      <c r="C38" s="10" t="s">
        <v>14</v>
      </c>
      <c r="D38" s="10">
        <v>2017</v>
      </c>
      <c r="F38" s="24">
        <v>44278</v>
      </c>
      <c r="G38" s="24">
        <v>44279</v>
      </c>
    </row>
    <row r="39" spans="1:7" ht="14" x14ac:dyDescent="0.3">
      <c r="A39" s="22">
        <v>20</v>
      </c>
      <c r="B39" s="10" t="s">
        <v>12</v>
      </c>
      <c r="C39" s="10" t="s">
        <v>14</v>
      </c>
      <c r="D39" s="10">
        <v>2018</v>
      </c>
      <c r="F39" s="24">
        <v>44278</v>
      </c>
      <c r="G39" s="24">
        <v>44279</v>
      </c>
    </row>
    <row r="40" spans="1:7" ht="14" x14ac:dyDescent="0.3">
      <c r="A40" s="22">
        <v>22</v>
      </c>
      <c r="B40" s="10" t="s">
        <v>12</v>
      </c>
      <c r="C40" s="10" t="s">
        <v>14</v>
      </c>
      <c r="D40" s="10">
        <v>2017</v>
      </c>
      <c r="F40" s="24">
        <v>44278</v>
      </c>
      <c r="G40" s="24">
        <v>44279</v>
      </c>
    </row>
    <row r="41" spans="1:7" ht="14" x14ac:dyDescent="0.3">
      <c r="A41" s="22">
        <v>24</v>
      </c>
      <c r="B41" s="10" t="s">
        <v>12</v>
      </c>
      <c r="C41" s="10" t="s">
        <v>14</v>
      </c>
      <c r="D41" s="10">
        <v>2016</v>
      </c>
      <c r="F41" s="24">
        <v>44278</v>
      </c>
      <c r="G41" s="24">
        <v>44279</v>
      </c>
    </row>
    <row r="42" spans="1:7" ht="14" x14ac:dyDescent="0.3">
      <c r="A42" s="22">
        <v>26</v>
      </c>
      <c r="B42" s="10" t="s">
        <v>12</v>
      </c>
      <c r="C42" s="10" t="s">
        <v>14</v>
      </c>
      <c r="D42" s="10">
        <v>2018</v>
      </c>
      <c r="F42" s="24">
        <v>44278</v>
      </c>
      <c r="G42" s="24">
        <v>44279</v>
      </c>
    </row>
    <row r="43" spans="1:7" ht="14" x14ac:dyDescent="0.3">
      <c r="A43" s="22">
        <v>31</v>
      </c>
      <c r="B43" s="10" t="s">
        <v>73</v>
      </c>
      <c r="C43" s="10" t="s">
        <v>75</v>
      </c>
      <c r="D43" s="10">
        <v>2017</v>
      </c>
      <c r="F43" s="24">
        <v>44278</v>
      </c>
      <c r="G43" s="24">
        <v>44279</v>
      </c>
    </row>
    <row r="44" spans="1:7" ht="14" x14ac:dyDescent="0.3">
      <c r="A44" s="22">
        <v>37</v>
      </c>
      <c r="B44" s="10" t="s">
        <v>77</v>
      </c>
      <c r="C44" s="10" t="s">
        <v>72</v>
      </c>
      <c r="D44" s="10">
        <v>2017</v>
      </c>
      <c r="F44" s="24">
        <v>44278</v>
      </c>
      <c r="G44" s="24">
        <v>44279</v>
      </c>
    </row>
    <row r="45" spans="1:7" ht="14" x14ac:dyDescent="0.3">
      <c r="A45" s="22">
        <v>43</v>
      </c>
      <c r="B45" s="10" t="s">
        <v>79</v>
      </c>
      <c r="C45" s="10" t="s">
        <v>81</v>
      </c>
      <c r="D45" s="10">
        <v>2017</v>
      </c>
      <c r="F45" s="24">
        <v>44278</v>
      </c>
      <c r="G45" s="24">
        <v>44279</v>
      </c>
    </row>
  </sheetData>
  <sortState xmlns:xlrd2="http://schemas.microsoft.com/office/spreadsheetml/2017/richdata2" ref="A2:G45">
    <sortCondition ref="F1:F4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172C-841D-47EF-BF87-3E4967B62F62}">
  <dimension ref="A1:E21"/>
  <sheetViews>
    <sheetView workbookViewId="0">
      <selection activeCell="G15" sqref="G15"/>
    </sheetView>
  </sheetViews>
  <sheetFormatPr defaultColWidth="9.1640625" defaultRowHeight="13" x14ac:dyDescent="0.3"/>
  <cols>
    <col min="1" max="1" width="7.83203125" style="29" bestFit="1" customWidth="1"/>
    <col min="2" max="2" width="11.1640625" style="29" bestFit="1" customWidth="1"/>
    <col min="3" max="4" width="15.5" style="29" bestFit="1" customWidth="1"/>
    <col min="5" max="5" width="11.1640625" style="29" bestFit="1" customWidth="1"/>
    <col min="6" max="16384" width="9.1640625" style="29"/>
  </cols>
  <sheetData>
    <row r="1" spans="1:5" x14ac:dyDescent="0.3">
      <c r="A1" s="28" t="s">
        <v>41</v>
      </c>
      <c r="B1" s="28" t="s">
        <v>60</v>
      </c>
      <c r="C1" s="28" t="s">
        <v>61</v>
      </c>
      <c r="D1" s="28" t="s">
        <v>62</v>
      </c>
      <c r="E1" s="28" t="s">
        <v>63</v>
      </c>
    </row>
    <row r="2" spans="1:5" x14ac:dyDescent="0.3">
      <c r="A2" s="30" t="s">
        <v>52</v>
      </c>
      <c r="B2" s="30" t="s">
        <v>120</v>
      </c>
      <c r="C2" s="30" t="s">
        <v>124</v>
      </c>
      <c r="D2" s="30" t="s">
        <v>115</v>
      </c>
      <c r="E2" s="30" t="s">
        <v>69</v>
      </c>
    </row>
    <row r="3" spans="1:5" x14ac:dyDescent="0.3">
      <c r="A3" s="30" t="s">
        <v>53</v>
      </c>
      <c r="B3" s="30" t="s">
        <v>165</v>
      </c>
      <c r="C3" s="30" t="s">
        <v>126</v>
      </c>
      <c r="D3" s="30" t="s">
        <v>116</v>
      </c>
      <c r="E3" s="30" t="s">
        <v>70</v>
      </c>
    </row>
    <row r="4" spans="1:5" x14ac:dyDescent="0.3">
      <c r="A4" s="30" t="s">
        <v>54</v>
      </c>
      <c r="B4" s="30" t="s">
        <v>114</v>
      </c>
      <c r="C4" s="30" t="s">
        <v>124</v>
      </c>
      <c r="D4" s="30" t="s">
        <v>117</v>
      </c>
      <c r="E4" s="30" t="s">
        <v>71</v>
      </c>
    </row>
    <row r="5" spans="1:5" x14ac:dyDescent="0.3">
      <c r="A5" s="30" t="s">
        <v>42</v>
      </c>
      <c r="B5" s="30" t="s">
        <v>120</v>
      </c>
      <c r="C5" s="30" t="s">
        <v>127</v>
      </c>
      <c r="D5" s="30" t="s">
        <v>131</v>
      </c>
      <c r="E5" s="30" t="s">
        <v>38</v>
      </c>
    </row>
    <row r="6" spans="1:5" x14ac:dyDescent="0.3">
      <c r="A6" s="30" t="s">
        <v>129</v>
      </c>
      <c r="B6" s="30" t="s">
        <v>122</v>
      </c>
      <c r="C6" s="30" t="s">
        <v>126</v>
      </c>
      <c r="D6" s="30" t="s">
        <v>118</v>
      </c>
      <c r="E6" s="30" t="s">
        <v>186</v>
      </c>
    </row>
    <row r="7" spans="1:5" x14ac:dyDescent="0.3">
      <c r="A7" s="30" t="s">
        <v>42</v>
      </c>
      <c r="B7" s="30" t="s">
        <v>123</v>
      </c>
      <c r="C7" s="30" t="s">
        <v>125</v>
      </c>
      <c r="D7" s="30" t="s">
        <v>130</v>
      </c>
      <c r="E7" s="30" t="s">
        <v>187</v>
      </c>
    </row>
    <row r="8" spans="1:5" x14ac:dyDescent="0.3">
      <c r="A8" s="30" t="s">
        <v>49</v>
      </c>
      <c r="B8" s="30" t="s">
        <v>114</v>
      </c>
      <c r="C8" s="30" t="s">
        <v>127</v>
      </c>
      <c r="D8" s="30" t="s">
        <v>118</v>
      </c>
      <c r="E8" s="30" t="s">
        <v>189</v>
      </c>
    </row>
    <row r="9" spans="1:5" x14ac:dyDescent="0.3">
      <c r="A9" s="30" t="s">
        <v>45</v>
      </c>
      <c r="B9" s="30" t="s">
        <v>122</v>
      </c>
      <c r="C9" s="30" t="s">
        <v>127</v>
      </c>
      <c r="D9" s="30" t="s">
        <v>118</v>
      </c>
      <c r="E9" s="30" t="s">
        <v>188</v>
      </c>
    </row>
    <row r="10" spans="1:5" x14ac:dyDescent="0.3">
      <c r="A10" s="30" t="s">
        <v>57</v>
      </c>
      <c r="B10" s="30" t="s">
        <v>119</v>
      </c>
      <c r="C10" s="30" t="s">
        <v>124</v>
      </c>
      <c r="D10" s="30"/>
      <c r="E10" s="30" t="s">
        <v>190</v>
      </c>
    </row>
    <row r="11" spans="1:5" x14ac:dyDescent="0.3">
      <c r="A11" s="30" t="s">
        <v>46</v>
      </c>
      <c r="B11" s="30" t="s">
        <v>121</v>
      </c>
      <c r="C11" s="30"/>
      <c r="D11" s="30" t="s">
        <v>115</v>
      </c>
      <c r="E11" s="30" t="s">
        <v>191</v>
      </c>
    </row>
    <row r="12" spans="1:5" x14ac:dyDescent="0.3">
      <c r="A12" s="30" t="s">
        <v>43</v>
      </c>
      <c r="B12" s="30" t="s">
        <v>119</v>
      </c>
      <c r="C12" s="30" t="s">
        <v>127</v>
      </c>
      <c r="D12" s="30" t="s">
        <v>116</v>
      </c>
      <c r="E12" s="30" t="s">
        <v>192</v>
      </c>
    </row>
    <row r="13" spans="1:5" x14ac:dyDescent="0.3">
      <c r="A13" s="30" t="s">
        <v>50</v>
      </c>
      <c r="B13" s="30" t="s">
        <v>122</v>
      </c>
      <c r="C13" s="30" t="s">
        <v>125</v>
      </c>
      <c r="D13" s="30"/>
      <c r="E13" s="30" t="s">
        <v>193</v>
      </c>
    </row>
    <row r="14" spans="1:5" x14ac:dyDescent="0.3">
      <c r="A14" s="30" t="s">
        <v>55</v>
      </c>
      <c r="B14" s="30" t="s">
        <v>204</v>
      </c>
      <c r="C14" s="30"/>
      <c r="D14" s="30"/>
      <c r="E14" s="30" t="s">
        <v>194</v>
      </c>
    </row>
    <row r="15" spans="1:5" x14ac:dyDescent="0.3">
      <c r="A15" s="30" t="s">
        <v>58</v>
      </c>
      <c r="B15" s="30" t="s">
        <v>114</v>
      </c>
      <c r="C15" s="30" t="s">
        <v>126</v>
      </c>
      <c r="D15" s="30"/>
      <c r="E15" s="30" t="s">
        <v>195</v>
      </c>
    </row>
    <row r="16" spans="1:5" x14ac:dyDescent="0.3">
      <c r="A16" s="30" t="s">
        <v>47</v>
      </c>
      <c r="B16" s="30" t="s">
        <v>120</v>
      </c>
      <c r="C16" s="30"/>
      <c r="D16" s="30" t="s">
        <v>116</v>
      </c>
      <c r="E16" s="30" t="s">
        <v>196</v>
      </c>
    </row>
    <row r="17" spans="1:5" x14ac:dyDescent="0.3">
      <c r="A17" s="30" t="s">
        <v>44</v>
      </c>
      <c r="B17" s="30" t="s">
        <v>114</v>
      </c>
      <c r="C17" s="30" t="s">
        <v>125</v>
      </c>
      <c r="D17" s="30" t="s">
        <v>117</v>
      </c>
      <c r="E17" s="30" t="s">
        <v>197</v>
      </c>
    </row>
    <row r="18" spans="1:5" x14ac:dyDescent="0.3">
      <c r="A18" s="30" t="s">
        <v>51</v>
      </c>
      <c r="B18" s="30" t="s">
        <v>121</v>
      </c>
      <c r="C18" s="30" t="s">
        <v>127</v>
      </c>
      <c r="D18" s="30"/>
      <c r="E18" s="30" t="s">
        <v>159</v>
      </c>
    </row>
    <row r="19" spans="1:5" x14ac:dyDescent="0.3">
      <c r="A19" s="30" t="s">
        <v>56</v>
      </c>
      <c r="B19" s="30" t="s">
        <v>120</v>
      </c>
      <c r="C19" s="30"/>
      <c r="D19" s="30"/>
      <c r="E19" s="30" t="s">
        <v>198</v>
      </c>
    </row>
    <row r="20" spans="1:5" x14ac:dyDescent="0.3">
      <c r="A20" s="30" t="s">
        <v>59</v>
      </c>
      <c r="B20" s="30" t="s">
        <v>122</v>
      </c>
      <c r="C20" s="30" t="s">
        <v>124</v>
      </c>
      <c r="D20" s="30"/>
      <c r="E20" s="30" t="s">
        <v>199</v>
      </c>
    </row>
    <row r="21" spans="1:5" x14ac:dyDescent="0.3">
      <c r="A21" s="30" t="s">
        <v>48</v>
      </c>
      <c r="B21" s="30" t="s">
        <v>119</v>
      </c>
      <c r="C21" s="30" t="s">
        <v>125</v>
      </c>
      <c r="D21" s="30" t="s">
        <v>117</v>
      </c>
      <c r="E21" s="30" t="s">
        <v>200</v>
      </c>
    </row>
  </sheetData>
  <sortState xmlns:xlrd2="http://schemas.microsoft.com/office/spreadsheetml/2017/richdata2" ref="A2:E21">
    <sortCondition ref="E1:E2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0102-BA64-4866-8138-817B4CAFCBB0}">
  <dimension ref="A1:BD19"/>
  <sheetViews>
    <sheetView topLeftCell="I1" zoomScaleNormal="100" workbookViewId="0">
      <pane ySplit="1" topLeftCell="A2" activePane="bottomLeft" state="frozen"/>
      <selection pane="bottomLeft" activeCell="P3" sqref="P3"/>
    </sheetView>
  </sheetViews>
  <sheetFormatPr defaultColWidth="8.83203125" defaultRowHeight="10.5" x14ac:dyDescent="0.3"/>
  <cols>
    <col min="1" max="1" width="10.1640625" style="14" bestFit="1" customWidth="1"/>
    <col min="2" max="2" width="8.5" style="14" bestFit="1" customWidth="1"/>
    <col min="3" max="3" width="7.1640625" style="14" bestFit="1" customWidth="1"/>
    <col min="4" max="4" width="7.4140625" style="14" bestFit="1" customWidth="1"/>
    <col min="5" max="5" width="12.25" style="14" bestFit="1" customWidth="1"/>
    <col min="6" max="6" width="12.25" style="14" customWidth="1"/>
    <col min="7" max="7" width="12.25" style="14" bestFit="1" customWidth="1"/>
    <col min="8" max="8" width="4" style="14" bestFit="1" customWidth="1"/>
    <col min="9" max="15" width="8.6640625" style="14" bestFit="1" customWidth="1"/>
    <col min="16" max="16" width="8" style="14" bestFit="1" customWidth="1"/>
    <col min="17" max="17" width="8.6640625" style="14" bestFit="1" customWidth="1"/>
    <col min="18" max="18" width="8.4140625" style="14" bestFit="1" customWidth="1"/>
    <col min="19" max="20" width="8.6640625" style="14" bestFit="1" customWidth="1"/>
    <col min="21" max="21" width="9.25" style="14" bestFit="1" customWidth="1"/>
    <col min="22" max="22" width="6.6640625" style="14" bestFit="1" customWidth="1"/>
    <col min="23" max="23" width="8" style="14" bestFit="1" customWidth="1"/>
    <col min="24" max="24" width="7.75" style="16" bestFit="1" customWidth="1"/>
    <col min="25" max="25" width="8.4140625" style="14" bestFit="1" customWidth="1"/>
    <col min="26" max="26" width="7.75" style="16" bestFit="1" customWidth="1"/>
    <col min="27" max="30" width="8.6640625" style="14" bestFit="1" customWidth="1"/>
    <col min="31" max="31" width="8.4140625" style="14" bestFit="1" customWidth="1"/>
    <col min="32" max="32" width="7.75" style="14" bestFit="1" customWidth="1"/>
    <col min="33" max="34" width="8" style="14" bestFit="1" customWidth="1"/>
    <col min="35" max="35" width="8.6640625" style="14" bestFit="1" customWidth="1"/>
    <col min="36" max="36" width="9.25" style="14" bestFit="1" customWidth="1"/>
    <col min="37" max="37" width="8.6640625" style="14" bestFit="1" customWidth="1"/>
    <col min="38" max="38" width="9.25" style="14" bestFit="1" customWidth="1"/>
    <col min="39" max="39" width="5.6640625" style="14" bestFit="1" customWidth="1"/>
    <col min="40" max="40" width="8" style="14" bestFit="1" customWidth="1"/>
    <col min="41" max="41" width="6.6640625" style="14" bestFit="1" customWidth="1"/>
    <col min="42" max="42" width="2" style="14" bestFit="1" customWidth="1"/>
    <col min="43" max="43" width="4" style="14" bestFit="1" customWidth="1"/>
    <col min="44" max="46" width="6.4140625" style="14" bestFit="1" customWidth="1"/>
    <col min="47" max="48" width="6.6640625" style="14" bestFit="1" customWidth="1"/>
    <col min="49" max="49" width="7.75" style="14" bestFit="1" customWidth="1"/>
    <col min="50" max="54" width="8" style="14" bestFit="1" customWidth="1"/>
    <col min="55" max="55" width="8.4140625" style="14" bestFit="1" customWidth="1"/>
    <col min="56" max="56" width="8.83203125" style="14"/>
    <col min="57" max="16384" width="8.83203125" style="15"/>
  </cols>
  <sheetData>
    <row r="1" spans="1:56" x14ac:dyDescent="0.3">
      <c r="V1" s="38" t="s">
        <v>39</v>
      </c>
      <c r="W1" s="39"/>
      <c r="X1" s="40" t="s">
        <v>16</v>
      </c>
      <c r="Y1" s="41"/>
      <c r="Z1" s="41"/>
      <c r="AA1" s="41"/>
      <c r="AB1" s="41"/>
      <c r="AC1" s="41"/>
      <c r="AD1" s="41"/>
      <c r="AE1" s="41"/>
      <c r="AF1" s="42"/>
      <c r="AG1" s="40" t="s">
        <v>152</v>
      </c>
      <c r="AH1" s="41"/>
      <c r="AI1" s="41"/>
      <c r="AJ1" s="41"/>
      <c r="AK1" s="41"/>
      <c r="AL1" s="41"/>
      <c r="AM1" s="41"/>
      <c r="AN1" s="42"/>
      <c r="AO1" s="38" t="s">
        <v>153</v>
      </c>
      <c r="AP1" s="43"/>
      <c r="AQ1" s="39"/>
      <c r="AR1" s="20"/>
      <c r="AS1" s="20"/>
      <c r="AT1" s="20"/>
      <c r="AW1" s="20"/>
    </row>
    <row r="2" spans="1:56" ht="31.5" x14ac:dyDescent="0.3">
      <c r="A2" s="14" t="s">
        <v>132</v>
      </c>
      <c r="B2" s="14" t="s">
        <v>3</v>
      </c>
      <c r="C2" s="14" t="s">
        <v>1</v>
      </c>
      <c r="D2" s="14" t="s">
        <v>5</v>
      </c>
      <c r="E2" s="14" t="s">
        <v>238</v>
      </c>
      <c r="F2" s="14" t="s">
        <v>226</v>
      </c>
      <c r="G2" s="14" t="s">
        <v>6</v>
      </c>
      <c r="H2" s="14" t="s">
        <v>136</v>
      </c>
      <c r="I2" s="14" t="s">
        <v>141</v>
      </c>
      <c r="J2" s="14" t="s">
        <v>142</v>
      </c>
      <c r="K2" s="14" t="s">
        <v>143</v>
      </c>
      <c r="L2" s="14" t="s">
        <v>144</v>
      </c>
      <c r="M2" s="31" t="s">
        <v>137</v>
      </c>
      <c r="N2" s="31" t="s">
        <v>138</v>
      </c>
      <c r="O2" s="16" t="s">
        <v>173</v>
      </c>
      <c r="P2" s="14" t="s">
        <v>145</v>
      </c>
      <c r="Q2" s="14" t="s">
        <v>172</v>
      </c>
      <c r="R2" s="14" t="s">
        <v>174</v>
      </c>
      <c r="S2" s="14" t="s">
        <v>175</v>
      </c>
      <c r="T2" s="14" t="s">
        <v>146</v>
      </c>
      <c r="U2" s="31" t="s">
        <v>147</v>
      </c>
      <c r="V2" s="16" t="s">
        <v>39</v>
      </c>
      <c r="W2" s="19" t="s">
        <v>181</v>
      </c>
      <c r="X2" s="16" t="s">
        <v>160</v>
      </c>
      <c r="Y2" s="16" t="s">
        <v>149</v>
      </c>
      <c r="Z2" s="19" t="s">
        <v>182</v>
      </c>
      <c r="AA2" s="16" t="s">
        <v>161</v>
      </c>
      <c r="AB2" s="16" t="s">
        <v>162</v>
      </c>
      <c r="AC2" s="16" t="s">
        <v>163</v>
      </c>
      <c r="AD2" s="16" t="s">
        <v>164</v>
      </c>
      <c r="AE2" s="16" t="s">
        <v>151</v>
      </c>
      <c r="AF2" s="19" t="s">
        <v>183</v>
      </c>
      <c r="AG2" s="16" t="s">
        <v>180</v>
      </c>
      <c r="AH2" s="19" t="s">
        <v>185</v>
      </c>
      <c r="AI2" s="16" t="s">
        <v>176</v>
      </c>
      <c r="AJ2" s="16" t="s">
        <v>177</v>
      </c>
      <c r="AK2" s="16" t="s">
        <v>178</v>
      </c>
      <c r="AL2" s="16" t="s">
        <v>179</v>
      </c>
      <c r="AM2" s="16" t="s">
        <v>151</v>
      </c>
      <c r="AN2" s="19" t="s">
        <v>184</v>
      </c>
      <c r="AO2" s="40" t="s">
        <v>153</v>
      </c>
      <c r="AP2" s="42"/>
      <c r="AQ2" s="19" t="s">
        <v>150</v>
      </c>
      <c r="AR2" s="16" t="s">
        <v>205</v>
      </c>
      <c r="AS2" s="16" t="s">
        <v>166</v>
      </c>
      <c r="AT2" s="16" t="s">
        <v>167</v>
      </c>
      <c r="AU2" s="16" t="s">
        <v>154</v>
      </c>
      <c r="AV2" s="31" t="s">
        <v>148</v>
      </c>
      <c r="AW2" s="16" t="s">
        <v>168</v>
      </c>
      <c r="AX2" s="16" t="s">
        <v>171</v>
      </c>
      <c r="AY2" s="16" t="s">
        <v>170</v>
      </c>
      <c r="AZ2" s="19" t="s">
        <v>169</v>
      </c>
      <c r="BA2" s="31" t="s">
        <v>156</v>
      </c>
      <c r="BB2" s="14" t="s">
        <v>155</v>
      </c>
      <c r="BC2" s="19" t="s">
        <v>157</v>
      </c>
      <c r="BD2" s="31" t="s">
        <v>203</v>
      </c>
    </row>
    <row r="3" spans="1:56" ht="31.5" x14ac:dyDescent="0.3">
      <c r="A3" s="14" t="s">
        <v>235</v>
      </c>
      <c r="B3" s="14" t="s">
        <v>133</v>
      </c>
      <c r="C3" s="14" t="s">
        <v>135</v>
      </c>
      <c r="D3" s="14" t="s">
        <v>140</v>
      </c>
      <c r="E3" s="32" t="s">
        <v>33</v>
      </c>
      <c r="F3" s="32" t="s">
        <v>240</v>
      </c>
      <c r="G3" s="32" t="s">
        <v>29</v>
      </c>
      <c r="H3" s="14">
        <v>44</v>
      </c>
      <c r="I3" s="14">
        <v>2</v>
      </c>
      <c r="J3" s="14">
        <v>1</v>
      </c>
      <c r="K3" s="14">
        <v>22</v>
      </c>
      <c r="L3" s="14">
        <v>3</v>
      </c>
      <c r="M3" s="14">
        <f>I3/J3/(K3/L3)</f>
        <v>0.27272727272727276</v>
      </c>
      <c r="N3" s="14">
        <f>I3</f>
        <v>2</v>
      </c>
      <c r="O3" s="14">
        <v>0</v>
      </c>
      <c r="P3" s="14">
        <f>O3/H3</f>
        <v>0</v>
      </c>
      <c r="Q3" s="14">
        <v>3</v>
      </c>
      <c r="R3" s="14">
        <f>Q3/H3</f>
        <v>6.8181818181818177E-2</v>
      </c>
      <c r="S3" s="14">
        <v>0</v>
      </c>
      <c r="T3" s="14">
        <f>S3/H3</f>
        <v>0</v>
      </c>
      <c r="U3" s="14" t="s">
        <v>127</v>
      </c>
      <c r="V3" s="14" t="s">
        <v>87</v>
      </c>
      <c r="W3" s="14">
        <f>3*0.9</f>
        <v>2.7</v>
      </c>
      <c r="X3" s="16">
        <v>3</v>
      </c>
      <c r="Y3" s="14">
        <f t="shared" ref="Y3:Y18" si="0">X3/H3</f>
        <v>6.8181818181818177E-2</v>
      </c>
      <c r="Z3" s="16">
        <f>5*0.5</f>
        <v>2.5</v>
      </c>
      <c r="AA3" s="14">
        <v>2</v>
      </c>
      <c r="AB3" s="14">
        <v>1</v>
      </c>
      <c r="AC3" s="14">
        <v>14</v>
      </c>
      <c r="AD3" s="14">
        <v>3</v>
      </c>
      <c r="AE3" s="14">
        <f>AA3/AB3/(AC3/AD3)</f>
        <v>0.42857142857142855</v>
      </c>
      <c r="AF3" s="14">
        <f>0*0.5</f>
        <v>0</v>
      </c>
      <c r="AG3" s="14">
        <v>0</v>
      </c>
      <c r="AH3" s="14">
        <f>0*0.1</f>
        <v>0</v>
      </c>
      <c r="AI3" s="14">
        <v>0</v>
      </c>
      <c r="AJ3" s="14">
        <v>0</v>
      </c>
      <c r="AK3" s="14">
        <v>8</v>
      </c>
      <c r="AL3" s="14">
        <v>0</v>
      </c>
      <c r="AM3" s="14">
        <v>0</v>
      </c>
      <c r="AN3" s="14">
        <f>0*0.1</f>
        <v>0</v>
      </c>
      <c r="AO3" s="14" t="s">
        <v>165</v>
      </c>
      <c r="AP3" s="14">
        <v>5</v>
      </c>
      <c r="AQ3" s="14">
        <f>AP3*0.1</f>
        <v>0.5</v>
      </c>
      <c r="AR3" s="14">
        <v>2166</v>
      </c>
      <c r="AS3" s="14" t="s">
        <v>126</v>
      </c>
      <c r="AT3" s="14" t="s">
        <v>116</v>
      </c>
      <c r="AU3" s="14">
        <f>(W3+Z3+AF3+AH3+XAE3+AN3+AQ3)*1.05*1*1</f>
        <v>5.9850000000000003</v>
      </c>
      <c r="AV3" s="14" t="s">
        <v>202</v>
      </c>
      <c r="AW3" s="21">
        <v>44126</v>
      </c>
      <c r="AX3" s="14">
        <v>2</v>
      </c>
      <c r="AY3" s="14">
        <v>25</v>
      </c>
      <c r="AZ3" s="14">
        <f>AX3/AY3</f>
        <v>0.08</v>
      </c>
      <c r="BA3" s="14">
        <v>1</v>
      </c>
      <c r="BB3" s="14">
        <v>19</v>
      </c>
      <c r="BC3" s="14">
        <f>BA3/BB3</f>
        <v>5.2631578947368418E-2</v>
      </c>
      <c r="BD3" s="14" t="s">
        <v>127</v>
      </c>
    </row>
    <row r="4" spans="1:56" ht="31.5" x14ac:dyDescent="0.3">
      <c r="A4" s="14" t="s">
        <v>234</v>
      </c>
      <c r="B4" s="14" t="s">
        <v>133</v>
      </c>
      <c r="C4" s="14" t="s">
        <v>135</v>
      </c>
      <c r="D4" s="14" t="s">
        <v>140</v>
      </c>
      <c r="E4" s="32" t="s">
        <v>33</v>
      </c>
      <c r="F4" s="32" t="s">
        <v>231</v>
      </c>
      <c r="G4" s="32" t="s">
        <v>35</v>
      </c>
      <c r="H4" s="14">
        <v>44</v>
      </c>
      <c r="I4" s="14">
        <v>2</v>
      </c>
      <c r="J4" s="14">
        <v>0</v>
      </c>
      <c r="K4" s="14">
        <v>22</v>
      </c>
      <c r="L4" s="14">
        <v>3</v>
      </c>
      <c r="M4" s="14">
        <v>0</v>
      </c>
      <c r="N4" s="14">
        <f>I4</f>
        <v>2</v>
      </c>
      <c r="O4" s="14">
        <v>0</v>
      </c>
      <c r="P4" s="14">
        <f>O4/H4</f>
        <v>0</v>
      </c>
      <c r="Q4" s="14">
        <v>2</v>
      </c>
      <c r="R4" s="14">
        <f>Q4/H4</f>
        <v>4.5454545454545456E-2</v>
      </c>
      <c r="S4" s="14">
        <v>0</v>
      </c>
      <c r="T4" s="14">
        <f>S4/H4</f>
        <v>0</v>
      </c>
      <c r="U4" s="14" t="s">
        <v>127</v>
      </c>
      <c r="V4" s="14" t="s">
        <v>88</v>
      </c>
      <c r="W4" s="14">
        <f>1*0.9</f>
        <v>0.9</v>
      </c>
      <c r="X4" s="16">
        <v>2</v>
      </c>
      <c r="Y4" s="14">
        <f t="shared" si="0"/>
        <v>4.5454545454545456E-2</v>
      </c>
      <c r="Z4" s="16">
        <f t="shared" ref="Z4:Z9" si="1">5*0.5</f>
        <v>2.5</v>
      </c>
      <c r="AA4" s="14">
        <v>2</v>
      </c>
      <c r="AB4" s="14">
        <v>0</v>
      </c>
      <c r="AC4" s="14">
        <v>14</v>
      </c>
      <c r="AD4" s="14">
        <v>3</v>
      </c>
      <c r="AE4" s="14">
        <v>0</v>
      </c>
      <c r="AF4" s="14">
        <f>0*0.5</f>
        <v>0</v>
      </c>
      <c r="AG4" s="14">
        <v>0</v>
      </c>
      <c r="AH4" s="14">
        <f>0*0.1</f>
        <v>0</v>
      </c>
      <c r="AI4" s="14">
        <v>0</v>
      </c>
      <c r="AJ4" s="14">
        <v>0</v>
      </c>
      <c r="AK4" s="14">
        <v>8</v>
      </c>
      <c r="AL4" s="14">
        <v>0</v>
      </c>
      <c r="AM4" s="14">
        <v>0</v>
      </c>
      <c r="AN4" s="14">
        <f t="shared" ref="AN4:AN18" si="2">0*0.1</f>
        <v>0</v>
      </c>
      <c r="AO4" s="14" t="s">
        <v>219</v>
      </c>
      <c r="AP4" s="14">
        <v>3</v>
      </c>
      <c r="AQ4" s="14">
        <f t="shared" ref="AQ4:AQ18" si="3">AP4*0.1</f>
        <v>0.30000000000000004</v>
      </c>
      <c r="AR4" s="14" t="s">
        <v>208</v>
      </c>
      <c r="AS4" s="14" t="s">
        <v>127</v>
      </c>
      <c r="AU4" s="14">
        <f t="shared" ref="AU4:AU9" si="4">(W4+Z4+AF4+AH4+XAE4+AN4+AQ4)*1.05*1*1</f>
        <v>3.8850000000000002</v>
      </c>
      <c r="AV4" s="14" t="s">
        <v>201</v>
      </c>
      <c r="AW4" s="21">
        <v>44222</v>
      </c>
      <c r="AX4" s="14">
        <v>2</v>
      </c>
      <c r="AY4" s="14">
        <v>25</v>
      </c>
      <c r="AZ4" s="14">
        <f t="shared" ref="AZ4:AZ18" si="5">AX4/AY4</f>
        <v>0.08</v>
      </c>
      <c r="BA4" s="14">
        <v>0</v>
      </c>
      <c r="BB4" s="14">
        <v>19</v>
      </c>
      <c r="BC4" s="14">
        <f t="shared" ref="BC4:BC18" si="6">BA4/BB4</f>
        <v>0</v>
      </c>
      <c r="BD4" s="14" t="s">
        <v>125</v>
      </c>
    </row>
    <row r="5" spans="1:56" ht="31.5" x14ac:dyDescent="0.3">
      <c r="A5" s="14" t="s">
        <v>234</v>
      </c>
      <c r="B5" s="14" t="s">
        <v>133</v>
      </c>
      <c r="C5" s="14" t="s">
        <v>134</v>
      </c>
      <c r="D5" s="14" t="s">
        <v>139</v>
      </c>
      <c r="E5" s="32" t="s">
        <v>33</v>
      </c>
      <c r="F5" s="32" t="s">
        <v>232</v>
      </c>
      <c r="G5" s="32" t="s">
        <v>37</v>
      </c>
      <c r="H5" s="14">
        <v>44</v>
      </c>
      <c r="I5" s="14">
        <v>2</v>
      </c>
      <c r="J5" s="14">
        <v>0</v>
      </c>
      <c r="K5" s="14">
        <v>22</v>
      </c>
      <c r="L5" s="14">
        <v>3</v>
      </c>
      <c r="M5" s="14">
        <v>0</v>
      </c>
      <c r="N5" s="14">
        <v>2</v>
      </c>
      <c r="O5" s="14">
        <v>0</v>
      </c>
      <c r="P5" s="14">
        <f t="shared" ref="P5:P15" si="7">O5/H5</f>
        <v>0</v>
      </c>
      <c r="Q5" s="14">
        <v>0</v>
      </c>
      <c r="R5" s="14">
        <f t="shared" ref="R5:R13" si="8">Q5/H5</f>
        <v>0</v>
      </c>
      <c r="S5" s="14">
        <v>2</v>
      </c>
      <c r="T5" s="14">
        <f t="shared" ref="T5:T15" si="9">S5/H5</f>
        <v>4.5454545454545456E-2</v>
      </c>
      <c r="U5" s="14" t="s">
        <v>125</v>
      </c>
      <c r="V5" s="14" t="s">
        <v>87</v>
      </c>
      <c r="W5" s="14">
        <f>3*0.9</f>
        <v>2.7</v>
      </c>
      <c r="X5" s="16">
        <v>0</v>
      </c>
      <c r="Y5" s="14">
        <f t="shared" si="0"/>
        <v>0</v>
      </c>
      <c r="Z5" s="16">
        <f>1*0.5</f>
        <v>0.5</v>
      </c>
      <c r="AA5" s="14">
        <v>0</v>
      </c>
      <c r="AB5" s="14">
        <v>0</v>
      </c>
      <c r="AC5" s="14">
        <v>14</v>
      </c>
      <c r="AD5" s="14">
        <v>3</v>
      </c>
      <c r="AE5" s="14">
        <v>0</v>
      </c>
      <c r="AF5" s="14">
        <f t="shared" ref="AF5:AF17" si="10">0*0.5</f>
        <v>0</v>
      </c>
      <c r="AG5" s="14">
        <v>2</v>
      </c>
      <c r="AH5" s="14">
        <f>3*0.1</f>
        <v>0.30000000000000004</v>
      </c>
      <c r="AI5" s="14">
        <v>2</v>
      </c>
      <c r="AJ5" s="14">
        <v>0</v>
      </c>
      <c r="AK5" s="14">
        <v>8</v>
      </c>
      <c r="AL5" s="14">
        <v>0</v>
      </c>
      <c r="AM5" s="14">
        <v>0</v>
      </c>
      <c r="AN5" s="14">
        <f t="shared" si="2"/>
        <v>0</v>
      </c>
      <c r="AO5" s="14" t="s">
        <v>123</v>
      </c>
      <c r="AP5" s="14">
        <v>1</v>
      </c>
      <c r="AQ5" s="14">
        <f t="shared" si="3"/>
        <v>0.1</v>
      </c>
      <c r="AR5" s="14" t="s">
        <v>213</v>
      </c>
      <c r="AS5" s="14" t="s">
        <v>125</v>
      </c>
      <c r="AU5" s="14">
        <f>(W5+Z5+AF5+AH5+XAE5+AN5+AQ5)*1.05*1.1*1</f>
        <v>4.1580000000000004</v>
      </c>
      <c r="AV5" s="14" t="s">
        <v>212</v>
      </c>
      <c r="AW5" s="21">
        <v>44253</v>
      </c>
      <c r="AX5" s="14">
        <v>0</v>
      </c>
      <c r="AY5" s="14">
        <v>36</v>
      </c>
      <c r="AZ5" s="14">
        <f t="shared" si="5"/>
        <v>0</v>
      </c>
      <c r="BA5" s="14">
        <v>0</v>
      </c>
      <c r="BB5" s="14">
        <v>8</v>
      </c>
      <c r="BC5" s="14">
        <f t="shared" si="6"/>
        <v>0</v>
      </c>
      <c r="BD5" s="14" t="s">
        <v>125</v>
      </c>
    </row>
    <row r="6" spans="1:56" ht="31.5" x14ac:dyDescent="0.3">
      <c r="A6" s="14" t="s">
        <v>234</v>
      </c>
      <c r="B6" s="14" t="s">
        <v>133</v>
      </c>
      <c r="C6" s="14" t="s">
        <v>134</v>
      </c>
      <c r="D6" s="14" t="s">
        <v>139</v>
      </c>
      <c r="E6" s="32" t="s">
        <v>33</v>
      </c>
      <c r="F6" s="32" t="s">
        <v>230</v>
      </c>
      <c r="G6" s="32" t="s">
        <v>20</v>
      </c>
      <c r="H6" s="14">
        <v>44</v>
      </c>
      <c r="I6" s="14">
        <v>3</v>
      </c>
      <c r="J6" s="14">
        <v>0</v>
      </c>
      <c r="K6" s="14">
        <v>22</v>
      </c>
      <c r="L6" s="14">
        <v>3</v>
      </c>
      <c r="M6" s="14">
        <v>0</v>
      </c>
      <c r="N6" s="14">
        <v>3</v>
      </c>
      <c r="O6" s="14">
        <v>2</v>
      </c>
      <c r="P6" s="14">
        <f t="shared" si="7"/>
        <v>4.5454545454545456E-2</v>
      </c>
      <c r="Q6" s="14">
        <v>0</v>
      </c>
      <c r="R6" s="14">
        <f t="shared" si="8"/>
        <v>0</v>
      </c>
      <c r="S6" s="14">
        <v>1</v>
      </c>
      <c r="T6" s="14">
        <f t="shared" si="9"/>
        <v>2.2727272727272728E-2</v>
      </c>
      <c r="U6" s="14" t="s">
        <v>127</v>
      </c>
      <c r="V6" s="14" t="s">
        <v>84</v>
      </c>
      <c r="W6" s="14">
        <f>5*0.9</f>
        <v>4.5</v>
      </c>
      <c r="X6" s="16">
        <v>2</v>
      </c>
      <c r="Y6" s="14">
        <f t="shared" si="0"/>
        <v>4.5454545454545456E-2</v>
      </c>
      <c r="Z6" s="16">
        <f t="shared" si="1"/>
        <v>2.5</v>
      </c>
      <c r="AA6" s="14">
        <v>2</v>
      </c>
      <c r="AB6" s="14">
        <v>0</v>
      </c>
      <c r="AC6" s="14">
        <v>14</v>
      </c>
      <c r="AD6" s="14">
        <v>3</v>
      </c>
      <c r="AE6" s="14">
        <v>0</v>
      </c>
      <c r="AF6" s="14">
        <f t="shared" si="10"/>
        <v>0</v>
      </c>
      <c r="AG6" s="14">
        <v>1</v>
      </c>
      <c r="AH6" s="14">
        <f>1*0.1</f>
        <v>0.1</v>
      </c>
      <c r="AI6" s="14">
        <v>1</v>
      </c>
      <c r="AJ6" s="14">
        <v>0</v>
      </c>
      <c r="AK6" s="14">
        <v>8</v>
      </c>
      <c r="AL6" s="14">
        <v>0</v>
      </c>
      <c r="AM6" s="14">
        <v>0</v>
      </c>
      <c r="AN6" s="14">
        <f t="shared" si="2"/>
        <v>0</v>
      </c>
      <c r="AO6" s="14" t="s">
        <v>165</v>
      </c>
      <c r="AP6" s="14">
        <v>5</v>
      </c>
      <c r="AQ6" s="14">
        <f t="shared" si="3"/>
        <v>0.5</v>
      </c>
      <c r="AR6" s="14" t="s">
        <v>222</v>
      </c>
      <c r="AS6" s="14" t="s">
        <v>125</v>
      </c>
      <c r="AT6" s="14" t="s">
        <v>216</v>
      </c>
      <c r="AU6" s="14">
        <f>(W6+Z6+AF6+AH6+XAE6+AN6+AQ6)*1.05*1.1*1.1</f>
        <v>9.655800000000001</v>
      </c>
      <c r="AV6" s="14" t="s">
        <v>217</v>
      </c>
      <c r="AW6" s="21">
        <v>44254</v>
      </c>
      <c r="AX6" s="14">
        <v>2</v>
      </c>
      <c r="AY6" s="14">
        <v>36</v>
      </c>
      <c r="AZ6" s="14">
        <f t="shared" si="5"/>
        <v>5.5555555555555552E-2</v>
      </c>
      <c r="BA6" s="14">
        <v>0</v>
      </c>
      <c r="BB6" s="14">
        <v>8</v>
      </c>
      <c r="BC6" s="14">
        <f t="shared" si="6"/>
        <v>0</v>
      </c>
      <c r="BD6" s="14" t="s">
        <v>127</v>
      </c>
    </row>
    <row r="7" spans="1:56" ht="31.5" x14ac:dyDescent="0.3">
      <c r="A7" s="14" t="s">
        <v>234</v>
      </c>
      <c r="B7" s="14" t="s">
        <v>133</v>
      </c>
      <c r="C7" s="14" t="s">
        <v>134</v>
      </c>
      <c r="D7" s="14" t="s">
        <v>139</v>
      </c>
      <c r="E7" s="32" t="s">
        <v>25</v>
      </c>
      <c r="F7" s="32" t="s">
        <v>240</v>
      </c>
      <c r="G7" s="32" t="s">
        <v>29</v>
      </c>
      <c r="H7" s="14">
        <v>44</v>
      </c>
      <c r="I7" s="14">
        <v>2</v>
      </c>
      <c r="J7" s="14">
        <v>0</v>
      </c>
      <c r="K7" s="14">
        <v>22</v>
      </c>
      <c r="L7" s="14">
        <v>3</v>
      </c>
      <c r="M7" s="14">
        <v>0</v>
      </c>
      <c r="N7" s="14">
        <v>2</v>
      </c>
      <c r="O7" s="14">
        <v>0</v>
      </c>
      <c r="P7" s="14">
        <f t="shared" si="7"/>
        <v>0</v>
      </c>
      <c r="Q7" s="14">
        <v>2</v>
      </c>
      <c r="R7" s="14">
        <f t="shared" si="8"/>
        <v>4.5454545454545456E-2</v>
      </c>
      <c r="S7" s="14">
        <v>0</v>
      </c>
      <c r="T7" s="14">
        <f t="shared" si="9"/>
        <v>0</v>
      </c>
      <c r="U7" s="14" t="s">
        <v>127</v>
      </c>
      <c r="V7" s="14" t="s">
        <v>87</v>
      </c>
      <c r="W7" s="14">
        <f>3*0.9</f>
        <v>2.7</v>
      </c>
      <c r="X7" s="16">
        <v>2</v>
      </c>
      <c r="Y7" s="14">
        <f t="shared" si="0"/>
        <v>4.5454545454545456E-2</v>
      </c>
      <c r="Z7" s="16">
        <f t="shared" si="1"/>
        <v>2.5</v>
      </c>
      <c r="AA7" s="14">
        <v>2</v>
      </c>
      <c r="AB7" s="14">
        <v>0</v>
      </c>
      <c r="AC7" s="14">
        <v>14</v>
      </c>
      <c r="AD7" s="14">
        <v>3</v>
      </c>
      <c r="AE7" s="14">
        <v>0</v>
      </c>
      <c r="AF7" s="14">
        <f t="shared" si="10"/>
        <v>0</v>
      </c>
      <c r="AG7" s="14">
        <v>0</v>
      </c>
      <c r="AH7" s="14">
        <v>0</v>
      </c>
      <c r="AI7" s="14">
        <v>0</v>
      </c>
      <c r="AJ7" s="14">
        <v>0</v>
      </c>
      <c r="AK7" s="14">
        <v>8</v>
      </c>
      <c r="AL7" s="14">
        <v>0</v>
      </c>
      <c r="AM7" s="14">
        <v>0</v>
      </c>
      <c r="AN7" s="14">
        <f t="shared" si="2"/>
        <v>0</v>
      </c>
      <c r="AO7" s="14" t="s">
        <v>204</v>
      </c>
      <c r="AP7" s="14">
        <v>1</v>
      </c>
      <c r="AQ7" s="14">
        <f t="shared" si="3"/>
        <v>0.1</v>
      </c>
      <c r="AR7" s="14" t="s">
        <v>223</v>
      </c>
      <c r="AU7" s="14">
        <f t="shared" si="4"/>
        <v>5.5650000000000004</v>
      </c>
      <c r="AV7" s="14" t="s">
        <v>202</v>
      </c>
      <c r="AW7" s="21">
        <v>44221</v>
      </c>
      <c r="AX7" s="14">
        <v>1</v>
      </c>
      <c r="AY7" s="14">
        <v>25</v>
      </c>
      <c r="AZ7" s="14">
        <f t="shared" si="5"/>
        <v>0.04</v>
      </c>
      <c r="BA7" s="14">
        <v>1</v>
      </c>
      <c r="BB7" s="14">
        <v>19</v>
      </c>
      <c r="BC7" s="14">
        <f t="shared" si="6"/>
        <v>5.2631578947368418E-2</v>
      </c>
      <c r="BD7" s="14" t="s">
        <v>125</v>
      </c>
    </row>
    <row r="8" spans="1:56" ht="31.5" x14ac:dyDescent="0.3">
      <c r="A8" s="14" t="s">
        <v>234</v>
      </c>
      <c r="B8" s="14" t="s">
        <v>133</v>
      </c>
      <c r="C8" s="14" t="s">
        <v>134</v>
      </c>
      <c r="D8" s="14" t="s">
        <v>139</v>
      </c>
      <c r="E8" s="32" t="s">
        <v>25</v>
      </c>
      <c r="F8" s="37" t="s">
        <v>227</v>
      </c>
      <c r="G8" s="32" t="s">
        <v>27</v>
      </c>
      <c r="H8" s="14">
        <v>44</v>
      </c>
      <c r="I8" s="14">
        <v>4</v>
      </c>
      <c r="J8" s="14">
        <v>1</v>
      </c>
      <c r="K8" s="14">
        <v>22</v>
      </c>
      <c r="L8" s="14">
        <v>3</v>
      </c>
      <c r="M8" s="14">
        <f t="shared" ref="M8:M16" si="11">I8/J8/(K8/L8)</f>
        <v>0.54545454545454553</v>
      </c>
      <c r="N8" s="14">
        <v>4</v>
      </c>
      <c r="O8" s="14">
        <v>4</v>
      </c>
      <c r="P8" s="14">
        <f t="shared" si="7"/>
        <v>9.0909090909090912E-2</v>
      </c>
      <c r="Q8" s="14">
        <v>0</v>
      </c>
      <c r="R8" s="14">
        <f t="shared" si="8"/>
        <v>0</v>
      </c>
      <c r="S8" s="14">
        <v>0</v>
      </c>
      <c r="T8" s="14">
        <f t="shared" si="9"/>
        <v>0</v>
      </c>
      <c r="U8" s="14" t="s">
        <v>127</v>
      </c>
      <c r="V8" s="14" t="s">
        <v>84</v>
      </c>
      <c r="W8" s="14">
        <f>5*0.9</f>
        <v>4.5</v>
      </c>
      <c r="X8" s="16">
        <v>5</v>
      </c>
      <c r="Y8" s="14">
        <f t="shared" si="0"/>
        <v>0.11363636363636363</v>
      </c>
      <c r="Z8" s="16">
        <f t="shared" si="1"/>
        <v>2.5</v>
      </c>
      <c r="AA8" s="14">
        <v>4</v>
      </c>
      <c r="AB8" s="14">
        <v>1</v>
      </c>
      <c r="AC8" s="14">
        <v>14</v>
      </c>
      <c r="AD8" s="14">
        <v>3</v>
      </c>
      <c r="AE8" s="14">
        <f t="shared" ref="AE8:AE16" si="12">AA8/AB8/(AC8/AD8)</f>
        <v>0.8571428571428571</v>
      </c>
      <c r="AF8" s="14">
        <f t="shared" si="10"/>
        <v>0</v>
      </c>
      <c r="AG8" s="14">
        <v>0</v>
      </c>
      <c r="AH8" s="14">
        <v>0</v>
      </c>
      <c r="AI8" s="14">
        <v>0</v>
      </c>
      <c r="AJ8" s="14">
        <v>0</v>
      </c>
      <c r="AK8" s="14">
        <v>8</v>
      </c>
      <c r="AL8" s="14">
        <v>0</v>
      </c>
      <c r="AM8" s="14">
        <v>0</v>
      </c>
      <c r="AN8" s="14">
        <f t="shared" si="2"/>
        <v>0</v>
      </c>
      <c r="AO8" s="14" t="s">
        <v>123</v>
      </c>
      <c r="AP8" s="14">
        <v>1</v>
      </c>
      <c r="AQ8" s="14">
        <f t="shared" si="3"/>
        <v>0.1</v>
      </c>
      <c r="AR8" s="14" t="s">
        <v>224</v>
      </c>
      <c r="AS8" s="14" t="s">
        <v>125</v>
      </c>
      <c r="AT8" s="14" t="s">
        <v>130</v>
      </c>
      <c r="AU8" s="14">
        <f>(W8+Z8+AF8+AH8+XAE8+AN8+AQ8)*1.05*1.1*1</f>
        <v>8.2004999999999999</v>
      </c>
      <c r="AV8" s="14" t="s">
        <v>214</v>
      </c>
      <c r="AW8" s="21">
        <v>44189</v>
      </c>
      <c r="AX8" s="14">
        <v>3</v>
      </c>
      <c r="AY8" s="14">
        <v>25</v>
      </c>
      <c r="AZ8" s="14">
        <f t="shared" si="5"/>
        <v>0.12</v>
      </c>
      <c r="BA8" s="14">
        <v>2</v>
      </c>
      <c r="BB8" s="14">
        <v>19</v>
      </c>
      <c r="BC8" s="14">
        <f t="shared" si="6"/>
        <v>0.10526315789473684</v>
      </c>
      <c r="BD8" s="14" t="s">
        <v>127</v>
      </c>
    </row>
    <row r="9" spans="1:56" ht="31.5" x14ac:dyDescent="0.3">
      <c r="A9" s="14" t="s">
        <v>234</v>
      </c>
      <c r="B9" s="14" t="s">
        <v>133</v>
      </c>
      <c r="C9" s="14" t="s">
        <v>134</v>
      </c>
      <c r="D9" s="14" t="s">
        <v>139</v>
      </c>
      <c r="E9" s="32" t="s">
        <v>25</v>
      </c>
      <c r="F9" s="32" t="s">
        <v>229</v>
      </c>
      <c r="G9" s="32" t="s">
        <v>31</v>
      </c>
      <c r="H9" s="14">
        <v>44</v>
      </c>
      <c r="I9" s="14">
        <v>2</v>
      </c>
      <c r="J9" s="14">
        <v>0</v>
      </c>
      <c r="K9" s="14">
        <v>22</v>
      </c>
      <c r="L9" s="14">
        <v>3</v>
      </c>
      <c r="M9" s="14">
        <v>0</v>
      </c>
      <c r="N9" s="14">
        <v>2</v>
      </c>
      <c r="O9" s="14">
        <v>0</v>
      </c>
      <c r="P9" s="14">
        <f t="shared" si="7"/>
        <v>0</v>
      </c>
      <c r="Q9" s="14">
        <v>0</v>
      </c>
      <c r="R9" s="14">
        <f t="shared" si="8"/>
        <v>0</v>
      </c>
      <c r="S9" s="14">
        <v>2</v>
      </c>
      <c r="T9" s="14">
        <f t="shared" si="9"/>
        <v>4.5454545454545456E-2</v>
      </c>
      <c r="U9" s="14" t="s">
        <v>125</v>
      </c>
      <c r="V9" s="14" t="s">
        <v>88</v>
      </c>
      <c r="W9" s="14">
        <f>1*0.9</f>
        <v>0.9</v>
      </c>
      <c r="X9" s="16">
        <v>0</v>
      </c>
      <c r="Y9" s="14">
        <f t="shared" si="0"/>
        <v>0</v>
      </c>
      <c r="Z9" s="16">
        <f t="shared" si="1"/>
        <v>2.5</v>
      </c>
      <c r="AA9" s="14">
        <v>0</v>
      </c>
      <c r="AB9" s="14">
        <v>0</v>
      </c>
      <c r="AC9" s="14">
        <v>14</v>
      </c>
      <c r="AD9" s="14">
        <v>3</v>
      </c>
      <c r="AE9" s="14">
        <v>0</v>
      </c>
      <c r="AF9" s="14">
        <f t="shared" si="10"/>
        <v>0</v>
      </c>
      <c r="AG9" s="14">
        <v>2</v>
      </c>
      <c r="AH9" s="14">
        <f>3*0.1</f>
        <v>0.30000000000000004</v>
      </c>
      <c r="AI9" s="14">
        <v>2</v>
      </c>
      <c r="AJ9" s="14">
        <v>0</v>
      </c>
      <c r="AK9" s="14">
        <v>8</v>
      </c>
      <c r="AL9" s="14">
        <v>0</v>
      </c>
      <c r="AM9" s="14">
        <v>0</v>
      </c>
      <c r="AN9" s="14">
        <f t="shared" si="2"/>
        <v>0</v>
      </c>
      <c r="AO9" s="14" t="s">
        <v>210</v>
      </c>
      <c r="AP9" s="14">
        <v>5</v>
      </c>
      <c r="AQ9" s="14">
        <f t="shared" si="3"/>
        <v>0.5</v>
      </c>
      <c r="AR9" s="14" t="s">
        <v>225</v>
      </c>
      <c r="AU9" s="14">
        <f t="shared" si="4"/>
        <v>4.41</v>
      </c>
      <c r="AV9" s="14" t="s">
        <v>212</v>
      </c>
      <c r="AW9" s="21">
        <v>44252</v>
      </c>
      <c r="AX9" s="14">
        <v>1</v>
      </c>
      <c r="AY9" s="14">
        <v>36</v>
      </c>
      <c r="AZ9" s="14">
        <f t="shared" si="5"/>
        <v>2.7777777777777776E-2</v>
      </c>
      <c r="BA9" s="14">
        <v>1</v>
      </c>
      <c r="BB9" s="14">
        <v>8</v>
      </c>
      <c r="BC9" s="14">
        <f t="shared" si="6"/>
        <v>0.125</v>
      </c>
      <c r="BD9" s="14" t="s">
        <v>125</v>
      </c>
    </row>
    <row r="10" spans="1:56" ht="31.5" x14ac:dyDescent="0.3">
      <c r="A10" s="14" t="s">
        <v>237</v>
      </c>
      <c r="B10" s="14" t="s">
        <v>133</v>
      </c>
      <c r="C10" s="14" t="s">
        <v>134</v>
      </c>
      <c r="D10" s="14" t="s">
        <v>139</v>
      </c>
      <c r="E10" s="32" t="s">
        <v>23</v>
      </c>
      <c r="F10" s="37" t="s">
        <v>227</v>
      </c>
      <c r="G10" s="32" t="s">
        <v>27</v>
      </c>
      <c r="H10" s="14">
        <v>44</v>
      </c>
      <c r="I10" s="14">
        <v>1</v>
      </c>
      <c r="J10" s="14">
        <v>0</v>
      </c>
      <c r="K10" s="14">
        <v>22</v>
      </c>
      <c r="L10" s="14">
        <v>3</v>
      </c>
      <c r="M10" s="14">
        <v>0</v>
      </c>
      <c r="N10" s="14">
        <v>1</v>
      </c>
      <c r="O10" s="14">
        <v>0</v>
      </c>
      <c r="P10" s="14">
        <f t="shared" si="7"/>
        <v>0</v>
      </c>
      <c r="Q10" s="14">
        <v>1</v>
      </c>
      <c r="R10" s="14">
        <f t="shared" si="8"/>
        <v>2.2727272727272728E-2</v>
      </c>
      <c r="S10" s="14">
        <v>0</v>
      </c>
      <c r="T10" s="14">
        <f t="shared" si="9"/>
        <v>0</v>
      </c>
      <c r="U10" s="14" t="s">
        <v>127</v>
      </c>
      <c r="V10" s="14" t="s">
        <v>84</v>
      </c>
      <c r="W10" s="14">
        <f>5*0.9</f>
        <v>4.5</v>
      </c>
      <c r="X10" s="16">
        <v>0</v>
      </c>
      <c r="Y10" s="14">
        <f t="shared" si="0"/>
        <v>0</v>
      </c>
      <c r="Z10" s="16">
        <f>1*0.5</f>
        <v>0.5</v>
      </c>
      <c r="AA10" s="14">
        <v>0</v>
      </c>
      <c r="AB10" s="14">
        <v>0</v>
      </c>
      <c r="AC10" s="14">
        <v>14</v>
      </c>
      <c r="AD10" s="14">
        <v>3</v>
      </c>
      <c r="AE10" s="14">
        <v>0</v>
      </c>
      <c r="AF10" s="14">
        <f t="shared" si="10"/>
        <v>0</v>
      </c>
      <c r="AG10" s="14">
        <v>1</v>
      </c>
      <c r="AH10" s="14">
        <f>1*0.1</f>
        <v>0.1</v>
      </c>
      <c r="AI10" s="14">
        <v>1</v>
      </c>
      <c r="AJ10" s="14">
        <v>0</v>
      </c>
      <c r="AK10" s="14">
        <v>8</v>
      </c>
      <c r="AL10" s="14">
        <v>0</v>
      </c>
      <c r="AM10" s="14">
        <v>0</v>
      </c>
      <c r="AN10" s="14">
        <f t="shared" si="2"/>
        <v>0</v>
      </c>
      <c r="AO10" s="14" t="s">
        <v>122</v>
      </c>
      <c r="AP10" s="14">
        <v>1</v>
      </c>
      <c r="AQ10" s="14">
        <f t="shared" si="3"/>
        <v>0.1</v>
      </c>
      <c r="AR10" s="14" t="s">
        <v>218</v>
      </c>
      <c r="AS10" s="14" t="s">
        <v>125</v>
      </c>
      <c r="AU10" s="14">
        <f>(W10+Z10+AF10+AH10+XAE10+AN10+AQ10)*1.05*1.1*1</f>
        <v>6.0059999999999993</v>
      </c>
      <c r="AV10" s="14" t="s">
        <v>209</v>
      </c>
      <c r="AW10" s="21">
        <v>44220</v>
      </c>
      <c r="AX10" s="14">
        <v>0</v>
      </c>
      <c r="AY10" s="14">
        <v>25</v>
      </c>
      <c r="AZ10" s="14">
        <f t="shared" si="5"/>
        <v>0</v>
      </c>
      <c r="BA10" s="14">
        <v>0</v>
      </c>
      <c r="BB10" s="14">
        <v>19</v>
      </c>
      <c r="BC10" s="14">
        <f t="shared" si="6"/>
        <v>0</v>
      </c>
      <c r="BD10" s="14" t="s">
        <v>125</v>
      </c>
    </row>
    <row r="11" spans="1:56" ht="31.5" x14ac:dyDescent="0.3">
      <c r="A11" s="14" t="s">
        <v>236</v>
      </c>
      <c r="B11" s="14" t="s">
        <v>133</v>
      </c>
      <c r="C11" s="14" t="s">
        <v>134</v>
      </c>
      <c r="D11" s="14" t="s">
        <v>139</v>
      </c>
      <c r="E11" s="32" t="s">
        <v>239</v>
      </c>
      <c r="F11" s="32" t="s">
        <v>229</v>
      </c>
      <c r="G11" s="32" t="s">
        <v>31</v>
      </c>
      <c r="H11" s="14">
        <v>44</v>
      </c>
      <c r="I11" s="14">
        <v>2</v>
      </c>
      <c r="J11" s="14">
        <v>1</v>
      </c>
      <c r="K11" s="14">
        <v>22</v>
      </c>
      <c r="L11" s="14">
        <v>3</v>
      </c>
      <c r="M11" s="14">
        <f t="shared" si="11"/>
        <v>0.27272727272727276</v>
      </c>
      <c r="N11" s="14">
        <v>2</v>
      </c>
      <c r="O11" s="14">
        <v>0</v>
      </c>
      <c r="P11" s="14">
        <f t="shared" si="7"/>
        <v>0</v>
      </c>
      <c r="Q11" s="14">
        <v>0</v>
      </c>
      <c r="R11" s="14">
        <f t="shared" si="8"/>
        <v>0</v>
      </c>
      <c r="S11" s="14">
        <v>2</v>
      </c>
      <c r="T11" s="14">
        <f t="shared" si="9"/>
        <v>4.5454545454545456E-2</v>
      </c>
      <c r="U11" s="14" t="s">
        <v>125</v>
      </c>
      <c r="V11" s="14" t="s">
        <v>88</v>
      </c>
      <c r="W11" s="14">
        <f>1*0.9</f>
        <v>0.9</v>
      </c>
      <c r="X11" s="16">
        <v>2</v>
      </c>
      <c r="Y11" s="14">
        <f t="shared" si="0"/>
        <v>4.5454545454545456E-2</v>
      </c>
      <c r="Z11" s="16">
        <f t="shared" ref="Z11:Z16" si="13">5*0.5</f>
        <v>2.5</v>
      </c>
      <c r="AA11" s="14">
        <v>1</v>
      </c>
      <c r="AB11" s="14">
        <v>1</v>
      </c>
      <c r="AC11" s="14">
        <v>14</v>
      </c>
      <c r="AD11" s="14">
        <v>3</v>
      </c>
      <c r="AE11" s="14">
        <f t="shared" si="12"/>
        <v>0.21428571428571427</v>
      </c>
      <c r="AF11" s="14">
        <f t="shared" si="10"/>
        <v>0</v>
      </c>
      <c r="AG11" s="14">
        <v>1</v>
      </c>
      <c r="AH11" s="14">
        <f>1*0.1</f>
        <v>0.1</v>
      </c>
      <c r="AI11" s="14">
        <v>1</v>
      </c>
      <c r="AJ11" s="14">
        <v>0</v>
      </c>
      <c r="AK11" s="14">
        <v>8</v>
      </c>
      <c r="AL11" s="14">
        <v>0</v>
      </c>
      <c r="AM11" s="14">
        <v>0</v>
      </c>
      <c r="AN11" s="14">
        <f t="shared" si="2"/>
        <v>0</v>
      </c>
      <c r="AO11" s="14" t="s">
        <v>219</v>
      </c>
      <c r="AP11" s="14">
        <v>3</v>
      </c>
      <c r="AQ11" s="14">
        <f t="shared" si="3"/>
        <v>0.30000000000000004</v>
      </c>
      <c r="AR11" s="14" t="s">
        <v>220</v>
      </c>
      <c r="AS11" s="14" t="s">
        <v>125</v>
      </c>
      <c r="AT11" s="14" t="s">
        <v>216</v>
      </c>
      <c r="AU11" s="14">
        <f>(W11+Z11+AF11+AH11+XAE11+AN11+AQ11)*1.05*1.1*1.1</f>
        <v>4.8279000000000005</v>
      </c>
      <c r="AV11" s="14" t="s">
        <v>212</v>
      </c>
      <c r="AW11" s="21">
        <v>44157</v>
      </c>
      <c r="AX11" s="14">
        <v>2</v>
      </c>
      <c r="AY11" s="14">
        <v>25</v>
      </c>
      <c r="AZ11" s="14">
        <f t="shared" si="5"/>
        <v>0.08</v>
      </c>
      <c r="BA11" s="14">
        <v>0</v>
      </c>
      <c r="BB11" s="14">
        <v>19</v>
      </c>
      <c r="BC11" s="14">
        <f t="shared" si="6"/>
        <v>0</v>
      </c>
      <c r="BD11" s="14" t="s">
        <v>127</v>
      </c>
    </row>
    <row r="12" spans="1:56" ht="31.5" x14ac:dyDescent="0.3">
      <c r="A12" s="14" t="s">
        <v>236</v>
      </c>
      <c r="B12" s="14" t="s">
        <v>133</v>
      </c>
      <c r="C12" s="14" t="s">
        <v>134</v>
      </c>
      <c r="D12" s="14" t="s">
        <v>139</v>
      </c>
      <c r="E12" s="32" t="s">
        <v>23</v>
      </c>
      <c r="F12" s="32" t="s">
        <v>230</v>
      </c>
      <c r="G12" s="32" t="s">
        <v>20</v>
      </c>
      <c r="H12" s="14">
        <v>44</v>
      </c>
      <c r="I12" s="14">
        <v>2</v>
      </c>
      <c r="J12" s="14">
        <v>0</v>
      </c>
      <c r="K12" s="14">
        <v>22</v>
      </c>
      <c r="L12" s="14">
        <v>3</v>
      </c>
      <c r="M12" s="14">
        <v>0</v>
      </c>
      <c r="N12" s="14">
        <v>2</v>
      </c>
      <c r="O12" s="14">
        <v>1</v>
      </c>
      <c r="P12" s="14">
        <f t="shared" si="7"/>
        <v>2.2727272727272728E-2</v>
      </c>
      <c r="Q12" s="14">
        <v>0</v>
      </c>
      <c r="R12" s="14">
        <f t="shared" si="8"/>
        <v>0</v>
      </c>
      <c r="S12" s="14">
        <v>1</v>
      </c>
      <c r="T12" s="14">
        <f t="shared" si="9"/>
        <v>2.2727272727272728E-2</v>
      </c>
      <c r="U12" s="14" t="s">
        <v>127</v>
      </c>
      <c r="V12" s="14" t="s">
        <v>84</v>
      </c>
      <c r="W12" s="14">
        <f>5*0.9</f>
        <v>4.5</v>
      </c>
      <c r="X12" s="16">
        <v>1</v>
      </c>
      <c r="Y12" s="14">
        <f t="shared" si="0"/>
        <v>2.2727272727272728E-2</v>
      </c>
      <c r="Z12" s="16">
        <f t="shared" si="13"/>
        <v>2.5</v>
      </c>
      <c r="AA12" s="14">
        <v>1</v>
      </c>
      <c r="AB12" s="14">
        <v>0</v>
      </c>
      <c r="AC12" s="14">
        <v>14</v>
      </c>
      <c r="AD12" s="14">
        <v>3</v>
      </c>
      <c r="AE12" s="14">
        <v>0</v>
      </c>
      <c r="AF12" s="14">
        <f t="shared" si="10"/>
        <v>0</v>
      </c>
      <c r="AG12" s="14">
        <v>1</v>
      </c>
      <c r="AH12" s="14">
        <f>1*0.1</f>
        <v>0.1</v>
      </c>
      <c r="AI12" s="14">
        <v>1</v>
      </c>
      <c r="AJ12" s="14">
        <v>0</v>
      </c>
      <c r="AK12" s="14">
        <v>8</v>
      </c>
      <c r="AL12" s="14">
        <v>0</v>
      </c>
      <c r="AM12" s="14">
        <v>0</v>
      </c>
      <c r="AN12" s="14">
        <f t="shared" si="2"/>
        <v>0</v>
      </c>
      <c r="AO12" s="14" t="s">
        <v>204</v>
      </c>
      <c r="AP12" s="14">
        <v>1</v>
      </c>
      <c r="AQ12" s="14">
        <f t="shared" si="3"/>
        <v>0.1</v>
      </c>
      <c r="AR12" s="14" t="s">
        <v>221</v>
      </c>
      <c r="AS12" s="14" t="s">
        <v>127</v>
      </c>
      <c r="AU12" s="14">
        <f>(W12+Z12+AF12+AH12+XAE12+AN12+AQ12)*1.05*1*1</f>
        <v>7.56</v>
      </c>
      <c r="AV12" s="14" t="s">
        <v>214</v>
      </c>
      <c r="AW12" s="21">
        <v>44251</v>
      </c>
      <c r="AX12" s="14">
        <v>1</v>
      </c>
      <c r="AY12" s="14">
        <v>36</v>
      </c>
      <c r="AZ12" s="14">
        <f t="shared" si="5"/>
        <v>2.7777777777777776E-2</v>
      </c>
      <c r="BA12" s="14">
        <v>0</v>
      </c>
      <c r="BB12" s="14">
        <v>8</v>
      </c>
      <c r="BC12" s="14">
        <f t="shared" si="6"/>
        <v>0</v>
      </c>
      <c r="BD12" s="14" t="s">
        <v>127</v>
      </c>
    </row>
    <row r="13" spans="1:56" ht="31.5" x14ac:dyDescent="0.3">
      <c r="A13" s="14" t="s">
        <v>6</v>
      </c>
      <c r="B13" s="14" t="s">
        <v>133</v>
      </c>
      <c r="C13" s="14" t="s">
        <v>134</v>
      </c>
      <c r="D13" s="14" t="s">
        <v>139</v>
      </c>
      <c r="E13" s="32"/>
      <c r="F13" s="32" t="s">
        <v>240</v>
      </c>
      <c r="G13" s="32" t="s">
        <v>28</v>
      </c>
      <c r="H13" s="14">
        <v>44</v>
      </c>
      <c r="I13" s="14">
        <v>4</v>
      </c>
      <c r="J13" s="14">
        <v>1</v>
      </c>
      <c r="K13" s="14">
        <v>22</v>
      </c>
      <c r="L13" s="14">
        <v>3</v>
      </c>
      <c r="M13" s="14">
        <f t="shared" si="11"/>
        <v>0.54545454545454553</v>
      </c>
      <c r="N13" s="14">
        <v>4</v>
      </c>
      <c r="O13" s="14">
        <v>0</v>
      </c>
      <c r="P13" s="14">
        <f t="shared" si="7"/>
        <v>0</v>
      </c>
      <c r="Q13" s="14">
        <v>4</v>
      </c>
      <c r="R13" s="14">
        <f t="shared" si="8"/>
        <v>9.0909090909090912E-2</v>
      </c>
      <c r="S13" s="14">
        <v>0</v>
      </c>
      <c r="T13" s="14">
        <f t="shared" si="9"/>
        <v>0</v>
      </c>
      <c r="U13" s="14" t="s">
        <v>127</v>
      </c>
      <c r="V13" s="14" t="s">
        <v>87</v>
      </c>
      <c r="W13" s="14">
        <f>3*0.9</f>
        <v>2.7</v>
      </c>
      <c r="X13" s="16">
        <v>5</v>
      </c>
      <c r="Y13" s="14">
        <f t="shared" si="0"/>
        <v>0.11363636363636363</v>
      </c>
      <c r="Z13" s="16">
        <f t="shared" si="13"/>
        <v>2.5</v>
      </c>
      <c r="AA13" s="14">
        <v>4</v>
      </c>
      <c r="AB13" s="14">
        <v>1</v>
      </c>
      <c r="AC13" s="14">
        <v>14</v>
      </c>
      <c r="AD13" s="14">
        <v>3</v>
      </c>
      <c r="AE13" s="14">
        <f t="shared" si="12"/>
        <v>0.8571428571428571</v>
      </c>
      <c r="AF13" s="14">
        <f t="shared" si="10"/>
        <v>0</v>
      </c>
      <c r="AG13" s="14">
        <v>0</v>
      </c>
      <c r="AH13" s="14">
        <f>0*0.1</f>
        <v>0</v>
      </c>
      <c r="AI13" s="14">
        <v>0</v>
      </c>
      <c r="AJ13" s="14">
        <v>0</v>
      </c>
      <c r="AK13" s="14">
        <v>8</v>
      </c>
      <c r="AL13" s="14">
        <v>0</v>
      </c>
      <c r="AM13" s="14">
        <v>0</v>
      </c>
      <c r="AN13" s="14">
        <f t="shared" si="2"/>
        <v>0</v>
      </c>
      <c r="AO13" s="14" t="s">
        <v>204</v>
      </c>
      <c r="AP13" s="14">
        <v>1</v>
      </c>
      <c r="AQ13" s="14">
        <f t="shared" si="3"/>
        <v>0.1</v>
      </c>
      <c r="AR13" s="14" t="s">
        <v>206</v>
      </c>
      <c r="AU13" s="14">
        <f>(W13+Z13+AF13+AH13+XAE13+AN13+AQ13)*1.05*1*1</f>
        <v>5.5650000000000004</v>
      </c>
      <c r="AV13" s="14" t="s">
        <v>202</v>
      </c>
      <c r="AW13" s="21">
        <v>44221</v>
      </c>
      <c r="AX13" s="14">
        <v>2</v>
      </c>
      <c r="AY13" s="14">
        <v>25</v>
      </c>
      <c r="AZ13" s="14">
        <f t="shared" si="5"/>
        <v>0.08</v>
      </c>
      <c r="BA13" s="14">
        <v>2</v>
      </c>
      <c r="BB13" s="14">
        <v>19</v>
      </c>
      <c r="BC13" s="14">
        <f t="shared" si="6"/>
        <v>0.10526315789473684</v>
      </c>
      <c r="BD13" s="14" t="s">
        <v>125</v>
      </c>
    </row>
    <row r="14" spans="1:56" ht="31.5" x14ac:dyDescent="0.3">
      <c r="A14" s="14" t="s">
        <v>6</v>
      </c>
      <c r="B14" s="14" t="s">
        <v>133</v>
      </c>
      <c r="C14" s="14" t="s">
        <v>134</v>
      </c>
      <c r="D14" s="14" t="s">
        <v>139</v>
      </c>
      <c r="E14" s="32"/>
      <c r="F14" s="32" t="s">
        <v>227</v>
      </c>
      <c r="G14" s="32" t="s">
        <v>26</v>
      </c>
      <c r="H14" s="14">
        <v>44</v>
      </c>
      <c r="I14" s="14">
        <v>5</v>
      </c>
      <c r="J14" s="14">
        <v>1</v>
      </c>
      <c r="K14" s="14">
        <v>22</v>
      </c>
      <c r="L14" s="14">
        <v>3</v>
      </c>
      <c r="M14" s="14">
        <f t="shared" si="11"/>
        <v>0.68181818181818188</v>
      </c>
      <c r="N14" s="14">
        <v>5</v>
      </c>
      <c r="O14" s="14">
        <v>4</v>
      </c>
      <c r="P14" s="14">
        <f t="shared" si="7"/>
        <v>9.0909090909090912E-2</v>
      </c>
      <c r="Q14" s="14">
        <v>1</v>
      </c>
      <c r="R14" s="14">
        <f t="shared" ref="R14:R18" si="14">Q14/H14</f>
        <v>2.2727272727272728E-2</v>
      </c>
      <c r="S14" s="14">
        <v>0</v>
      </c>
      <c r="T14" s="14">
        <f t="shared" si="9"/>
        <v>0</v>
      </c>
      <c r="U14" s="14" t="s">
        <v>127</v>
      </c>
      <c r="V14" s="14" t="s">
        <v>84</v>
      </c>
      <c r="W14" s="14">
        <f>5*0.9</f>
        <v>4.5</v>
      </c>
      <c r="X14" s="16">
        <v>5</v>
      </c>
      <c r="Y14" s="14">
        <f t="shared" si="0"/>
        <v>0.11363636363636363</v>
      </c>
      <c r="Z14" s="16">
        <f t="shared" si="13"/>
        <v>2.5</v>
      </c>
      <c r="AA14" s="14">
        <v>4</v>
      </c>
      <c r="AB14" s="14">
        <v>1</v>
      </c>
      <c r="AC14" s="14">
        <v>14</v>
      </c>
      <c r="AD14" s="14">
        <v>3</v>
      </c>
      <c r="AE14" s="14">
        <f t="shared" si="12"/>
        <v>0.8571428571428571</v>
      </c>
      <c r="AF14" s="14">
        <f t="shared" si="10"/>
        <v>0</v>
      </c>
      <c r="AG14" s="14">
        <v>1</v>
      </c>
      <c r="AH14" s="14">
        <f>1*0.1</f>
        <v>0.1</v>
      </c>
      <c r="AI14" s="14">
        <v>1</v>
      </c>
      <c r="AJ14" s="14">
        <v>0</v>
      </c>
      <c r="AK14" s="14">
        <v>8</v>
      </c>
      <c r="AL14" s="14">
        <v>0</v>
      </c>
      <c r="AM14" s="14">
        <v>0</v>
      </c>
      <c r="AN14" s="14">
        <f t="shared" si="2"/>
        <v>0</v>
      </c>
      <c r="AO14" s="14" t="s">
        <v>123</v>
      </c>
      <c r="AP14" s="14">
        <v>1</v>
      </c>
      <c r="AQ14" s="14">
        <f t="shared" si="3"/>
        <v>0.1</v>
      </c>
      <c r="AR14" s="14" t="s">
        <v>207</v>
      </c>
      <c r="AS14" s="14" t="s">
        <v>125</v>
      </c>
      <c r="AU14" s="14">
        <f>(W14+Z14+AF14+AH14+XAE14+AN14+AQ14)*1.05*1.1*1</f>
        <v>8.3160000000000007</v>
      </c>
      <c r="AV14" s="14" t="s">
        <v>214</v>
      </c>
      <c r="AW14" s="21">
        <v>44220</v>
      </c>
      <c r="AX14" s="14">
        <v>1</v>
      </c>
      <c r="AY14" s="14">
        <v>25</v>
      </c>
      <c r="AZ14" s="14">
        <f t="shared" si="5"/>
        <v>0.04</v>
      </c>
      <c r="BA14" s="14">
        <v>2</v>
      </c>
      <c r="BB14" s="14">
        <v>19</v>
      </c>
      <c r="BC14" s="14">
        <f t="shared" si="6"/>
        <v>0.10526315789473684</v>
      </c>
      <c r="BD14" s="14" t="s">
        <v>125</v>
      </c>
    </row>
    <row r="15" spans="1:56" ht="31.5" x14ac:dyDescent="0.3">
      <c r="A15" s="14" t="s">
        <v>6</v>
      </c>
      <c r="B15" s="14" t="s">
        <v>133</v>
      </c>
      <c r="C15" s="14" t="s">
        <v>134</v>
      </c>
      <c r="D15" s="14" t="s">
        <v>139</v>
      </c>
      <c r="E15" s="32"/>
      <c r="F15" s="32" t="s">
        <v>231</v>
      </c>
      <c r="G15" s="32" t="s">
        <v>34</v>
      </c>
      <c r="H15" s="14">
        <v>44</v>
      </c>
      <c r="I15" s="14">
        <v>2</v>
      </c>
      <c r="J15" s="14">
        <v>0</v>
      </c>
      <c r="K15" s="14">
        <v>22</v>
      </c>
      <c r="L15" s="14">
        <v>3</v>
      </c>
      <c r="M15" s="14">
        <v>0</v>
      </c>
      <c r="N15" s="14">
        <v>2</v>
      </c>
      <c r="O15" s="14">
        <v>0</v>
      </c>
      <c r="P15" s="14">
        <f t="shared" si="7"/>
        <v>0</v>
      </c>
      <c r="Q15" s="14">
        <v>2</v>
      </c>
      <c r="R15" s="14">
        <f t="shared" si="14"/>
        <v>4.5454545454545456E-2</v>
      </c>
      <c r="S15" s="14">
        <v>0</v>
      </c>
      <c r="T15" s="14">
        <f t="shared" si="9"/>
        <v>0</v>
      </c>
      <c r="U15" s="14" t="s">
        <v>127</v>
      </c>
      <c r="V15" s="14" t="s">
        <v>88</v>
      </c>
      <c r="W15" s="14">
        <f>1*0.9</f>
        <v>0.9</v>
      </c>
      <c r="X15" s="16">
        <v>2</v>
      </c>
      <c r="Y15" s="14">
        <f t="shared" si="0"/>
        <v>4.5454545454545456E-2</v>
      </c>
      <c r="Z15" s="16">
        <f t="shared" si="13"/>
        <v>2.5</v>
      </c>
      <c r="AA15" s="14">
        <v>2</v>
      </c>
      <c r="AB15" s="14">
        <v>0</v>
      </c>
      <c r="AC15" s="14">
        <v>14</v>
      </c>
      <c r="AD15" s="14">
        <v>3</v>
      </c>
      <c r="AE15" s="14">
        <v>0</v>
      </c>
      <c r="AF15" s="14">
        <f t="shared" si="10"/>
        <v>0</v>
      </c>
      <c r="AG15" s="14">
        <v>0</v>
      </c>
      <c r="AH15" s="14">
        <f>0*0.1</f>
        <v>0</v>
      </c>
      <c r="AI15" s="14">
        <v>0</v>
      </c>
      <c r="AJ15" s="14">
        <v>0</v>
      </c>
      <c r="AK15" s="14">
        <v>8</v>
      </c>
      <c r="AL15" s="14">
        <v>0</v>
      </c>
      <c r="AM15" s="14">
        <v>0</v>
      </c>
      <c r="AN15" s="14">
        <f t="shared" si="2"/>
        <v>0</v>
      </c>
      <c r="AO15" s="14" t="s">
        <v>114</v>
      </c>
      <c r="AP15" s="14">
        <v>3</v>
      </c>
      <c r="AQ15" s="14">
        <f t="shared" si="3"/>
        <v>0.30000000000000004</v>
      </c>
      <c r="AR15" s="14" t="s">
        <v>208</v>
      </c>
      <c r="AS15" s="14" t="s">
        <v>127</v>
      </c>
      <c r="AU15" s="14">
        <f>(W15+Z15+AF15+AH15+XAE15+AN15+AQ15)*1.05*1*1</f>
        <v>3.8850000000000002</v>
      </c>
      <c r="AV15" s="14" t="s">
        <v>201</v>
      </c>
      <c r="AW15" s="21">
        <v>44222</v>
      </c>
      <c r="AX15" s="14">
        <v>1</v>
      </c>
      <c r="AY15" s="14">
        <v>25</v>
      </c>
      <c r="AZ15" s="14">
        <f t="shared" si="5"/>
        <v>0.04</v>
      </c>
      <c r="BA15" s="14">
        <v>1</v>
      </c>
      <c r="BB15" s="14">
        <v>19</v>
      </c>
      <c r="BC15" s="14">
        <f t="shared" si="6"/>
        <v>5.2631578947368418E-2</v>
      </c>
      <c r="BD15" s="14" t="s">
        <v>125</v>
      </c>
    </row>
    <row r="16" spans="1:56" ht="31.5" x14ac:dyDescent="0.3">
      <c r="A16" s="14" t="s">
        <v>6</v>
      </c>
      <c r="B16" s="14" t="s">
        <v>133</v>
      </c>
      <c r="C16" s="14" t="s">
        <v>134</v>
      </c>
      <c r="D16" s="14" t="s">
        <v>139</v>
      </c>
      <c r="E16" s="32"/>
      <c r="F16" s="32" t="s">
        <v>229</v>
      </c>
      <c r="G16" s="32" t="s">
        <v>30</v>
      </c>
      <c r="H16" s="14">
        <v>44</v>
      </c>
      <c r="I16" s="14">
        <v>4</v>
      </c>
      <c r="J16" s="14">
        <v>1</v>
      </c>
      <c r="K16" s="14">
        <v>22</v>
      </c>
      <c r="L16" s="14">
        <v>3</v>
      </c>
      <c r="M16" s="14">
        <f t="shared" si="11"/>
        <v>0.54545454545454553</v>
      </c>
      <c r="N16" s="14">
        <v>4</v>
      </c>
      <c r="O16" s="14">
        <v>0</v>
      </c>
      <c r="P16" s="14">
        <f t="shared" ref="P16:P18" si="15">O16/H16</f>
        <v>0</v>
      </c>
      <c r="Q16" s="14">
        <v>0</v>
      </c>
      <c r="R16" s="14">
        <f t="shared" si="14"/>
        <v>0</v>
      </c>
      <c r="S16" s="14">
        <v>4</v>
      </c>
      <c r="T16" s="14">
        <f>S16/H16</f>
        <v>9.0909090909090912E-2</v>
      </c>
      <c r="U16" s="14" t="s">
        <v>125</v>
      </c>
      <c r="V16" s="14" t="s">
        <v>88</v>
      </c>
      <c r="W16" s="14">
        <f>1*0.9</f>
        <v>0.9</v>
      </c>
      <c r="X16" s="16">
        <v>2</v>
      </c>
      <c r="Y16" s="14">
        <f t="shared" si="0"/>
        <v>4.5454545454545456E-2</v>
      </c>
      <c r="Z16" s="16">
        <f t="shared" si="13"/>
        <v>2.5</v>
      </c>
      <c r="AA16" s="14">
        <v>1</v>
      </c>
      <c r="AB16" s="14">
        <v>1</v>
      </c>
      <c r="AC16" s="14">
        <v>14</v>
      </c>
      <c r="AD16" s="14">
        <v>3</v>
      </c>
      <c r="AE16" s="14">
        <f t="shared" si="12"/>
        <v>0.21428571428571427</v>
      </c>
      <c r="AF16" s="14">
        <f t="shared" si="10"/>
        <v>0</v>
      </c>
      <c r="AG16" s="14">
        <v>3</v>
      </c>
      <c r="AH16" s="14">
        <f>3*0.1</f>
        <v>0.30000000000000004</v>
      </c>
      <c r="AI16" s="14">
        <v>3</v>
      </c>
      <c r="AJ16" s="14">
        <v>0</v>
      </c>
      <c r="AK16" s="14">
        <v>8</v>
      </c>
      <c r="AL16" s="14">
        <v>0</v>
      </c>
      <c r="AM16" s="14">
        <v>0</v>
      </c>
      <c r="AN16" s="14">
        <f t="shared" si="2"/>
        <v>0</v>
      </c>
      <c r="AO16" s="14" t="s">
        <v>210</v>
      </c>
      <c r="AP16" s="14">
        <v>5</v>
      </c>
      <c r="AQ16" s="14">
        <f t="shared" si="3"/>
        <v>0.5</v>
      </c>
      <c r="AR16" s="14" t="s">
        <v>211</v>
      </c>
      <c r="AU16" s="14">
        <f>(W16+Z16+AF16+AH16+XAE16+AN16+AQ16)*1.05*1*1</f>
        <v>4.41</v>
      </c>
      <c r="AV16" s="14" t="s">
        <v>212</v>
      </c>
      <c r="AW16" s="21">
        <v>44252</v>
      </c>
      <c r="AX16" s="14">
        <v>2</v>
      </c>
      <c r="AY16" s="14">
        <v>36</v>
      </c>
      <c r="AZ16" s="14">
        <f t="shared" si="5"/>
        <v>5.5555555555555552E-2</v>
      </c>
      <c r="BA16" s="14">
        <v>0</v>
      </c>
      <c r="BB16" s="14">
        <v>8</v>
      </c>
      <c r="BC16" s="14">
        <f t="shared" si="6"/>
        <v>0</v>
      </c>
      <c r="BD16" s="14" t="s">
        <v>125</v>
      </c>
    </row>
    <row r="17" spans="1:56" ht="31.5" x14ac:dyDescent="0.3">
      <c r="A17" s="14" t="s">
        <v>6</v>
      </c>
      <c r="B17" s="14" t="s">
        <v>133</v>
      </c>
      <c r="C17" s="14" t="s">
        <v>134</v>
      </c>
      <c r="D17" s="14" t="s">
        <v>139</v>
      </c>
      <c r="E17" s="32"/>
      <c r="F17" s="32" t="s">
        <v>232</v>
      </c>
      <c r="G17" s="32" t="s">
        <v>36</v>
      </c>
      <c r="H17" s="14">
        <v>44</v>
      </c>
      <c r="I17" s="14">
        <v>2</v>
      </c>
      <c r="J17" s="14">
        <v>0</v>
      </c>
      <c r="K17" s="14">
        <v>22</v>
      </c>
      <c r="L17" s="14">
        <v>3</v>
      </c>
      <c r="M17" s="14">
        <v>0</v>
      </c>
      <c r="N17" s="14">
        <v>2</v>
      </c>
      <c r="O17" s="14">
        <v>0</v>
      </c>
      <c r="P17" s="14">
        <f t="shared" si="15"/>
        <v>0</v>
      </c>
      <c r="Q17" s="14">
        <v>0</v>
      </c>
      <c r="R17" s="14">
        <f t="shared" si="14"/>
        <v>0</v>
      </c>
      <c r="S17" s="14">
        <v>2</v>
      </c>
      <c r="T17" s="14">
        <f t="shared" ref="T17:T18" si="16">S17/H17</f>
        <v>4.5454545454545456E-2</v>
      </c>
      <c r="U17" s="14" t="s">
        <v>125</v>
      </c>
      <c r="V17" s="14" t="s">
        <v>87</v>
      </c>
      <c r="W17" s="14">
        <f>3*0.9</f>
        <v>2.7</v>
      </c>
      <c r="X17" s="16">
        <v>0</v>
      </c>
      <c r="Y17" s="14">
        <f>X17/H17</f>
        <v>0</v>
      </c>
      <c r="Z17" s="16">
        <f>1*0.5</f>
        <v>0.5</v>
      </c>
      <c r="AA17" s="14">
        <v>0</v>
      </c>
      <c r="AB17" s="14">
        <v>0</v>
      </c>
      <c r="AC17" s="14">
        <v>14</v>
      </c>
      <c r="AD17" s="14">
        <v>3</v>
      </c>
      <c r="AE17" s="14">
        <v>0</v>
      </c>
      <c r="AF17" s="14">
        <f t="shared" si="10"/>
        <v>0</v>
      </c>
      <c r="AG17" s="14">
        <v>2</v>
      </c>
      <c r="AH17" s="14">
        <f>3*0.1</f>
        <v>0.30000000000000004</v>
      </c>
      <c r="AI17" s="14">
        <v>2</v>
      </c>
      <c r="AJ17" s="14">
        <v>0</v>
      </c>
      <c r="AK17" s="14">
        <v>8</v>
      </c>
      <c r="AL17" s="14">
        <v>0</v>
      </c>
      <c r="AM17" s="14">
        <v>0</v>
      </c>
      <c r="AN17" s="14">
        <f t="shared" si="2"/>
        <v>0</v>
      </c>
      <c r="AO17" s="14" t="s">
        <v>123</v>
      </c>
      <c r="AP17" s="14">
        <v>1</v>
      </c>
      <c r="AQ17" s="14">
        <f t="shared" si="3"/>
        <v>0.1</v>
      </c>
      <c r="AR17" s="14" t="s">
        <v>213</v>
      </c>
      <c r="AS17" s="14" t="s">
        <v>124</v>
      </c>
      <c r="AU17" s="14">
        <f>(W17+Z17+AF17+AH17+XAE17+AN17+AQ17)*1.05*1.1*1</f>
        <v>4.1580000000000004</v>
      </c>
      <c r="AV17" s="14" t="s">
        <v>212</v>
      </c>
      <c r="AW17" s="21">
        <v>44253</v>
      </c>
      <c r="AX17" s="14">
        <v>0</v>
      </c>
      <c r="AY17" s="14">
        <v>36</v>
      </c>
      <c r="AZ17" s="14">
        <f t="shared" si="5"/>
        <v>0</v>
      </c>
      <c r="BA17" s="14">
        <v>0</v>
      </c>
      <c r="BB17" s="14">
        <v>8</v>
      </c>
      <c r="BC17" s="14">
        <f t="shared" si="6"/>
        <v>0</v>
      </c>
      <c r="BD17" s="14" t="s">
        <v>125</v>
      </c>
    </row>
    <row r="18" spans="1:56" ht="31.5" x14ac:dyDescent="0.3">
      <c r="A18" s="14" t="s">
        <v>6</v>
      </c>
      <c r="B18" s="14" t="s">
        <v>133</v>
      </c>
      <c r="C18" s="14" t="s">
        <v>134</v>
      </c>
      <c r="D18" s="14" t="s">
        <v>139</v>
      </c>
      <c r="E18" s="32"/>
      <c r="F18" s="32" t="s">
        <v>230</v>
      </c>
      <c r="G18" s="32" t="s">
        <v>19</v>
      </c>
      <c r="H18" s="14">
        <v>44</v>
      </c>
      <c r="I18" s="14">
        <v>5</v>
      </c>
      <c r="J18" s="14">
        <v>0</v>
      </c>
      <c r="K18" s="14">
        <v>22</v>
      </c>
      <c r="L18" s="14">
        <v>3</v>
      </c>
      <c r="M18" s="14">
        <v>0</v>
      </c>
      <c r="N18" s="14">
        <v>2</v>
      </c>
      <c r="O18" s="14">
        <v>3</v>
      </c>
      <c r="P18" s="14">
        <f t="shared" si="15"/>
        <v>6.8181818181818177E-2</v>
      </c>
      <c r="Q18" s="14">
        <v>0</v>
      </c>
      <c r="R18" s="14">
        <f t="shared" si="14"/>
        <v>0</v>
      </c>
      <c r="S18" s="14">
        <v>2</v>
      </c>
      <c r="T18" s="14">
        <f t="shared" si="16"/>
        <v>4.5454545454545456E-2</v>
      </c>
      <c r="U18" s="14" t="s">
        <v>127</v>
      </c>
      <c r="V18" s="14" t="s">
        <v>84</v>
      </c>
      <c r="W18" s="14">
        <f>5*0.9</f>
        <v>4.5</v>
      </c>
      <c r="X18" s="16">
        <v>3</v>
      </c>
      <c r="Y18" s="14">
        <f t="shared" si="0"/>
        <v>6.8181818181818177E-2</v>
      </c>
      <c r="Z18" s="16">
        <f>5*0.5</f>
        <v>2.5</v>
      </c>
      <c r="AA18" s="14">
        <v>3</v>
      </c>
      <c r="AB18" s="14">
        <v>0</v>
      </c>
      <c r="AC18" s="14">
        <v>14</v>
      </c>
      <c r="AD18" s="14">
        <v>3</v>
      </c>
      <c r="AE18" s="14">
        <v>0</v>
      </c>
      <c r="AF18" s="14">
        <v>0</v>
      </c>
      <c r="AG18" s="14">
        <v>2</v>
      </c>
      <c r="AH18" s="14">
        <f>1*0.1</f>
        <v>0.1</v>
      </c>
      <c r="AI18" s="14">
        <v>2</v>
      </c>
      <c r="AJ18" s="14">
        <v>0</v>
      </c>
      <c r="AK18" s="14">
        <v>8</v>
      </c>
      <c r="AL18" s="14">
        <v>0</v>
      </c>
      <c r="AM18" s="14">
        <v>0</v>
      </c>
      <c r="AN18" s="14">
        <f t="shared" si="2"/>
        <v>0</v>
      </c>
      <c r="AO18" s="14" t="s">
        <v>165</v>
      </c>
      <c r="AP18" s="14">
        <v>5</v>
      </c>
      <c r="AQ18" s="14">
        <f t="shared" si="3"/>
        <v>0.5</v>
      </c>
      <c r="AR18" s="14" t="s">
        <v>215</v>
      </c>
      <c r="AS18" s="14" t="s">
        <v>125</v>
      </c>
      <c r="AT18" s="14" t="s">
        <v>216</v>
      </c>
      <c r="AU18" s="14">
        <f>(W18+Z18+AF18+AH18+XAE18+AN18+AQ18)*1.05*1.1*1.1</f>
        <v>9.655800000000001</v>
      </c>
      <c r="AV18" s="14" t="s">
        <v>217</v>
      </c>
      <c r="AW18" s="21">
        <v>44254</v>
      </c>
      <c r="AX18" s="14">
        <v>3</v>
      </c>
      <c r="AY18" s="14">
        <v>36</v>
      </c>
      <c r="AZ18" s="14">
        <f t="shared" si="5"/>
        <v>8.3333333333333329E-2</v>
      </c>
      <c r="BA18" s="14">
        <v>0</v>
      </c>
      <c r="BB18" s="14">
        <v>8</v>
      </c>
      <c r="BC18" s="14">
        <f t="shared" si="6"/>
        <v>0</v>
      </c>
      <c r="BD18" s="14" t="s">
        <v>127</v>
      </c>
    </row>
    <row r="19" spans="1:56" s="27" customFormat="1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</row>
  </sheetData>
  <mergeCells count="5">
    <mergeCell ref="V1:W1"/>
    <mergeCell ref="X1:AF1"/>
    <mergeCell ref="AO1:AQ1"/>
    <mergeCell ref="AG1:AN1"/>
    <mergeCell ref="AO2:AP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不良症状表0326</vt:lpstr>
      <vt:lpstr>销量表0326</vt:lpstr>
      <vt:lpstr>QIS信息0326</vt:lpstr>
      <vt:lpstr>预警跟踪验证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Shenglei Shi</dc:creator>
  <cp:lastModifiedBy>Yuqing Wang (Wicresoft)</cp:lastModifiedBy>
  <dcterms:created xsi:type="dcterms:W3CDTF">2015-06-05T18:17:20Z</dcterms:created>
  <dcterms:modified xsi:type="dcterms:W3CDTF">2021-03-29T07:46:14Z</dcterms:modified>
</cp:coreProperties>
</file>