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af421\Desktop\Мои лабы\"/>
    </mc:Choice>
  </mc:AlternateContent>
  <xr:revisionPtr revIDLastSave="0" documentId="13_ncr:1_{95FCE19E-232F-40FC-B824-57CFD61E2AE8}" xr6:coauthVersionLast="47" xr6:coauthVersionMax="47" xr10:uidLastSave="{00000000-0000-0000-0000-000000000000}"/>
  <bookViews>
    <workbookView xWindow="7815" yWindow="450" windowWidth="28800" windowHeight="1978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1" i="1" l="1"/>
  <c r="F62" i="1"/>
  <c r="F63" i="1"/>
  <c r="F64" i="1"/>
  <c r="F65" i="1"/>
  <c r="F60" i="1"/>
  <c r="E61" i="1"/>
  <c r="E62" i="1"/>
  <c r="E63" i="1"/>
  <c r="E64" i="1"/>
  <c r="E65" i="1"/>
  <c r="E60" i="1"/>
  <c r="C61" i="1"/>
  <c r="C62" i="1"/>
  <c r="C63" i="1"/>
  <c r="C64" i="1"/>
  <c r="C65" i="1"/>
  <c r="C60" i="1"/>
  <c r="B65" i="1"/>
  <c r="B64" i="1"/>
  <c r="B63" i="1"/>
  <c r="B62" i="1"/>
  <c r="B61" i="1"/>
  <c r="B60" i="1"/>
  <c r="D43" i="1"/>
  <c r="E43" i="1"/>
  <c r="F43" i="1"/>
  <c r="G43" i="1"/>
  <c r="H43" i="1"/>
  <c r="C43" i="1"/>
  <c r="L50" i="1"/>
  <c r="L51" i="1"/>
  <c r="L52" i="1"/>
  <c r="L53" i="1"/>
  <c r="L54" i="1"/>
  <c r="L49" i="1"/>
  <c r="K49" i="1"/>
  <c r="J49" i="1"/>
  <c r="H49" i="1"/>
  <c r="I49" i="1"/>
  <c r="H50" i="1"/>
  <c r="H51" i="1"/>
  <c r="H52" i="1"/>
  <c r="H53" i="1"/>
  <c r="H54" i="1"/>
  <c r="F49" i="1"/>
  <c r="G49" i="1"/>
  <c r="F50" i="1"/>
  <c r="F51" i="1"/>
  <c r="F52" i="1"/>
  <c r="F53" i="1"/>
  <c r="F54" i="1"/>
  <c r="E49" i="1"/>
  <c r="D49" i="1"/>
  <c r="C50" i="1"/>
  <c r="C51" i="1"/>
  <c r="C52" i="1"/>
  <c r="C53" i="1"/>
  <c r="C54" i="1"/>
  <c r="C49" i="1"/>
  <c r="B54" i="1"/>
  <c r="B53" i="1"/>
  <c r="B52" i="1"/>
  <c r="B51" i="1"/>
  <c r="B50" i="1"/>
  <c r="B49" i="1"/>
  <c r="H42" i="1"/>
  <c r="G42" i="1"/>
  <c r="F42" i="1"/>
  <c r="E42" i="1"/>
  <c r="D42" i="1"/>
  <c r="C42" i="1"/>
  <c r="D41" i="1"/>
  <c r="E41" i="1"/>
  <c r="F41" i="1"/>
  <c r="G41" i="1"/>
  <c r="H41" i="1"/>
  <c r="C41" i="1"/>
  <c r="D40" i="1"/>
  <c r="E40" i="1"/>
  <c r="F40" i="1"/>
  <c r="G40" i="1"/>
  <c r="H40" i="1"/>
  <c r="C40" i="1"/>
  <c r="H39" i="1"/>
  <c r="G39" i="1"/>
  <c r="F39" i="1"/>
  <c r="E39" i="1"/>
  <c r="D39" i="1"/>
  <c r="C39" i="1"/>
  <c r="C38" i="1"/>
  <c r="C37" i="1"/>
  <c r="F5" i="1" l="1"/>
  <c r="G5" i="1" s="1"/>
  <c r="L19" i="1" s="1"/>
  <c r="C14" i="1"/>
  <c r="K4" i="1" s="1"/>
  <c r="F21" i="1"/>
  <c r="G21" i="1" s="1"/>
  <c r="H21" i="1" s="1"/>
  <c r="F22" i="1"/>
  <c r="G22" i="1" s="1"/>
  <c r="H22" i="1" s="1"/>
  <c r="F23" i="1"/>
  <c r="G23" i="1" s="1"/>
  <c r="H23" i="1" s="1"/>
  <c r="F24" i="1"/>
  <c r="G24" i="1" s="1"/>
  <c r="H24" i="1" s="1"/>
  <c r="F25" i="1"/>
  <c r="G25" i="1" s="1"/>
  <c r="H25" i="1" s="1"/>
  <c r="F20" i="1"/>
  <c r="G20" i="1" s="1"/>
  <c r="H20" i="1" s="1"/>
  <c r="F14" i="1" l="1"/>
  <c r="K7" i="1" s="1"/>
  <c r="D14" i="1"/>
  <c r="K5" i="1" s="1"/>
  <c r="E14" i="1"/>
  <c r="K6" i="1" s="1"/>
  <c r="G14" i="1"/>
  <c r="K8" i="1" s="1"/>
</calcChain>
</file>

<file path=xl/sharedStrings.xml><?xml version="1.0" encoding="utf-8"?>
<sst xmlns="http://schemas.openxmlformats.org/spreadsheetml/2006/main" count="55" uniqueCount="49">
  <si>
    <t>t1</t>
  </si>
  <si>
    <t>t2</t>
  </si>
  <si>
    <t>t3</t>
  </si>
  <si>
    <t>tср</t>
  </si>
  <si>
    <t>время\амплитуда</t>
  </si>
  <si>
    <t>Таб. 2</t>
  </si>
  <si>
    <t>1 риска</t>
  </si>
  <si>
    <t>2 риски</t>
  </si>
  <si>
    <t>3 риски</t>
  </si>
  <si>
    <t>4 риски</t>
  </si>
  <si>
    <t>5 рисок</t>
  </si>
  <si>
    <t>6 рисок</t>
  </si>
  <si>
    <t>t1, с</t>
  </si>
  <si>
    <t>t2, с</t>
  </si>
  <si>
    <t>t3, с</t>
  </si>
  <si>
    <t>¯t, с</t>
  </si>
  <si>
    <t>T, с</t>
  </si>
  <si>
    <t>T^2, с</t>
  </si>
  <si>
    <t>Таб. 1</t>
  </si>
  <si>
    <t>t1, c</t>
  </si>
  <si>
    <t>t2, c</t>
  </si>
  <si>
    <t>t3, c</t>
  </si>
  <si>
    <t>T, c</t>
  </si>
  <si>
    <t>tcp, c</t>
  </si>
  <si>
    <t>Риски</t>
  </si>
  <si>
    <t>I</t>
  </si>
  <si>
    <t xml:space="preserve">I </t>
  </si>
  <si>
    <r>
      <t xml:space="preserve">R </t>
    </r>
    <r>
      <rPr>
        <sz val="11"/>
        <color theme="1"/>
        <rFont val="Calibri"/>
        <family val="2"/>
        <charset val="204"/>
        <scheme val="minor"/>
      </rPr>
      <t>верх</t>
    </r>
  </si>
  <si>
    <r>
      <t xml:space="preserve">R </t>
    </r>
    <r>
      <rPr>
        <sz val="11"/>
        <color theme="1"/>
        <rFont val="Calibri Light"/>
        <family val="2"/>
        <charset val="204"/>
        <scheme val="major"/>
      </rPr>
      <t>ниж</t>
    </r>
  </si>
  <si>
    <r>
      <t xml:space="preserve">R </t>
    </r>
    <r>
      <rPr>
        <sz val="11"/>
        <color theme="1"/>
        <rFont val="Calibri"/>
        <family val="2"/>
        <charset val="204"/>
        <scheme val="minor"/>
      </rPr>
      <t>бок</t>
    </r>
  </si>
  <si>
    <r>
      <t xml:space="preserve"> I </t>
    </r>
    <r>
      <rPr>
        <sz val="11"/>
        <color theme="1"/>
        <rFont val="Book Antiqua"/>
        <family val="1"/>
        <charset val="204"/>
      </rPr>
      <t>гр</t>
    </r>
  </si>
  <si>
    <r>
      <t xml:space="preserve">l </t>
    </r>
    <r>
      <rPr>
        <sz val="11"/>
        <color theme="1"/>
        <rFont val="Calibri"/>
        <family val="2"/>
        <charset val="204"/>
        <scheme val="minor"/>
      </rPr>
      <t>пр эксп</t>
    </r>
  </si>
  <si>
    <r>
      <t xml:space="preserve">l </t>
    </r>
    <r>
      <rPr>
        <sz val="11"/>
        <color theme="1"/>
        <rFont val="Calibri"/>
        <family val="2"/>
        <charset val="204"/>
        <scheme val="minor"/>
      </rPr>
      <t>пр теор</t>
    </r>
  </si>
  <si>
    <t>T^2</t>
  </si>
  <si>
    <t>ml</t>
  </si>
  <si>
    <t>b</t>
  </si>
  <si>
    <t>l0</t>
  </si>
  <si>
    <t>l1</t>
  </si>
  <si>
    <t>Δϕ3 =</t>
  </si>
  <si>
    <t>_x</t>
  </si>
  <si>
    <t>_y</t>
  </si>
  <si>
    <t>(xi-_x)(yi-y_)</t>
  </si>
  <si>
    <t>Сумм &lt;-</t>
  </si>
  <si>
    <t>(xi-x_)^2</t>
  </si>
  <si>
    <t>t^2</t>
  </si>
  <si>
    <t>Эксперимент</t>
  </si>
  <si>
    <t>Апроксимация</t>
  </si>
  <si>
    <t>Таблица 4</t>
  </si>
  <si>
    <t>Таблица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</si>
</sst>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i/>
      <sz val="11"/>
      <color theme="1"/>
      <name val="Book Antiqua"/>
      <family val="1"/>
      <charset val="204"/>
    </font>
    <font>
      <sz val="11"/>
      <color theme="1"/>
      <name val="Book Antiqua"/>
      <family val="1"/>
      <charset val="204"/>
    </font>
    <font>
      <sz val="11"/>
      <color theme="1"/>
      <name val="Calibri Light"/>
      <family val="2"/>
      <charset val="204"/>
      <scheme val="maj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3" xfId="0" applyBorder="1"/>
    <xf numFmtId="0" fontId="0" fillId="0" borderId="18" xfId="0" applyBorder="1"/>
    <xf numFmtId="0" fontId="0" fillId="0" borderId="19" xfId="0" applyBorder="1"/>
    <xf numFmtId="0" fontId="0" fillId="0" borderId="3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0" fillId="0" borderId="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A(t)</a:t>
            </a:r>
            <a:endParaRPr lang="ru-RU"/>
          </a:p>
        </c:rich>
      </c:tx>
      <c:layout>
        <c:manualLayout>
          <c:xMode val="edge"/>
          <c:yMode val="edge"/>
          <c:x val="0.49279155730533686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Лист1!$K$4:$K$8</c:f>
              <c:numCache>
                <c:formatCode>General</c:formatCode>
                <c:ptCount val="5"/>
                <c:pt idx="0">
                  <c:v>15.35</c:v>
                </c:pt>
                <c:pt idx="1">
                  <c:v>30.07</c:v>
                </c:pt>
                <c:pt idx="2">
                  <c:v>46.46</c:v>
                </c:pt>
                <c:pt idx="3">
                  <c:v>62.88</c:v>
                </c:pt>
                <c:pt idx="4">
                  <c:v>79.05</c:v>
                </c:pt>
              </c:numCache>
            </c:numRef>
          </c:xVal>
          <c:yVal>
            <c:numRef>
              <c:f>Лист1!$L$4:$L$8</c:f>
              <c:numCache>
                <c:formatCode>General</c:formatCode>
                <c:ptCount val="5"/>
                <c:pt idx="0">
                  <c:v>25</c:v>
                </c:pt>
                <c:pt idx="1">
                  <c:v>20</c:v>
                </c:pt>
                <c:pt idx="2">
                  <c:v>15</c:v>
                </c:pt>
                <c:pt idx="3">
                  <c:v>10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EB-458A-8C6D-B9B111DDE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286063"/>
        <c:axId val="1239287727"/>
      </c:scatterChart>
      <c:valAx>
        <c:axId val="123928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</a:t>
                </a:r>
                <a:r>
                  <a:rPr lang="en-US" baseline="0"/>
                  <a:t> c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3317935258092738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9287727"/>
        <c:crosses val="autoZero"/>
        <c:crossBetween val="midCat"/>
      </c:valAx>
      <c:valAx>
        <c:axId val="123928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A,</a:t>
                </a:r>
                <a:r>
                  <a:rPr lang="en-US" baseline="0"/>
                  <a:t> º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928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T^2(I)</a:t>
            </a:r>
            <a:endParaRPr lang="ru-RU"/>
          </a:p>
        </c:rich>
      </c:tx>
      <c:layout>
        <c:manualLayout>
          <c:xMode val="edge"/>
          <c:yMode val="edge"/>
          <c:x val="0.4750719398711524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9112383679312814E-2"/>
          <c:y val="4.6102513035948881E-2"/>
          <c:w val="0.90973228346456692"/>
          <c:h val="0.86556675330551003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Лист1!$C$59</c:f>
              <c:strCache>
                <c:ptCount val="1"/>
                <c:pt idx="0">
                  <c:v>T^2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9696969696969584E-2"/>
                  <c:y val="5.095540914499612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A55-4893-97DD-39AE83B8A866}"/>
                </c:ext>
              </c:extLst>
            </c:dLbl>
            <c:dLbl>
              <c:idx val="1"/>
              <c:layout>
                <c:manualLayout>
                  <c:x val="1.9696969696969695E-2"/>
                  <c:y val="-7.2793441635708757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A55-4893-97DD-39AE83B8A866}"/>
                </c:ext>
              </c:extLst>
            </c:dLbl>
            <c:dLbl>
              <c:idx val="2"/>
              <c:layout>
                <c:manualLayout>
                  <c:x val="4.0909090909090909E-2"/>
                  <c:y val="2.4264480545235362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A55-4893-97DD-39AE83B8A866}"/>
                </c:ext>
              </c:extLst>
            </c:dLbl>
            <c:dLbl>
              <c:idx val="4"/>
              <c:layout>
                <c:manualLayout>
                  <c:x val="2.2727272727272617E-2"/>
                  <c:y val="3.639672081785437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A55-4893-97DD-39AE83B8A866}"/>
                </c:ext>
              </c:extLst>
            </c:dLbl>
            <c:dLbl>
              <c:idx val="5"/>
              <c:layout>
                <c:manualLayout>
                  <c:x val="1.3636363636363636E-2"/>
                  <c:y val="4.367606498142525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A55-4893-97DD-39AE83B8A86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Лист1!$B$60:$B$65</c:f>
              <c:numCache>
                <c:formatCode>General</c:formatCode>
                <c:ptCount val="6"/>
                <c:pt idx="0">
                  <c:v>3.2000000000000001E-2</c:v>
                </c:pt>
                <c:pt idx="1">
                  <c:v>3.6000000000000004E-2</c:v>
                </c:pt>
                <c:pt idx="2">
                  <c:v>0.04</c:v>
                </c:pt>
                <c:pt idx="3">
                  <c:v>4.5999999999999999E-2</c:v>
                </c:pt>
                <c:pt idx="4">
                  <c:v>5.2999999999999999E-2</c:v>
                </c:pt>
                <c:pt idx="5">
                  <c:v>0.06</c:v>
                </c:pt>
              </c:numCache>
            </c:numRef>
          </c:xVal>
          <c:yVal>
            <c:numRef>
              <c:f>Лист1!$C$60:$C$65</c:f>
              <c:numCache>
                <c:formatCode>General</c:formatCode>
                <c:ptCount val="6"/>
                <c:pt idx="0">
                  <c:v>2.66</c:v>
                </c:pt>
                <c:pt idx="1">
                  <c:v>2.99</c:v>
                </c:pt>
                <c:pt idx="2">
                  <c:v>3.39</c:v>
                </c:pt>
                <c:pt idx="3">
                  <c:v>3.88</c:v>
                </c:pt>
                <c:pt idx="4">
                  <c:v>4.45</c:v>
                </c:pt>
                <c:pt idx="5">
                  <c:v>5.1100000000000003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55-4893-97DD-39AE83B8A866}"/>
            </c:ext>
          </c:extLst>
        </c:ser>
        <c:ser>
          <c:idx val="1"/>
          <c:order val="1"/>
          <c:tx>
            <c:v>Апроксимация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8030303030303035"/>
                  <c:y val="0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A55-4893-97DD-39AE83B8A866}"/>
                </c:ext>
              </c:extLst>
            </c:dLbl>
            <c:dLbl>
              <c:idx val="1"/>
              <c:layout>
                <c:manualLayout>
                  <c:x val="-0.1409090909090909"/>
                  <c:y val="-4.852896109047250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A55-4893-97DD-39AE83B8A866}"/>
                </c:ext>
              </c:extLst>
            </c:dLbl>
            <c:dLbl>
              <c:idx val="2"/>
              <c:layout>
                <c:manualLayout>
                  <c:x val="-0.12272727272727278"/>
                  <c:y val="-6.551409747213783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A55-4893-97DD-39AE83B8A866}"/>
                </c:ext>
              </c:extLst>
            </c:dLbl>
            <c:dLbl>
              <c:idx val="3"/>
              <c:layout>
                <c:manualLayout>
                  <c:x val="-0.11363636363636374"/>
                  <c:y val="-4.852896109047250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A55-4893-97DD-39AE83B8A866}"/>
                </c:ext>
              </c:extLst>
            </c:dLbl>
            <c:dLbl>
              <c:idx val="4"/>
              <c:layout>
                <c:manualLayout>
                  <c:x val="-0.11818181818181818"/>
                  <c:y val="-4.610251303594890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A55-4893-97DD-39AE83B8A866}"/>
                </c:ext>
              </c:extLst>
            </c:dLbl>
            <c:dLbl>
              <c:idx val="5"/>
              <c:layout>
                <c:manualLayout>
                  <c:x val="-0.10909090909090909"/>
                  <c:y val="-5.823475330856700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A55-4893-97DD-39AE83B8A86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Лист1!$E$60:$E$65</c:f>
              <c:numCache>
                <c:formatCode>General</c:formatCode>
                <c:ptCount val="6"/>
                <c:pt idx="0">
                  <c:v>3.2000000000000001E-2</c:v>
                </c:pt>
                <c:pt idx="1">
                  <c:v>3.6000000000000004E-2</c:v>
                </c:pt>
                <c:pt idx="2">
                  <c:v>0.04</c:v>
                </c:pt>
                <c:pt idx="3">
                  <c:v>4.5999999999999999E-2</c:v>
                </c:pt>
                <c:pt idx="4">
                  <c:v>5.2999999999999999E-2</c:v>
                </c:pt>
                <c:pt idx="5">
                  <c:v>0.06</c:v>
                </c:pt>
              </c:numCache>
            </c:numRef>
          </c:xVal>
          <c:yVal>
            <c:numRef>
              <c:f>Лист1!$F$60:$F$65</c:f>
              <c:numCache>
                <c:formatCode>General</c:formatCode>
                <c:ptCount val="6"/>
                <c:pt idx="0">
                  <c:v>2.8249748349915036</c:v>
                </c:pt>
                <c:pt idx="1">
                  <c:v>3.1780966893654417</c:v>
                </c:pt>
                <c:pt idx="2">
                  <c:v>3.5312185437393797</c:v>
                </c:pt>
                <c:pt idx="3">
                  <c:v>4.0609013253002857</c:v>
                </c:pt>
                <c:pt idx="4">
                  <c:v>4.6788645704546772</c:v>
                </c:pt>
                <c:pt idx="5">
                  <c:v>5.2968278156090687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55-4893-97DD-39AE83B8A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479327"/>
        <c:axId val="1535478079"/>
      </c:scatterChart>
      <c:valAx>
        <c:axId val="153547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I,</a:t>
                </a:r>
                <a:r>
                  <a:rPr lang="en-US" baseline="0"/>
                  <a:t> </a:t>
                </a:r>
                <a:r>
                  <a:rPr lang="ru-RU" baseline="0"/>
                  <a:t>кг*м</a:t>
                </a:r>
                <a:r>
                  <a:rPr lang="en-US" baseline="0"/>
                  <a:t>^</a:t>
                </a:r>
                <a:r>
                  <a:rPr lang="ru-RU" baseline="0"/>
                  <a:t>2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5478079"/>
        <c:crosses val="autoZero"/>
        <c:crossBetween val="midCat"/>
      </c:valAx>
      <c:valAx>
        <c:axId val="153547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T^2,</a:t>
                </a:r>
                <a:r>
                  <a:rPr lang="en-US" baseline="0"/>
                  <a:t> c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5479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2</xdr:row>
      <xdr:rowOff>19049</xdr:rowOff>
    </xdr:from>
    <xdr:to>
      <xdr:col>16</xdr:col>
      <xdr:colOff>274568</xdr:colOff>
      <xdr:row>16</xdr:row>
      <xdr:rowOff>3727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606B6F2-9F2A-282A-904C-B10996DAB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54</xdr:row>
      <xdr:rowOff>171450</xdr:rowOff>
    </xdr:from>
    <xdr:to>
      <xdr:col>13</xdr:col>
      <xdr:colOff>542925</xdr:colOff>
      <xdr:row>83</xdr:row>
      <xdr:rowOff>114300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2308E1A-2D91-4879-433D-87543A060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N65"/>
  <sheetViews>
    <sheetView tabSelected="1" topLeftCell="A43" zoomScaleNormal="100" workbookViewId="0">
      <selection activeCell="K45" sqref="K45"/>
    </sheetView>
  </sheetViews>
  <sheetFormatPr defaultRowHeight="15" x14ac:dyDescent="0.25"/>
  <cols>
    <col min="2" max="2" width="17" customWidth="1"/>
  </cols>
  <sheetData>
    <row r="3" spans="2:12" ht="15.75" thickBot="1" x14ac:dyDescent="0.3">
      <c r="C3" t="s">
        <v>18</v>
      </c>
    </row>
    <row r="4" spans="2:12" ht="15.75" thickBot="1" x14ac:dyDescent="0.3">
      <c r="C4" s="2" t="s">
        <v>19</v>
      </c>
      <c r="D4" s="2" t="s">
        <v>20</v>
      </c>
      <c r="E4" s="2" t="s">
        <v>21</v>
      </c>
      <c r="F4" s="2" t="s">
        <v>23</v>
      </c>
      <c r="G4" s="2" t="s">
        <v>22</v>
      </c>
      <c r="K4">
        <f>C14</f>
        <v>15.35</v>
      </c>
      <c r="L4">
        <v>25</v>
      </c>
    </row>
    <row r="5" spans="2:12" ht="15.75" thickBot="1" x14ac:dyDescent="0.3">
      <c r="C5" s="2">
        <v>18.59</v>
      </c>
      <c r="D5" s="2">
        <v>18.41</v>
      </c>
      <c r="E5" s="2">
        <v>18.399999999999999</v>
      </c>
      <c r="F5" s="2">
        <f>ROUND(AVERAGE(C5:E5),2)</f>
        <v>18.47</v>
      </c>
      <c r="G5" s="2">
        <f>ROUND(F5/10,2)</f>
        <v>1.85</v>
      </c>
      <c r="K5">
        <f>D14</f>
        <v>30.07</v>
      </c>
      <c r="L5">
        <v>20</v>
      </c>
    </row>
    <row r="6" spans="2:12" x14ac:dyDescent="0.25">
      <c r="K6">
        <f>E14</f>
        <v>46.46</v>
      </c>
      <c r="L6">
        <v>15</v>
      </c>
    </row>
    <row r="7" spans="2:12" x14ac:dyDescent="0.25">
      <c r="K7">
        <f>F14</f>
        <v>62.88</v>
      </c>
      <c r="L7">
        <v>10</v>
      </c>
    </row>
    <row r="8" spans="2:12" x14ac:dyDescent="0.25">
      <c r="K8">
        <f>G14</f>
        <v>79.05</v>
      </c>
      <c r="L8">
        <v>5</v>
      </c>
    </row>
    <row r="9" spans="2:12" ht="15.75" thickBot="1" x14ac:dyDescent="0.3">
      <c r="B9" t="s">
        <v>5</v>
      </c>
    </row>
    <row r="10" spans="2:12" ht="15.75" thickBot="1" x14ac:dyDescent="0.3">
      <c r="B10" s="2" t="s">
        <v>4</v>
      </c>
      <c r="C10" s="2">
        <v>25</v>
      </c>
      <c r="D10" s="2">
        <v>20</v>
      </c>
      <c r="E10" s="2">
        <v>15</v>
      </c>
      <c r="F10" s="2">
        <v>10</v>
      </c>
      <c r="G10" s="2">
        <v>5</v>
      </c>
    </row>
    <row r="11" spans="2:12" ht="15.75" thickBot="1" x14ac:dyDescent="0.3">
      <c r="B11" s="2" t="s">
        <v>0</v>
      </c>
      <c r="C11" s="17">
        <v>16.64</v>
      </c>
      <c r="D11" s="15">
        <v>31.43</v>
      </c>
      <c r="E11" s="15">
        <v>47.64</v>
      </c>
      <c r="F11" s="15">
        <v>64.33</v>
      </c>
      <c r="G11" s="16">
        <v>78.459999999999994</v>
      </c>
    </row>
    <row r="12" spans="2:12" ht="15.75" thickBot="1" x14ac:dyDescent="0.3">
      <c r="B12" s="2" t="s">
        <v>1</v>
      </c>
      <c r="C12" s="18">
        <v>14.71</v>
      </c>
      <c r="D12" s="3">
        <v>29.36</v>
      </c>
      <c r="E12" s="3">
        <v>45.86</v>
      </c>
      <c r="F12" s="3">
        <v>60.36</v>
      </c>
      <c r="G12" s="12">
        <v>78.430000000000007</v>
      </c>
    </row>
    <row r="13" spans="2:12" ht="15.75" thickBot="1" x14ac:dyDescent="0.3">
      <c r="B13" s="2" t="s">
        <v>2</v>
      </c>
      <c r="C13" s="18">
        <v>14.71</v>
      </c>
      <c r="D13" s="3">
        <v>29.43</v>
      </c>
      <c r="E13" s="3">
        <v>45.87</v>
      </c>
      <c r="F13" s="3">
        <v>63.96</v>
      </c>
      <c r="G13" s="12">
        <v>80.27</v>
      </c>
    </row>
    <row r="14" spans="2:12" ht="15.75" thickBot="1" x14ac:dyDescent="0.3">
      <c r="B14" s="2" t="s">
        <v>3</v>
      </c>
      <c r="C14" s="10">
        <f>ROUND(AVERAGE(C11:C13),2)</f>
        <v>15.35</v>
      </c>
      <c r="D14" s="8">
        <f t="shared" ref="D14:G14" si="0">ROUND(AVERAGE(D11:D13),2)</f>
        <v>30.07</v>
      </c>
      <c r="E14" s="8">
        <f t="shared" si="0"/>
        <v>46.46</v>
      </c>
      <c r="F14" s="8">
        <f>ROUND(AVERAGE(F11:F13),2)</f>
        <v>62.88</v>
      </c>
      <c r="G14" s="9">
        <f t="shared" si="0"/>
        <v>79.05</v>
      </c>
    </row>
    <row r="17" spans="1:12" x14ac:dyDescent="0.25">
      <c r="A17" s="34"/>
      <c r="B17" s="34"/>
      <c r="C17" s="34"/>
      <c r="D17" s="34"/>
      <c r="E17" s="34"/>
      <c r="F17" s="34"/>
      <c r="G17" s="34"/>
      <c r="H17" s="34"/>
    </row>
    <row r="18" spans="1:12" ht="15.75" thickBot="1" x14ac:dyDescent="0.3">
      <c r="B18" s="1" t="s">
        <v>47</v>
      </c>
      <c r="C18" s="35"/>
      <c r="D18" s="35"/>
      <c r="E18" s="35"/>
      <c r="F18" s="35"/>
      <c r="G18" s="35"/>
      <c r="H18" s="35"/>
    </row>
    <row r="19" spans="1:12" ht="15.75" thickBot="1" x14ac:dyDescent="0.3">
      <c r="B19" s="2"/>
      <c r="C19" s="14" t="s">
        <v>12</v>
      </c>
      <c r="D19" s="14" t="s">
        <v>13</v>
      </c>
      <c r="E19" s="14" t="s">
        <v>14</v>
      </c>
      <c r="F19" s="14" t="s">
        <v>15</v>
      </c>
      <c r="G19" s="14" t="s">
        <v>16</v>
      </c>
      <c r="H19" s="14" t="s">
        <v>17</v>
      </c>
      <c r="K19" s="30" t="s">
        <v>38</v>
      </c>
      <c r="L19" s="31">
        <f>(-0.312*G5)/-4</f>
        <v>0.14430000000000001</v>
      </c>
    </row>
    <row r="20" spans="1:12" ht="15.75" thickBot="1" x14ac:dyDescent="0.3">
      <c r="B20" s="13" t="s">
        <v>6</v>
      </c>
      <c r="C20" s="4">
        <v>16.41</v>
      </c>
      <c r="D20" s="5">
        <v>16.28</v>
      </c>
      <c r="E20" s="5">
        <v>16.309999999999999</v>
      </c>
      <c r="F20" s="5">
        <f>ROUND(AVERAGE(C20:E20),2)</f>
        <v>16.329999999999998</v>
      </c>
      <c r="G20" s="5">
        <f>ROUND(F20/10,2)</f>
        <v>1.63</v>
      </c>
      <c r="H20" s="6">
        <f>ROUND(G20^2,2)</f>
        <v>2.66</v>
      </c>
    </row>
    <row r="21" spans="1:12" ht="15.75" thickBot="1" x14ac:dyDescent="0.3">
      <c r="B21" s="13" t="s">
        <v>7</v>
      </c>
      <c r="C21" s="11">
        <v>17.350000000000001</v>
      </c>
      <c r="D21" s="3">
        <v>17.25</v>
      </c>
      <c r="E21" s="3">
        <v>17.28</v>
      </c>
      <c r="F21" s="3">
        <f t="shared" ref="F21:F25" si="1">ROUND(AVERAGE(C21:E21),2)</f>
        <v>17.29</v>
      </c>
      <c r="G21" s="3">
        <f t="shared" ref="G21:G25" si="2">ROUND(F21/10,2)</f>
        <v>1.73</v>
      </c>
      <c r="H21" s="12">
        <f t="shared" ref="H21:H25" si="3">ROUND(G21^2,2)</f>
        <v>2.99</v>
      </c>
    </row>
    <row r="22" spans="1:12" ht="15.75" thickBot="1" x14ac:dyDescent="0.3">
      <c r="B22" s="13" t="s">
        <v>8</v>
      </c>
      <c r="C22" s="11">
        <v>18.32</v>
      </c>
      <c r="D22" s="3">
        <v>18.309999999999999</v>
      </c>
      <c r="E22" s="3">
        <v>18.41</v>
      </c>
      <c r="F22" s="3">
        <f t="shared" si="1"/>
        <v>18.350000000000001</v>
      </c>
      <c r="G22" s="3">
        <f t="shared" si="2"/>
        <v>1.84</v>
      </c>
      <c r="H22" s="12">
        <f t="shared" si="3"/>
        <v>3.39</v>
      </c>
    </row>
    <row r="23" spans="1:12" ht="15.75" thickBot="1" x14ac:dyDescent="0.3">
      <c r="B23" s="13" t="s">
        <v>9</v>
      </c>
      <c r="C23" s="11">
        <v>19.690000000000001</v>
      </c>
      <c r="D23" s="3">
        <v>19.649999999999999</v>
      </c>
      <c r="E23" s="3">
        <v>19.690000000000001</v>
      </c>
      <c r="F23" s="3">
        <f t="shared" si="1"/>
        <v>19.68</v>
      </c>
      <c r="G23" s="3">
        <f t="shared" si="2"/>
        <v>1.97</v>
      </c>
      <c r="H23" s="12">
        <f t="shared" si="3"/>
        <v>3.88</v>
      </c>
    </row>
    <row r="24" spans="1:12" ht="15.75" thickBot="1" x14ac:dyDescent="0.3">
      <c r="B24" s="13" t="s">
        <v>10</v>
      </c>
      <c r="C24" s="11">
        <v>21.16</v>
      </c>
      <c r="D24" s="3">
        <v>21.07</v>
      </c>
      <c r="E24" s="3">
        <v>21.12</v>
      </c>
      <c r="F24" s="3">
        <f t="shared" si="1"/>
        <v>21.12</v>
      </c>
      <c r="G24" s="3">
        <f t="shared" si="2"/>
        <v>2.11</v>
      </c>
      <c r="H24" s="12">
        <f t="shared" si="3"/>
        <v>4.45</v>
      </c>
    </row>
    <row r="25" spans="1:12" ht="15.75" thickBot="1" x14ac:dyDescent="0.3">
      <c r="B25" s="13" t="s">
        <v>11</v>
      </c>
      <c r="C25" s="7">
        <v>22.63</v>
      </c>
      <c r="D25" s="8">
        <v>22.5</v>
      </c>
      <c r="E25" s="8">
        <v>22.6</v>
      </c>
      <c r="F25" s="8">
        <f t="shared" si="1"/>
        <v>22.58</v>
      </c>
      <c r="G25" s="8">
        <f t="shared" si="2"/>
        <v>2.2599999999999998</v>
      </c>
      <c r="H25" s="9">
        <f t="shared" si="3"/>
        <v>5.1100000000000003</v>
      </c>
    </row>
    <row r="34" spans="2:14" x14ac:dyDescent="0.25">
      <c r="B34" s="19"/>
      <c r="C34" s="19"/>
      <c r="D34" s="19"/>
      <c r="E34" s="19"/>
      <c r="F34" s="19"/>
      <c r="G34" s="19"/>
      <c r="H34" s="19"/>
    </row>
    <row r="35" spans="2:14" ht="15.75" thickBot="1" x14ac:dyDescent="0.3">
      <c r="B35" s="37" t="s">
        <v>48</v>
      </c>
      <c r="C35" s="37"/>
      <c r="D35" s="37"/>
      <c r="E35" s="37"/>
      <c r="F35" s="37"/>
      <c r="G35" s="37"/>
      <c r="H35" s="37"/>
    </row>
    <row r="36" spans="2:14" x14ac:dyDescent="0.25">
      <c r="B36" s="22" t="s">
        <v>24</v>
      </c>
      <c r="C36" s="23">
        <v>1</v>
      </c>
      <c r="D36" s="23">
        <v>2</v>
      </c>
      <c r="E36" s="23">
        <v>3</v>
      </c>
      <c r="F36" s="23">
        <v>4</v>
      </c>
      <c r="G36" s="23">
        <v>5</v>
      </c>
      <c r="H36" s="24">
        <v>6</v>
      </c>
      <c r="L36" s="29" t="s">
        <v>37</v>
      </c>
      <c r="M36" s="29" t="s">
        <v>36</v>
      </c>
      <c r="N36" s="29" t="s">
        <v>35</v>
      </c>
    </row>
    <row r="37" spans="2:14" x14ac:dyDescent="0.25">
      <c r="B37" s="25" t="s">
        <v>27</v>
      </c>
      <c r="C37" s="32">
        <f>L37+N37/2</f>
        <v>7.6999999999999999E-2</v>
      </c>
      <c r="D37" s="32"/>
      <c r="E37" s="32"/>
      <c r="F37" s="32"/>
      <c r="G37" s="32"/>
      <c r="H37" s="33"/>
      <c r="L37" s="29">
        <v>5.7000000000000002E-2</v>
      </c>
      <c r="M37" s="29">
        <v>2.5000000000000001E-2</v>
      </c>
      <c r="N37" s="29">
        <v>0.04</v>
      </c>
    </row>
    <row r="38" spans="2:14" x14ac:dyDescent="0.25">
      <c r="B38" s="25" t="s">
        <v>28</v>
      </c>
      <c r="C38" s="32">
        <f>L37+5*M37+N37/2</f>
        <v>0.20199999999999999</v>
      </c>
      <c r="D38" s="32"/>
      <c r="E38" s="32"/>
      <c r="F38" s="32"/>
      <c r="G38" s="32"/>
      <c r="H38" s="33"/>
    </row>
    <row r="39" spans="2:14" x14ac:dyDescent="0.25">
      <c r="B39" s="25" t="s">
        <v>29</v>
      </c>
      <c r="C39" s="21">
        <f>L37+N37/2</f>
        <v>7.6999999999999999E-2</v>
      </c>
      <c r="D39" s="21">
        <f>L37+M37+N37/2</f>
        <v>0.10200000000000001</v>
      </c>
      <c r="E39" s="21">
        <f>L37+2*M37+N37/2</f>
        <v>0.127</v>
      </c>
      <c r="F39" s="21">
        <f>L37+3*M37+N37/2</f>
        <v>0.152</v>
      </c>
      <c r="G39" s="21">
        <f>L37+4*M37+N37/2</f>
        <v>0.17699999999999999</v>
      </c>
      <c r="H39" s="26">
        <f>L37+5*M37+N37/2</f>
        <v>0.20199999999999999</v>
      </c>
    </row>
    <row r="40" spans="2:14" ht="16.5" x14ac:dyDescent="0.25">
      <c r="B40" s="25" t="s">
        <v>30</v>
      </c>
      <c r="C40" s="21">
        <f>ROUND(0.408*($C$37^2+$C$38^2+2*C39^2),3)</f>
        <v>2.4E-2</v>
      </c>
      <c r="D40" s="21">
        <f t="shared" ref="D40:H40" si="4">ROUND(0.408*($C$37^2+$C$38^2+2*D39^2),3)</f>
        <v>2.8000000000000001E-2</v>
      </c>
      <c r="E40" s="21">
        <f t="shared" si="4"/>
        <v>3.2000000000000001E-2</v>
      </c>
      <c r="F40" s="21">
        <f t="shared" si="4"/>
        <v>3.7999999999999999E-2</v>
      </c>
      <c r="G40" s="21">
        <f t="shared" si="4"/>
        <v>4.4999999999999998E-2</v>
      </c>
      <c r="H40" s="26">
        <f t="shared" si="4"/>
        <v>5.1999999999999998E-2</v>
      </c>
    </row>
    <row r="41" spans="2:14" x14ac:dyDescent="0.25">
      <c r="B41" s="25" t="s">
        <v>26</v>
      </c>
      <c r="C41" s="21">
        <f>C40+0.008</f>
        <v>3.2000000000000001E-2</v>
      </c>
      <c r="D41" s="21">
        <f t="shared" ref="D41:H41" si="5">D40+0.008</f>
        <v>3.6000000000000004E-2</v>
      </c>
      <c r="E41" s="21">
        <f t="shared" si="5"/>
        <v>0.04</v>
      </c>
      <c r="F41" s="21">
        <f t="shared" si="5"/>
        <v>4.5999999999999999E-2</v>
      </c>
      <c r="G41" s="21">
        <f t="shared" si="5"/>
        <v>5.2999999999999999E-2</v>
      </c>
      <c r="H41" s="26">
        <f t="shared" si="5"/>
        <v>0.06</v>
      </c>
    </row>
    <row r="42" spans="2:14" x14ac:dyDescent="0.25">
      <c r="B42" s="25" t="s">
        <v>31</v>
      </c>
      <c r="C42" s="21">
        <f>ROUND(10*H20/4/3.14^2,3)</f>
        <v>0.67400000000000004</v>
      </c>
      <c r="D42" s="21">
        <f>ROUND(10*H21/4/3.14^2,3)</f>
        <v>0.75800000000000001</v>
      </c>
      <c r="E42" s="21">
        <f>ROUND(10*H22/4/3.14^2,3)</f>
        <v>0.86</v>
      </c>
      <c r="F42" s="21">
        <f>ROUND(10*H23/4/3.14^2,3)</f>
        <v>0.98399999999999999</v>
      </c>
      <c r="G42" s="21">
        <f>ROUND(10*H24/4/3.14^2,3)</f>
        <v>1.1279999999999999</v>
      </c>
      <c r="H42" s="26">
        <f>ROUND(10*H25/4/3.14^2,3)</f>
        <v>1.296</v>
      </c>
    </row>
    <row r="43" spans="2:14" ht="15.75" thickBot="1" x14ac:dyDescent="0.3">
      <c r="B43" s="27" t="s">
        <v>32</v>
      </c>
      <c r="C43" s="28">
        <f>ROUND(C41/$K$49,3)</f>
        <v>0.70299999999999996</v>
      </c>
      <c r="D43" s="28">
        <f t="shared" ref="D43:H43" si="6">ROUND(D41/$K$49,3)</f>
        <v>0.79100000000000004</v>
      </c>
      <c r="E43" s="28">
        <f t="shared" si="6"/>
        <v>0.878</v>
      </c>
      <c r="F43" s="28">
        <f t="shared" si="6"/>
        <v>1.01</v>
      </c>
      <c r="G43" s="28">
        <f t="shared" si="6"/>
        <v>1.1639999999999999</v>
      </c>
      <c r="H43" s="36">
        <f t="shared" si="6"/>
        <v>1.3180000000000001</v>
      </c>
    </row>
    <row r="44" spans="2:14" x14ac:dyDescent="0.25">
      <c r="B44" s="20"/>
      <c r="C44" s="20"/>
      <c r="D44" s="20"/>
      <c r="E44" s="20"/>
      <c r="F44" s="20"/>
      <c r="G44" s="20"/>
      <c r="H44" s="20"/>
    </row>
    <row r="48" spans="2:14" x14ac:dyDescent="0.25">
      <c r="B48" s="3" t="s">
        <v>25</v>
      </c>
      <c r="C48" s="3" t="s">
        <v>33</v>
      </c>
      <c r="D48" s="3" t="s">
        <v>39</v>
      </c>
      <c r="E48" s="3" t="s">
        <v>40</v>
      </c>
      <c r="F48" s="3" t="s">
        <v>41</v>
      </c>
      <c r="G48" s="3" t="s">
        <v>42</v>
      </c>
      <c r="H48" s="3" t="s">
        <v>43</v>
      </c>
      <c r="I48" s="3" t="s">
        <v>42</v>
      </c>
      <c r="J48" s="3" t="s">
        <v>35</v>
      </c>
      <c r="K48" s="3" t="s">
        <v>34</v>
      </c>
      <c r="L48" s="3" t="s">
        <v>33</v>
      </c>
    </row>
    <row r="49" spans="2:12" x14ac:dyDescent="0.25">
      <c r="B49" s="3">
        <f>C41</f>
        <v>3.2000000000000001E-2</v>
      </c>
      <c r="C49" s="3">
        <f>H20</f>
        <v>2.66</v>
      </c>
      <c r="D49" s="3">
        <f>ROUND(AVERAGE(B49:B54),3)</f>
        <v>4.4999999999999998E-2</v>
      </c>
      <c r="E49" s="3">
        <f>ROUND(AVERAGE(C49:C54),3)</f>
        <v>3.7469999999999999</v>
      </c>
      <c r="F49" s="3">
        <f>(B49-$D$49)*(C49-$E$49)</f>
        <v>1.4130999999999994E-2</v>
      </c>
      <c r="G49" s="3">
        <f>SUM(F49:F54)</f>
        <v>4.8930999999999995E-2</v>
      </c>
      <c r="H49" s="3">
        <f>(B49-$D$49)^2</f>
        <v>1.6899999999999993E-4</v>
      </c>
      <c r="I49" s="3">
        <f>SUM(H49:H54)</f>
        <v>5.6499999999999975E-4</v>
      </c>
      <c r="J49" s="3">
        <f>G49/I49</f>
        <v>86.603539823008873</v>
      </c>
      <c r="K49" s="3">
        <f>(4*3.14^2)/(J49*10)</f>
        <v>4.5539016165620963E-2</v>
      </c>
      <c r="L49" s="3">
        <f>(((2*PI())^2)*B49/(9.82*$K$49))</f>
        <v>2.8249748349915036</v>
      </c>
    </row>
    <row r="50" spans="2:12" x14ac:dyDescent="0.25">
      <c r="B50" s="3">
        <f>D41</f>
        <v>3.6000000000000004E-2</v>
      </c>
      <c r="C50" s="3">
        <f t="shared" ref="C50:C54" si="7">H21</f>
        <v>2.99</v>
      </c>
      <c r="D50" s="3"/>
      <c r="E50" s="3"/>
      <c r="F50" s="3">
        <f t="shared" ref="F50:F54" si="8">(B50-$D$49)*(C50-$E$49)</f>
        <v>6.8129999999999927E-3</v>
      </c>
      <c r="G50" s="3"/>
      <c r="H50" s="3">
        <f t="shared" ref="H50:H54" si="9">(B50-$D$49)^2</f>
        <v>8.0999999999999895E-5</v>
      </c>
      <c r="I50" s="3"/>
      <c r="J50" s="3"/>
      <c r="K50" s="3"/>
      <c r="L50" s="3">
        <f t="shared" ref="L50:L54" si="10">(((2*PI())^2)*B50/(9.82*$K$49))</f>
        <v>3.1780966893654417</v>
      </c>
    </row>
    <row r="51" spans="2:12" x14ac:dyDescent="0.25">
      <c r="B51" s="3">
        <f>E41</f>
        <v>0.04</v>
      </c>
      <c r="C51" s="3">
        <f t="shared" si="7"/>
        <v>3.39</v>
      </c>
      <c r="D51" s="3"/>
      <c r="E51" s="3"/>
      <c r="F51" s="3">
        <f t="shared" si="8"/>
        <v>1.784999999999998E-3</v>
      </c>
      <c r="G51" s="3"/>
      <c r="H51" s="3">
        <f t="shared" si="9"/>
        <v>2.4999999999999974E-5</v>
      </c>
      <c r="I51" s="3"/>
      <c r="J51" s="3"/>
      <c r="K51" s="3"/>
      <c r="L51" s="3">
        <f t="shared" si="10"/>
        <v>3.5312185437393797</v>
      </c>
    </row>
    <row r="52" spans="2:12" x14ac:dyDescent="0.25">
      <c r="B52" s="3">
        <f>F41</f>
        <v>4.5999999999999999E-2</v>
      </c>
      <c r="C52" s="3">
        <f t="shared" si="7"/>
        <v>3.88</v>
      </c>
      <c r="D52" s="3"/>
      <c r="E52" s="3"/>
      <c r="F52" s="3">
        <f t="shared" si="8"/>
        <v>1.3300000000000012E-4</v>
      </c>
      <c r="G52" s="3"/>
      <c r="H52" s="3">
        <f t="shared" si="9"/>
        <v>1.0000000000000019E-6</v>
      </c>
      <c r="I52" s="3"/>
      <c r="J52" s="3"/>
      <c r="K52" s="3"/>
      <c r="L52" s="3">
        <f t="shared" si="10"/>
        <v>4.0609013253002857</v>
      </c>
    </row>
    <row r="53" spans="2:12" x14ac:dyDescent="0.25">
      <c r="B53" s="3">
        <f>G41</f>
        <v>5.2999999999999999E-2</v>
      </c>
      <c r="C53" s="3">
        <f t="shared" si="7"/>
        <v>4.45</v>
      </c>
      <c r="D53" s="3"/>
      <c r="E53" s="3"/>
      <c r="F53" s="3">
        <f t="shared" si="8"/>
        <v>5.6240000000000023E-3</v>
      </c>
      <c r="G53" s="3"/>
      <c r="H53" s="3">
        <f t="shared" si="9"/>
        <v>6.3999999999999997E-5</v>
      </c>
      <c r="I53" s="3"/>
      <c r="J53" s="3"/>
      <c r="K53" s="3"/>
      <c r="L53" s="3">
        <f t="shared" si="10"/>
        <v>4.6788645704546772</v>
      </c>
    </row>
    <row r="54" spans="2:12" x14ac:dyDescent="0.25">
      <c r="B54" s="3">
        <f>H41</f>
        <v>0.06</v>
      </c>
      <c r="C54" s="3">
        <f t="shared" si="7"/>
        <v>5.1100000000000003</v>
      </c>
      <c r="D54" s="3"/>
      <c r="E54" s="3"/>
      <c r="F54" s="3">
        <f t="shared" si="8"/>
        <v>2.0445000000000005E-2</v>
      </c>
      <c r="G54" s="3"/>
      <c r="H54" s="3">
        <f t="shared" si="9"/>
        <v>2.2499999999999999E-4</v>
      </c>
      <c r="I54" s="3"/>
      <c r="J54" s="3"/>
      <c r="K54" s="3"/>
      <c r="L54" s="3">
        <f t="shared" si="10"/>
        <v>5.2968278156090687</v>
      </c>
    </row>
    <row r="58" spans="2:12" x14ac:dyDescent="0.25">
      <c r="B58" t="s">
        <v>45</v>
      </c>
      <c r="E58" t="s">
        <v>46</v>
      </c>
    </row>
    <row r="59" spans="2:12" x14ac:dyDescent="0.25">
      <c r="B59" t="s">
        <v>25</v>
      </c>
      <c r="C59" t="s">
        <v>33</v>
      </c>
      <c r="E59" t="s">
        <v>25</v>
      </c>
      <c r="F59" t="s">
        <v>44</v>
      </c>
    </row>
    <row r="60" spans="2:12" x14ac:dyDescent="0.25">
      <c r="B60">
        <f>C41</f>
        <v>3.2000000000000001E-2</v>
      </c>
      <c r="C60">
        <f>H20</f>
        <v>2.66</v>
      </c>
      <c r="E60">
        <f>B49</f>
        <v>3.2000000000000001E-2</v>
      </c>
      <c r="F60">
        <f>L49</f>
        <v>2.8249748349915036</v>
      </c>
    </row>
    <row r="61" spans="2:12" x14ac:dyDescent="0.25">
      <c r="B61">
        <f>D41</f>
        <v>3.6000000000000004E-2</v>
      </c>
      <c r="C61">
        <f t="shared" ref="C61:C65" si="11">H21</f>
        <v>2.99</v>
      </c>
      <c r="E61">
        <f t="shared" ref="E61:E65" si="12">B50</f>
        <v>3.6000000000000004E-2</v>
      </c>
      <c r="F61">
        <f t="shared" ref="F61:F65" si="13">L50</f>
        <v>3.1780966893654417</v>
      </c>
    </row>
    <row r="62" spans="2:12" x14ac:dyDescent="0.25">
      <c r="B62">
        <f>E41</f>
        <v>0.04</v>
      </c>
      <c r="C62">
        <f t="shared" si="11"/>
        <v>3.39</v>
      </c>
      <c r="E62">
        <f t="shared" si="12"/>
        <v>0.04</v>
      </c>
      <c r="F62">
        <f t="shared" si="13"/>
        <v>3.5312185437393797</v>
      </c>
    </row>
    <row r="63" spans="2:12" x14ac:dyDescent="0.25">
      <c r="B63">
        <f>F41</f>
        <v>4.5999999999999999E-2</v>
      </c>
      <c r="C63">
        <f t="shared" si="11"/>
        <v>3.88</v>
      </c>
      <c r="E63">
        <f t="shared" si="12"/>
        <v>4.5999999999999999E-2</v>
      </c>
      <c r="F63">
        <f t="shared" si="13"/>
        <v>4.0609013253002857</v>
      </c>
    </row>
    <row r="64" spans="2:12" x14ac:dyDescent="0.25">
      <c r="B64">
        <f>G41</f>
        <v>5.2999999999999999E-2</v>
      </c>
      <c r="C64">
        <f t="shared" si="11"/>
        <v>4.45</v>
      </c>
      <c r="E64">
        <f t="shared" si="12"/>
        <v>5.2999999999999999E-2</v>
      </c>
      <c r="F64">
        <f t="shared" si="13"/>
        <v>4.6788645704546772</v>
      </c>
    </row>
    <row r="65" spans="2:6" x14ac:dyDescent="0.25">
      <c r="B65">
        <f>H41</f>
        <v>0.06</v>
      </c>
      <c r="C65">
        <f t="shared" si="11"/>
        <v>5.1100000000000003</v>
      </c>
      <c r="E65">
        <f t="shared" si="12"/>
        <v>0.06</v>
      </c>
      <c r="F65">
        <f t="shared" si="13"/>
        <v>5.2968278156090687</v>
      </c>
    </row>
  </sheetData>
  <mergeCells count="5">
    <mergeCell ref="C37:H37"/>
    <mergeCell ref="C38:H38"/>
    <mergeCell ref="C18:H18"/>
    <mergeCell ref="A17:H17"/>
    <mergeCell ref="B35:H35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Филиппов</dc:creator>
  <cp:lastModifiedBy>Александр Филиппов</cp:lastModifiedBy>
  <dcterms:created xsi:type="dcterms:W3CDTF">2015-06-05T18:19:34Z</dcterms:created>
  <dcterms:modified xsi:type="dcterms:W3CDTF">2022-06-24T09:58:39Z</dcterms:modified>
</cp:coreProperties>
</file>