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essential\subjects\Pracownia\Magnes i rurki\"/>
    </mc:Choice>
  </mc:AlternateContent>
  <xr:revisionPtr revIDLastSave="0" documentId="13_ncr:1_{9548C476-57FD-47BD-8BD6-5879564593F8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8" i="1" l="1"/>
  <c r="X7" i="1" l="1"/>
  <c r="T7" i="1"/>
  <c r="T68" i="1" l="1"/>
  <c r="U68" i="1"/>
  <c r="S7" i="1"/>
  <c r="M87" i="1"/>
  <c r="M83" i="1"/>
  <c r="M82" i="1"/>
  <c r="S81" i="1"/>
  <c r="M81" i="1"/>
  <c r="S80" i="1"/>
  <c r="T79" i="1"/>
  <c r="S78" i="1"/>
  <c r="S77" i="1"/>
  <c r="R75" i="1"/>
  <c r="S79" i="1" s="1"/>
  <c r="W77" i="1" s="1"/>
  <c r="M74" i="1"/>
  <c r="M71" i="1"/>
  <c r="M70" i="1"/>
  <c r="T69" i="1"/>
  <c r="M69" i="1"/>
  <c r="M68" i="1"/>
  <c r="M67" i="1"/>
  <c r="R66" i="1"/>
  <c r="S69" i="1" s="1"/>
  <c r="M66" i="1"/>
  <c r="T63" i="1"/>
  <c r="S61" i="1"/>
  <c r="T60" i="1"/>
  <c r="S60" i="1"/>
  <c r="M58" i="1"/>
  <c r="R57" i="1"/>
  <c r="S63" i="1" s="1"/>
  <c r="M57" i="1"/>
  <c r="M56" i="1"/>
  <c r="M55" i="1"/>
  <c r="M54" i="1"/>
  <c r="T53" i="1"/>
  <c r="M53" i="1"/>
  <c r="S51" i="1"/>
  <c r="M51" i="1"/>
  <c r="T50" i="1"/>
  <c r="S50" i="1"/>
  <c r="M50" i="1"/>
  <c r="R47" i="1"/>
  <c r="S53" i="1" s="1"/>
  <c r="M46" i="1"/>
  <c r="T44" i="1"/>
  <c r="S44" i="1"/>
  <c r="M44" i="1"/>
  <c r="T43" i="1"/>
  <c r="S43" i="1"/>
  <c r="M43" i="1"/>
  <c r="T42" i="1"/>
  <c r="M41" i="1"/>
  <c r="T40" i="1"/>
  <c r="S40" i="1"/>
  <c r="M40" i="1"/>
  <c r="T39" i="1"/>
  <c r="S39" i="1"/>
  <c r="M39" i="1"/>
  <c r="T38" i="1"/>
  <c r="M37" i="1"/>
  <c r="T36" i="1"/>
  <c r="S36" i="1"/>
  <c r="M36" i="1"/>
  <c r="K34" i="1"/>
  <c r="R33" i="1"/>
  <c r="S42" i="1" s="1"/>
  <c r="T30" i="1"/>
  <c r="S30" i="1"/>
  <c r="M30" i="1"/>
  <c r="T29" i="1"/>
  <c r="S29" i="1"/>
  <c r="M29" i="1"/>
  <c r="T28" i="1"/>
  <c r="S28" i="1"/>
  <c r="M27" i="1"/>
  <c r="T26" i="1"/>
  <c r="S26" i="1"/>
  <c r="M26" i="1"/>
  <c r="T25" i="1"/>
  <c r="S25" i="1"/>
  <c r="M25" i="1"/>
  <c r="T24" i="1"/>
  <c r="S24" i="1"/>
  <c r="M23" i="1"/>
  <c r="T22" i="1"/>
  <c r="S22" i="1"/>
  <c r="M22" i="1"/>
  <c r="T21" i="1"/>
  <c r="R19" i="1"/>
  <c r="S21" i="1" s="1"/>
  <c r="S16" i="1"/>
  <c r="M16" i="1"/>
  <c r="T15" i="1"/>
  <c r="S15" i="1"/>
  <c r="M15" i="1"/>
  <c r="T14" i="1"/>
  <c r="S14" i="1"/>
  <c r="M14" i="1"/>
  <c r="S12" i="1"/>
  <c r="M12" i="1"/>
  <c r="T11" i="1"/>
  <c r="S11" i="1"/>
  <c r="M11" i="1"/>
  <c r="T10" i="1"/>
  <c r="S10" i="1"/>
  <c r="M10" i="1"/>
  <c r="S8" i="1"/>
  <c r="M8" i="1"/>
  <c r="L7" i="1"/>
  <c r="R5" i="1"/>
  <c r="M88" i="1" s="1"/>
  <c r="C5" i="1"/>
  <c r="T72" i="1" s="1"/>
  <c r="W7" i="1" l="1"/>
  <c r="U77" i="1"/>
  <c r="T77" i="1"/>
  <c r="T80" i="1"/>
  <c r="S70" i="1"/>
  <c r="T70" i="1"/>
  <c r="S68" i="1"/>
  <c r="T81" i="1"/>
  <c r="T61" i="1"/>
  <c r="V68" i="1"/>
  <c r="S71" i="1"/>
  <c r="T8" i="1"/>
  <c r="T12" i="1"/>
  <c r="T16" i="1"/>
  <c r="S37" i="1"/>
  <c r="S41" i="1"/>
  <c r="T51" i="1"/>
  <c r="S62" i="1"/>
  <c r="T71" i="1"/>
  <c r="M9" i="1"/>
  <c r="M13" i="1"/>
  <c r="S23" i="1"/>
  <c r="W21" i="1" s="1"/>
  <c r="S27" i="1"/>
  <c r="T37" i="1"/>
  <c r="T41" i="1"/>
  <c r="S49" i="1"/>
  <c r="M52" i="1"/>
  <c r="M59" i="1"/>
  <c r="T62" i="1"/>
  <c r="M72" i="1"/>
  <c r="T78" i="1"/>
  <c r="M84" i="1"/>
  <c r="S9" i="1"/>
  <c r="S13" i="1"/>
  <c r="M21" i="1"/>
  <c r="T23" i="1"/>
  <c r="V21" i="1" s="1"/>
  <c r="T27" i="1"/>
  <c r="S35" i="1"/>
  <c r="M38" i="1"/>
  <c r="M42" i="1"/>
  <c r="T49" i="1"/>
  <c r="S52" i="1"/>
  <c r="S59" i="1"/>
  <c r="M63" i="1"/>
  <c r="S72" i="1"/>
  <c r="M79" i="1"/>
  <c r="M85" i="1"/>
  <c r="M7" i="1"/>
  <c r="T9" i="1"/>
  <c r="T13" i="1"/>
  <c r="M24" i="1"/>
  <c r="M28" i="1"/>
  <c r="T35" i="1"/>
  <c r="V35" i="1" s="1"/>
  <c r="S38" i="1"/>
  <c r="T52" i="1"/>
  <c r="T59" i="1"/>
  <c r="M86" i="1"/>
  <c r="M64" i="1"/>
  <c r="M80" i="1"/>
  <c r="U7" i="1" l="1"/>
  <c r="V7" i="1"/>
  <c r="V59" i="1"/>
  <c r="U59" i="1"/>
  <c r="W59" i="1"/>
  <c r="U35" i="1"/>
  <c r="W35" i="1"/>
  <c r="X35" i="1" s="1"/>
  <c r="X21" i="1"/>
  <c r="U21" i="1"/>
  <c r="X68" i="1"/>
  <c r="V49" i="1"/>
  <c r="V77" i="1"/>
  <c r="X77" i="1" s="1"/>
  <c r="W49" i="1"/>
  <c r="U49" i="1"/>
  <c r="X59" i="1" l="1"/>
  <c r="X49" i="1"/>
</calcChain>
</file>

<file path=xl/sharedStrings.xml><?xml version="1.0" encoding="utf-8"?>
<sst xmlns="http://schemas.openxmlformats.org/spreadsheetml/2006/main" count="113" uniqueCount="36">
  <si>
    <t>Czas</t>
  </si>
  <si>
    <t>Cięka</t>
  </si>
  <si>
    <t>Gruba</t>
  </si>
  <si>
    <t>dt[s]</t>
  </si>
  <si>
    <t>dd[mm]</t>
  </si>
  <si>
    <t>dm[g]</t>
  </si>
  <si>
    <t>odległość[mm]</t>
  </si>
  <si>
    <t>dd[m]</t>
  </si>
  <si>
    <t>odległość[m]</t>
  </si>
  <si>
    <t>Maly</t>
  </si>
  <si>
    <t>t[s]</t>
  </si>
  <si>
    <t>tsr</t>
  </si>
  <si>
    <t>vgr[m/s]</t>
  </si>
  <si>
    <t>dv[m/s]</t>
  </si>
  <si>
    <t>vsr</t>
  </si>
  <si>
    <t>dvsr_sys</t>
  </si>
  <si>
    <t>dvs_stat</t>
  </si>
  <si>
    <t>dv_cal</t>
  </si>
  <si>
    <t>Rurka gruba</t>
  </si>
  <si>
    <t>Mały sam</t>
  </si>
  <si>
    <t>d_wn[mm]</t>
  </si>
  <si>
    <t>m[g]</t>
  </si>
  <si>
    <t>d_zew[mm]</t>
  </si>
  <si>
    <t>Magnes z 1 obc</t>
  </si>
  <si>
    <t>Rurka cięka</t>
  </si>
  <si>
    <t>Magnes z 2 obc</t>
  </si>
  <si>
    <t>Duży sam</t>
  </si>
  <si>
    <t>Duży z 1 obc</t>
  </si>
  <si>
    <t>Mały z 1 obc</t>
  </si>
  <si>
    <t>Mały z 1 pralka</t>
  </si>
  <si>
    <t>Mały z 2 pralka</t>
  </si>
  <si>
    <t>Mały z 3 pralka</t>
  </si>
  <si>
    <t>Mały z 2 obc</t>
  </si>
  <si>
    <t>Mały z 4 pralka</t>
  </si>
  <si>
    <t>Duży</t>
  </si>
  <si>
    <t>Duży z 2 obc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</si>
</sst>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1F1F1F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/>
    <xf numFmtId="0" fontId="2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Border="1" applyAlignmen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X167"/>
  <sheetViews>
    <sheetView tabSelected="1" topLeftCell="I28" workbookViewId="0">
      <selection activeCell="W35" sqref="W35"/>
    </sheetView>
  </sheetViews>
  <sheetFormatPr defaultColWidth="12.6640625" defaultRowHeight="15.75" customHeight="1" x14ac:dyDescent="0.25"/>
  <cols>
    <col min="10" max="10" width="16.21875" customWidth="1"/>
  </cols>
  <sheetData>
    <row r="2" spans="2:24" x14ac:dyDescent="0.25">
      <c r="J2" s="1" t="s">
        <v>0</v>
      </c>
      <c r="L2" s="1" t="s">
        <v>1</v>
      </c>
      <c r="R2" s="1" t="s">
        <v>2</v>
      </c>
    </row>
    <row r="3" spans="2:24" x14ac:dyDescent="0.25">
      <c r="L3" s="1" t="s">
        <v>3</v>
      </c>
      <c r="M3" s="1">
        <v>4.0000000000000001E-3</v>
      </c>
    </row>
    <row r="4" spans="2:24" x14ac:dyDescent="0.25">
      <c r="B4" s="1" t="s">
        <v>4</v>
      </c>
      <c r="C4" s="1">
        <v>0.01</v>
      </c>
      <c r="F4" s="1" t="s">
        <v>5</v>
      </c>
      <c r="G4" s="1">
        <v>0.01</v>
      </c>
      <c r="Q4" s="1" t="s">
        <v>6</v>
      </c>
      <c r="R4" s="1">
        <v>117.47</v>
      </c>
    </row>
    <row r="5" spans="2:24" x14ac:dyDescent="0.25">
      <c r="B5" s="1" t="s">
        <v>7</v>
      </c>
      <c r="C5" s="2">
        <f>C4/1000</f>
        <v>1.0000000000000001E-5</v>
      </c>
      <c r="M5" s="1"/>
      <c r="N5" s="1"/>
      <c r="P5" s="1"/>
      <c r="Q5" s="1" t="s">
        <v>8</v>
      </c>
      <c r="R5" s="1">
        <f>R4/1000</f>
        <v>0.11747</v>
      </c>
    </row>
    <row r="6" spans="2:24" x14ac:dyDescent="0.25">
      <c r="J6" s="3" t="s">
        <v>9</v>
      </c>
      <c r="K6" s="3" t="s">
        <v>10</v>
      </c>
      <c r="L6" s="3" t="s">
        <v>11</v>
      </c>
      <c r="M6" s="3" t="s">
        <v>12</v>
      </c>
      <c r="P6" s="1" t="s">
        <v>9</v>
      </c>
      <c r="Q6" s="1" t="s">
        <v>10</v>
      </c>
      <c r="S6" s="1" t="s">
        <v>12</v>
      </c>
      <c r="T6" s="1" t="s">
        <v>13</v>
      </c>
      <c r="U6" s="1" t="s">
        <v>14</v>
      </c>
      <c r="V6" s="1" t="s">
        <v>15</v>
      </c>
      <c r="W6" s="1" t="s">
        <v>16</v>
      </c>
      <c r="X6" s="1" t="s">
        <v>17</v>
      </c>
    </row>
    <row r="7" spans="2:24" x14ac:dyDescent="0.25">
      <c r="B7" s="1" t="s">
        <v>18</v>
      </c>
      <c r="C7" s="1"/>
      <c r="D7" s="1"/>
      <c r="E7" s="1"/>
      <c r="F7" s="1" t="s">
        <v>19</v>
      </c>
      <c r="J7" s="3">
        <v>1</v>
      </c>
      <c r="K7" s="3">
        <v>0.115</v>
      </c>
      <c r="L7" s="4">
        <f>SUM(K7:K16)/10</f>
        <v>0.1186</v>
      </c>
      <c r="M7" s="4">
        <f>($R$5)/K7</f>
        <v>1.0214782608695652</v>
      </c>
      <c r="P7" s="1">
        <v>1</v>
      </c>
      <c r="Q7" s="1">
        <v>0.14499999999999999</v>
      </c>
      <c r="S7" s="8">
        <f>($R$5-0.5*9.811*Q7^2)/Q7</f>
        <v>9.8840431034482867E-2</v>
      </c>
      <c r="T7" s="2">
        <f>$C$5/Q7+($R$5+0.5*9.811*Q7^2)/Q7^2*$M$3</f>
        <v>4.2039598097502975E-2</v>
      </c>
      <c r="U7" s="8">
        <f>SUM(S7:S16)/10</f>
        <v>0.19253700356933462</v>
      </c>
      <c r="V7" s="8">
        <f>SUM(T7:T16)/10</f>
        <v>4.5176741473389244E-2</v>
      </c>
      <c r="W7" s="8">
        <f>STDEV(S7:S16)*2.201</f>
        <v>0.2362293141918699</v>
      </c>
      <c r="X7" s="8">
        <f>SQRT(V7^2/3+W7^2)</f>
        <v>0.23766489336938051</v>
      </c>
    </row>
    <row r="8" spans="2:24" x14ac:dyDescent="0.25">
      <c r="B8" s="1" t="s">
        <v>20</v>
      </c>
      <c r="C8" s="1">
        <v>13.07</v>
      </c>
      <c r="F8" s="1" t="s">
        <v>21</v>
      </c>
      <c r="G8" s="1">
        <v>11.81</v>
      </c>
      <c r="J8" s="3">
        <v>2</v>
      </c>
      <c r="K8" s="3">
        <v>0.11899999999999999</v>
      </c>
      <c r="L8" s="4"/>
      <c r="M8" s="4">
        <f t="shared" ref="M8:M16" si="0">($R$5-0.5*9.811*K8^2)/K8</f>
        <v>0.40338835714285731</v>
      </c>
      <c r="P8" s="1">
        <v>2</v>
      </c>
      <c r="Q8" s="1">
        <v>0.14499999999999999</v>
      </c>
      <c r="S8" s="8">
        <f t="shared" ref="S8:S16" si="1">($R$5-0.5*9.811*Q8^2)/Q8</f>
        <v>9.8840431034482867E-2</v>
      </c>
      <c r="T8" s="2">
        <f t="shared" ref="T8:T16" si="2">$C$5/Q8+($R$5+0.5*9.811*Q8^2)/Q8^2*$M$3</f>
        <v>4.2039598097502975E-2</v>
      </c>
    </row>
    <row r="9" spans="2:24" x14ac:dyDescent="0.25">
      <c r="B9" s="5" t="s">
        <v>22</v>
      </c>
      <c r="C9" s="1">
        <v>19.760000000000002</v>
      </c>
      <c r="J9" s="3">
        <v>3</v>
      </c>
      <c r="K9" s="3">
        <v>0.11899999999999999</v>
      </c>
      <c r="L9" s="4"/>
      <c r="M9" s="4">
        <f t="shared" si="0"/>
        <v>0.40338835714285731</v>
      </c>
      <c r="P9" s="1">
        <v>3</v>
      </c>
      <c r="Q9" s="1">
        <v>0.122</v>
      </c>
      <c r="S9" s="8">
        <f t="shared" si="1"/>
        <v>0.36439785245901646</v>
      </c>
      <c r="T9" s="2">
        <f t="shared" si="2"/>
        <v>5.1273437785541526E-2</v>
      </c>
    </row>
    <row r="10" spans="2:24" x14ac:dyDescent="0.25">
      <c r="F10" s="1" t="s">
        <v>23</v>
      </c>
      <c r="J10" s="3">
        <v>4</v>
      </c>
      <c r="K10" s="3">
        <v>0.121</v>
      </c>
      <c r="L10" s="4"/>
      <c r="M10" s="4">
        <f t="shared" si="0"/>
        <v>0.37726094628099183</v>
      </c>
      <c r="P10" s="1">
        <v>4</v>
      </c>
      <c r="Q10" s="1">
        <v>0.126</v>
      </c>
      <c r="S10" s="8">
        <f t="shared" si="1"/>
        <v>0.31420858730158735</v>
      </c>
      <c r="T10" s="2">
        <f t="shared" si="2"/>
        <v>4.9298240866717059E-2</v>
      </c>
    </row>
    <row r="11" spans="2:24" x14ac:dyDescent="0.25">
      <c r="F11" s="1" t="s">
        <v>21</v>
      </c>
      <c r="G11" s="1">
        <v>20.78</v>
      </c>
      <c r="J11" s="3">
        <v>5</v>
      </c>
      <c r="K11" s="3">
        <v>0.12</v>
      </c>
      <c r="L11" s="4"/>
      <c r="M11" s="4">
        <f t="shared" si="0"/>
        <v>0.39025666666666675</v>
      </c>
      <c r="P11" s="1">
        <v>5</v>
      </c>
      <c r="Q11" s="1">
        <v>0.14599999999999999</v>
      </c>
      <c r="S11" s="8">
        <f t="shared" si="1"/>
        <v>8.838604109589053E-2</v>
      </c>
      <c r="T11" s="2">
        <f t="shared" si="2"/>
        <v>4.1734028523175079E-2</v>
      </c>
    </row>
    <row r="12" spans="2:24" x14ac:dyDescent="0.25">
      <c r="B12" s="1" t="s">
        <v>24</v>
      </c>
      <c r="J12" s="3">
        <v>6</v>
      </c>
      <c r="K12" s="3">
        <v>0.11600000000000001</v>
      </c>
      <c r="L12" s="4"/>
      <c r="M12" s="4">
        <f t="shared" si="0"/>
        <v>0.44363441379310342</v>
      </c>
      <c r="P12" s="1">
        <v>6</v>
      </c>
      <c r="Q12" s="1">
        <v>0.14499999999999999</v>
      </c>
      <c r="S12" s="8">
        <f t="shared" si="1"/>
        <v>9.8840431034482867E-2</v>
      </c>
      <c r="T12" s="2">
        <f t="shared" si="2"/>
        <v>4.2039598097502975E-2</v>
      </c>
    </row>
    <row r="13" spans="2:24" x14ac:dyDescent="0.25">
      <c r="B13" s="1" t="s">
        <v>20</v>
      </c>
      <c r="C13" s="1">
        <v>16.64</v>
      </c>
      <c r="F13" s="1" t="s">
        <v>25</v>
      </c>
      <c r="J13" s="3">
        <v>7</v>
      </c>
      <c r="K13" s="3">
        <v>0.12</v>
      </c>
      <c r="L13" s="4"/>
      <c r="M13" s="4">
        <f t="shared" si="0"/>
        <v>0.39025666666666675</v>
      </c>
      <c r="P13" s="1">
        <v>7</v>
      </c>
      <c r="Q13" s="1">
        <v>0.13</v>
      </c>
      <c r="S13" s="8">
        <f t="shared" si="1"/>
        <v>0.26590038461538462</v>
      </c>
      <c r="T13" s="2">
        <f t="shared" si="2"/>
        <v>4.7502473372781059E-2</v>
      </c>
    </row>
    <row r="14" spans="2:24" x14ac:dyDescent="0.25">
      <c r="B14" s="5" t="s">
        <v>22</v>
      </c>
      <c r="C14" s="1">
        <v>20.11</v>
      </c>
      <c r="F14" s="1" t="s">
        <v>21</v>
      </c>
      <c r="G14" s="1">
        <v>30.03</v>
      </c>
      <c r="J14" s="3">
        <v>8</v>
      </c>
      <c r="K14" s="3">
        <v>0.115</v>
      </c>
      <c r="L14" s="4"/>
      <c r="M14" s="4">
        <f t="shared" si="0"/>
        <v>0.45734576086956524</v>
      </c>
      <c r="P14" s="1">
        <v>8</v>
      </c>
      <c r="Q14" s="1">
        <v>0.14499999999999999</v>
      </c>
      <c r="S14" s="8">
        <f t="shared" si="1"/>
        <v>9.8840431034482867E-2</v>
      </c>
      <c r="T14" s="2">
        <f t="shared" si="2"/>
        <v>4.2039598097502975E-2</v>
      </c>
    </row>
    <row r="15" spans="2:24" x14ac:dyDescent="0.25">
      <c r="J15" s="3">
        <v>9</v>
      </c>
      <c r="K15" s="3">
        <v>0.122</v>
      </c>
      <c r="L15" s="4"/>
      <c r="M15" s="4">
        <f t="shared" si="0"/>
        <v>0.36439785245901646</v>
      </c>
      <c r="P15" s="1">
        <v>9</v>
      </c>
      <c r="Q15" s="1">
        <v>0.13400000000000001</v>
      </c>
      <c r="S15" s="8">
        <f t="shared" si="1"/>
        <v>0.21930479104477607</v>
      </c>
      <c r="T15" s="2">
        <f t="shared" si="2"/>
        <v>4.5865038538650024E-2</v>
      </c>
    </row>
    <row r="16" spans="2:24" x14ac:dyDescent="0.25">
      <c r="J16" s="3">
        <v>10</v>
      </c>
      <c r="K16" s="3">
        <v>0.11899999999999999</v>
      </c>
      <c r="L16" s="4"/>
      <c r="M16" s="4">
        <f t="shared" si="0"/>
        <v>0.40338835714285731</v>
      </c>
      <c r="P16" s="1">
        <v>10</v>
      </c>
      <c r="Q16" s="1">
        <v>0.129</v>
      </c>
      <c r="S16" s="8">
        <f t="shared" si="1"/>
        <v>0.27781065503875979</v>
      </c>
      <c r="T16" s="2">
        <f t="shared" si="2"/>
        <v>4.793580325701581E-2</v>
      </c>
    </row>
    <row r="17" spans="6:24" x14ac:dyDescent="0.25">
      <c r="F17" s="1" t="s">
        <v>26</v>
      </c>
      <c r="J17" s="4"/>
      <c r="K17" s="4"/>
      <c r="L17" s="4"/>
      <c r="M17" s="4"/>
    </row>
    <row r="18" spans="6:24" x14ac:dyDescent="0.25">
      <c r="F18" s="1" t="s">
        <v>21</v>
      </c>
      <c r="G18" s="1">
        <v>26.38</v>
      </c>
      <c r="J18" s="4"/>
      <c r="K18" s="4"/>
      <c r="L18" s="4"/>
      <c r="M18" s="4"/>
      <c r="Q18" s="7" t="s">
        <v>6</v>
      </c>
      <c r="R18" s="7">
        <v>130.31</v>
      </c>
    </row>
    <row r="19" spans="6:24" x14ac:dyDescent="0.25">
      <c r="J19" s="4"/>
      <c r="K19" s="4"/>
      <c r="L19" s="4"/>
      <c r="M19" s="4"/>
      <c r="Q19" s="7" t="s">
        <v>8</v>
      </c>
      <c r="R19" s="7">
        <f>R18/1000</f>
        <v>0.13031000000000001</v>
      </c>
    </row>
    <row r="20" spans="6:24" x14ac:dyDescent="0.25">
      <c r="F20" s="1" t="s">
        <v>27</v>
      </c>
      <c r="J20" s="3" t="s">
        <v>28</v>
      </c>
      <c r="K20" s="3" t="s">
        <v>10</v>
      </c>
      <c r="L20" s="4"/>
      <c r="M20" s="4"/>
      <c r="P20" s="1" t="s">
        <v>28</v>
      </c>
      <c r="Q20" s="1" t="s">
        <v>10</v>
      </c>
      <c r="U20" s="1" t="s">
        <v>14</v>
      </c>
      <c r="V20" s="1" t="s">
        <v>15</v>
      </c>
      <c r="W20" s="1" t="s">
        <v>16</v>
      </c>
      <c r="X20" s="1" t="s">
        <v>17</v>
      </c>
    </row>
    <row r="21" spans="6:24" x14ac:dyDescent="0.25">
      <c r="F21" s="1" t="s">
        <v>21</v>
      </c>
      <c r="G21" s="1">
        <v>35.450000000000003</v>
      </c>
      <c r="J21" s="3">
        <v>1</v>
      </c>
      <c r="K21" s="3">
        <v>0.154</v>
      </c>
      <c r="L21" s="4"/>
      <c r="M21" s="4">
        <f t="shared" ref="M21:M30" si="3">($R$5-0.5*9.811*K21^2)/K21</f>
        <v>7.3452077922078248E-3</v>
      </c>
      <c r="P21" s="1">
        <v>1</v>
      </c>
      <c r="Q21" s="1">
        <v>0.13400000000000001</v>
      </c>
      <c r="S21" s="8">
        <f t="shared" ref="S21:S30" si="4">($R$19-0.5*9.811*Q21^2)/Q21</f>
        <v>0.31512568656716416</v>
      </c>
      <c r="T21" s="2">
        <f t="shared" ref="T21:T30" si="5">$C$5/Q21+($R$19+0.5*9.811*Q21^2)/Q21^2*$M$3</f>
        <v>4.8725363778124302E-2</v>
      </c>
      <c r="U21" s="8">
        <f t="shared" ref="U21:V21" si="6">SUM(S21:S30)/10</f>
        <v>0.31514735101019548</v>
      </c>
      <c r="V21" s="8">
        <f t="shared" si="6"/>
        <v>4.8727305612066986E-2</v>
      </c>
      <c r="W21" s="8">
        <f>STDEV(S21:S30)*2.201</f>
        <v>1.7847411232974848E-2</v>
      </c>
      <c r="X21" s="8">
        <f>SQRT(V21^2/3+W21^2)</f>
        <v>3.3316365224758664E-2</v>
      </c>
    </row>
    <row r="22" spans="6:24" x14ac:dyDescent="0.25">
      <c r="J22" s="3">
        <v>2</v>
      </c>
      <c r="K22" s="3">
        <v>0.124</v>
      </c>
      <c r="L22" s="4"/>
      <c r="M22" s="4">
        <f t="shared" si="3"/>
        <v>0.33905670967741941</v>
      </c>
      <c r="P22" s="1">
        <v>2</v>
      </c>
      <c r="Q22" s="1">
        <v>0.13400000000000001</v>
      </c>
      <c r="S22" s="8">
        <f t="shared" si="4"/>
        <v>0.31512568656716416</v>
      </c>
      <c r="T22" s="2">
        <f t="shared" si="5"/>
        <v>4.8725363778124302E-2</v>
      </c>
    </row>
    <row r="23" spans="6:24" x14ac:dyDescent="0.25">
      <c r="F23" s="1" t="s">
        <v>27</v>
      </c>
      <c r="J23" s="3">
        <v>3</v>
      </c>
      <c r="K23" s="3">
        <v>8.7999999999999995E-2</v>
      </c>
      <c r="L23" s="4"/>
      <c r="M23" s="4">
        <f t="shared" si="3"/>
        <v>0.90320236363636386</v>
      </c>
      <c r="P23" s="1">
        <v>3</v>
      </c>
      <c r="Q23" s="1">
        <v>0.13400000000000001</v>
      </c>
      <c r="S23" s="8">
        <f t="shared" si="4"/>
        <v>0.31512568656716416</v>
      </c>
      <c r="T23" s="2">
        <f t="shared" si="5"/>
        <v>4.8725363778124302E-2</v>
      </c>
    </row>
    <row r="24" spans="6:24" x14ac:dyDescent="0.25">
      <c r="F24" s="1" t="s">
        <v>21</v>
      </c>
      <c r="G24" s="1">
        <v>44.48</v>
      </c>
      <c r="J24" s="3">
        <v>4</v>
      </c>
      <c r="K24" s="3">
        <v>8.8999999999999996E-2</v>
      </c>
      <c r="L24" s="4"/>
      <c r="M24" s="4">
        <f t="shared" si="3"/>
        <v>0.88329814044943833</v>
      </c>
      <c r="P24" s="1">
        <v>4</v>
      </c>
      <c r="Q24" s="1">
        <v>0.13400000000000001</v>
      </c>
      <c r="S24" s="8">
        <f t="shared" si="4"/>
        <v>0.31512568656716416</v>
      </c>
      <c r="T24" s="2">
        <f t="shared" si="5"/>
        <v>4.8725363778124302E-2</v>
      </c>
    </row>
    <row r="25" spans="6:24" x14ac:dyDescent="0.25">
      <c r="J25" s="3">
        <v>5</v>
      </c>
      <c r="K25" s="3">
        <v>8.7999999999999995E-2</v>
      </c>
      <c r="L25" s="4"/>
      <c r="M25" s="4">
        <f t="shared" si="3"/>
        <v>0.90320236363636386</v>
      </c>
      <c r="P25" s="1">
        <v>5</v>
      </c>
      <c r="Q25" s="1">
        <v>0.13300000000000001</v>
      </c>
      <c r="S25" s="8">
        <f t="shared" si="4"/>
        <v>0.32734293609022547</v>
      </c>
      <c r="T25" s="2">
        <f t="shared" si="5"/>
        <v>4.9164088303465428E-2</v>
      </c>
    </row>
    <row r="26" spans="6:24" x14ac:dyDescent="0.25">
      <c r="J26" s="3">
        <v>6</v>
      </c>
      <c r="K26" s="3">
        <v>8.8999999999999996E-2</v>
      </c>
      <c r="L26" s="4"/>
      <c r="M26" s="4">
        <f t="shared" si="3"/>
        <v>0.88329814044943833</v>
      </c>
      <c r="P26" s="1">
        <v>6</v>
      </c>
      <c r="Q26" s="1">
        <v>0.13400000000000001</v>
      </c>
      <c r="S26" s="8">
        <f t="shared" si="4"/>
        <v>0.31512568656716416</v>
      </c>
      <c r="T26" s="2">
        <f t="shared" si="5"/>
        <v>4.8725363778124302E-2</v>
      </c>
    </row>
    <row r="27" spans="6:24" x14ac:dyDescent="0.25">
      <c r="F27" s="1" t="s">
        <v>29</v>
      </c>
      <c r="J27" s="3">
        <v>7</v>
      </c>
      <c r="K27" s="3">
        <v>8.7999999999999995E-2</v>
      </c>
      <c r="L27" s="4"/>
      <c r="M27" s="4">
        <f t="shared" si="3"/>
        <v>0.90320236363636386</v>
      </c>
      <c r="P27" s="1">
        <v>7</v>
      </c>
      <c r="Q27" s="1">
        <v>0.13500000000000001</v>
      </c>
      <c r="S27" s="8">
        <f t="shared" si="4"/>
        <v>0.30301675925925925</v>
      </c>
      <c r="T27" s="2">
        <f t="shared" si="5"/>
        <v>4.8296348422496575E-2</v>
      </c>
    </row>
    <row r="28" spans="6:24" x14ac:dyDescent="0.25">
      <c r="F28" s="1" t="s">
        <v>21</v>
      </c>
      <c r="G28" s="1">
        <v>13.78</v>
      </c>
      <c r="J28" s="3">
        <v>8</v>
      </c>
      <c r="K28" s="3">
        <v>8.8999999999999996E-2</v>
      </c>
      <c r="L28" s="4"/>
      <c r="M28" s="4">
        <f t="shared" si="3"/>
        <v>0.88329814044943833</v>
      </c>
      <c r="P28" s="1">
        <v>8</v>
      </c>
      <c r="Q28" s="1">
        <v>0.13400000000000001</v>
      </c>
      <c r="S28" s="8">
        <f t="shared" si="4"/>
        <v>0.31512568656716416</v>
      </c>
      <c r="T28" s="2">
        <f t="shared" si="5"/>
        <v>4.8725363778124302E-2</v>
      </c>
    </row>
    <row r="29" spans="6:24" x14ac:dyDescent="0.25">
      <c r="J29" s="3">
        <v>9</v>
      </c>
      <c r="K29" s="3">
        <v>8.8999999999999996E-2</v>
      </c>
      <c r="L29" s="4"/>
      <c r="M29" s="4">
        <f t="shared" si="3"/>
        <v>0.88329814044943833</v>
      </c>
      <c r="P29" s="1">
        <v>9</v>
      </c>
      <c r="Q29" s="1">
        <v>0.13500000000000001</v>
      </c>
      <c r="S29" s="8">
        <f t="shared" si="4"/>
        <v>0.30301675925925925</v>
      </c>
      <c r="T29" s="2">
        <f t="shared" si="5"/>
        <v>4.8296348422496575E-2</v>
      </c>
    </row>
    <row r="30" spans="6:24" x14ac:dyDescent="0.25">
      <c r="F30" s="1" t="s">
        <v>30</v>
      </c>
      <c r="J30" s="3">
        <v>10</v>
      </c>
      <c r="K30" s="3">
        <v>8.7999999999999995E-2</v>
      </c>
      <c r="L30" s="4"/>
      <c r="M30" s="4">
        <f t="shared" si="3"/>
        <v>0.90320236363636386</v>
      </c>
      <c r="P30" s="1">
        <v>10</v>
      </c>
      <c r="Q30" s="1">
        <v>0.13300000000000001</v>
      </c>
      <c r="S30" s="8">
        <f t="shared" si="4"/>
        <v>0.32734293609022547</v>
      </c>
      <c r="T30" s="2">
        <f t="shared" si="5"/>
        <v>4.9164088303465428E-2</v>
      </c>
    </row>
    <row r="31" spans="6:24" x14ac:dyDescent="0.25">
      <c r="F31" s="1" t="s">
        <v>21</v>
      </c>
      <c r="G31" s="1">
        <v>16.09</v>
      </c>
      <c r="J31" s="4"/>
      <c r="K31" s="4"/>
      <c r="L31" s="4"/>
      <c r="M31" s="4"/>
      <c r="Q31" s="6"/>
      <c r="R31" s="6"/>
    </row>
    <row r="32" spans="6:24" x14ac:dyDescent="0.25">
      <c r="J32" s="4"/>
      <c r="K32" s="4"/>
      <c r="L32" s="4"/>
      <c r="M32" s="4"/>
      <c r="Q32" s="6" t="s">
        <v>6</v>
      </c>
      <c r="R32" s="6">
        <v>115.02</v>
      </c>
    </row>
    <row r="33" spans="6:24" x14ac:dyDescent="0.25">
      <c r="F33" s="1" t="s">
        <v>31</v>
      </c>
      <c r="J33" s="3" t="s">
        <v>6</v>
      </c>
      <c r="K33" s="3">
        <v>153.74</v>
      </c>
      <c r="L33" s="4"/>
      <c r="M33" s="4"/>
      <c r="Q33" s="6" t="s">
        <v>8</v>
      </c>
      <c r="R33" s="6">
        <f>R32/1000</f>
        <v>0.11502</v>
      </c>
    </row>
    <row r="34" spans="6:24" x14ac:dyDescent="0.25">
      <c r="F34" s="1" t="s">
        <v>21</v>
      </c>
      <c r="G34" s="1">
        <v>18.16</v>
      </c>
      <c r="J34" s="3" t="s">
        <v>8</v>
      </c>
      <c r="K34" s="3">
        <f>K33/1000</f>
        <v>0.15374000000000002</v>
      </c>
      <c r="L34" s="4"/>
      <c r="M34" s="4"/>
      <c r="P34" s="1" t="s">
        <v>32</v>
      </c>
      <c r="Q34" s="1" t="s">
        <v>10</v>
      </c>
      <c r="U34" s="1" t="s">
        <v>14</v>
      </c>
      <c r="V34" s="1" t="s">
        <v>15</v>
      </c>
      <c r="W34" s="1" t="s">
        <v>16</v>
      </c>
      <c r="X34" s="1" t="s">
        <v>17</v>
      </c>
    </row>
    <row r="35" spans="6:24" x14ac:dyDescent="0.25">
      <c r="J35" s="3" t="s">
        <v>32</v>
      </c>
      <c r="K35" s="3" t="s">
        <v>10</v>
      </c>
      <c r="L35" s="4"/>
      <c r="M35" s="4"/>
      <c r="P35" s="1">
        <v>1</v>
      </c>
      <c r="Q35" s="1">
        <v>0.114</v>
      </c>
      <c r="S35" s="8">
        <f t="shared" ref="S35:S44" si="7">($R$33-0.5*9.811*Q35^2)/Q35</f>
        <v>0.44972036842105262</v>
      </c>
      <c r="T35" s="2">
        <f t="shared" ref="T35:T44" si="8">$C$5/Q35+($R$33+0.5*9.811*Q35^2)/Q35^2*$M$3</f>
        <v>5.5111381348107107E-2</v>
      </c>
      <c r="U35" s="8">
        <f t="shared" ref="U35:V35" si="9">SUM(S35:S44)/10</f>
        <v>0.59410625967725539</v>
      </c>
      <c r="V35" s="8">
        <f t="shared" si="9"/>
        <v>6.2347845724129103E-2</v>
      </c>
      <c r="W35" s="8">
        <f>STDEV(S35:S44)*2.201</f>
        <v>0.19285350070896085</v>
      </c>
      <c r="X35" s="8">
        <f>SQRT(V35^2/3+W35^2)</f>
        <v>0.19618415844434137</v>
      </c>
    </row>
    <row r="36" spans="6:24" x14ac:dyDescent="0.25">
      <c r="F36" s="1" t="s">
        <v>33</v>
      </c>
      <c r="J36" s="3">
        <v>1</v>
      </c>
      <c r="K36" s="3">
        <v>8.7999999999999995E-2</v>
      </c>
      <c r="L36" s="4"/>
      <c r="M36" s="4">
        <f t="shared" ref="M36:M44" si="10">($R$5-0.5*9.811*K36^2)/K36</f>
        <v>0.90320236363636386</v>
      </c>
      <c r="P36" s="1">
        <v>2</v>
      </c>
      <c r="Q36" s="1">
        <v>0.1</v>
      </c>
      <c r="S36" s="8">
        <f t="shared" si="7"/>
        <v>0.65964999999999996</v>
      </c>
      <c r="T36" s="2">
        <f t="shared" si="8"/>
        <v>6.5729999999999983E-2</v>
      </c>
    </row>
    <row r="37" spans="6:24" x14ac:dyDescent="0.25">
      <c r="F37" s="1" t="s">
        <v>21</v>
      </c>
      <c r="G37" s="1">
        <v>20.39</v>
      </c>
      <c r="J37" s="3">
        <v>2</v>
      </c>
      <c r="K37" s="3">
        <v>8.2000000000000003E-2</v>
      </c>
      <c r="L37" s="4"/>
      <c r="M37" s="4">
        <f t="shared" si="10"/>
        <v>1.0303099756097562</v>
      </c>
      <c r="P37" s="1">
        <v>3</v>
      </c>
      <c r="Q37" s="1">
        <v>0.111</v>
      </c>
      <c r="S37" s="8">
        <f t="shared" si="7"/>
        <v>0.49170571621621617</v>
      </c>
      <c r="T37" s="2">
        <f t="shared" si="8"/>
        <v>5.7053214998782568E-2</v>
      </c>
    </row>
    <row r="38" spans="6:24" x14ac:dyDescent="0.25">
      <c r="J38" s="3">
        <v>3</v>
      </c>
      <c r="K38" s="3">
        <v>8.3000000000000004E-2</v>
      </c>
      <c r="L38" s="4"/>
      <c r="M38" s="4">
        <f t="shared" si="10"/>
        <v>1.0081447048192771</v>
      </c>
      <c r="P38" s="1">
        <v>4</v>
      </c>
      <c r="Q38" s="1">
        <v>0.10100000000000001</v>
      </c>
      <c r="S38" s="8">
        <f t="shared" si="7"/>
        <v>0.64335638118811878</v>
      </c>
      <c r="T38" s="2">
        <f t="shared" si="8"/>
        <v>6.4822470542103702E-2</v>
      </c>
    </row>
    <row r="39" spans="6:24" x14ac:dyDescent="0.25">
      <c r="J39" s="3">
        <v>4</v>
      </c>
      <c r="K39" s="3">
        <v>8.5000000000000006E-2</v>
      </c>
      <c r="L39" s="4"/>
      <c r="M39" s="4">
        <f t="shared" si="10"/>
        <v>0.96503249999999985</v>
      </c>
      <c r="P39" s="1">
        <v>5</v>
      </c>
      <c r="Q39" s="1">
        <v>0.1</v>
      </c>
      <c r="S39" s="8">
        <f t="shared" si="7"/>
        <v>0.65964999999999996</v>
      </c>
      <c r="T39" s="2">
        <f t="shared" si="8"/>
        <v>6.5729999999999983E-2</v>
      </c>
    </row>
    <row r="40" spans="6:24" x14ac:dyDescent="0.25">
      <c r="J40" s="3">
        <v>5</v>
      </c>
      <c r="K40" s="3">
        <v>7.3999999999999996E-2</v>
      </c>
      <c r="L40" s="4"/>
      <c r="M40" s="4">
        <f t="shared" si="10"/>
        <v>1.2244254324324326</v>
      </c>
      <c r="P40" s="1">
        <v>6</v>
      </c>
      <c r="Q40" s="1">
        <v>0.113</v>
      </c>
      <c r="S40" s="8">
        <f t="shared" si="7"/>
        <v>0.46355460619469019</v>
      </c>
      <c r="T40" s="2">
        <f t="shared" si="8"/>
        <v>5.5741508183882842E-2</v>
      </c>
    </row>
    <row r="41" spans="6:24" x14ac:dyDescent="0.25">
      <c r="J41" s="3">
        <v>6</v>
      </c>
      <c r="K41" s="3">
        <v>0.11799999999999999</v>
      </c>
      <c r="L41" s="4"/>
      <c r="M41" s="4">
        <f t="shared" si="10"/>
        <v>0.41665947457627134</v>
      </c>
      <c r="P41" s="1">
        <v>7</v>
      </c>
      <c r="Q41" s="1">
        <v>0.10100000000000001</v>
      </c>
      <c r="S41" s="8">
        <f t="shared" si="7"/>
        <v>0.64335638118811878</v>
      </c>
      <c r="T41" s="2">
        <f t="shared" si="8"/>
        <v>6.4822470542103702E-2</v>
      </c>
    </row>
    <row r="42" spans="6:24" x14ac:dyDescent="0.25">
      <c r="J42" s="3">
        <v>7</v>
      </c>
      <c r="K42" s="3">
        <v>0.11700000000000001</v>
      </c>
      <c r="L42" s="4"/>
      <c r="M42" s="4">
        <f t="shared" si="10"/>
        <v>0.430073594017094</v>
      </c>
      <c r="P42" s="1">
        <v>8</v>
      </c>
      <c r="Q42" s="1">
        <v>0.10100000000000001</v>
      </c>
      <c r="S42" s="8">
        <f t="shared" si="7"/>
        <v>0.64335638118811878</v>
      </c>
      <c r="T42" s="2">
        <f t="shared" si="8"/>
        <v>6.4822470542103702E-2</v>
      </c>
    </row>
    <row r="43" spans="6:24" x14ac:dyDescent="0.25">
      <c r="J43" s="3">
        <v>8</v>
      </c>
      <c r="K43" s="3">
        <v>7.4999999999999997E-2</v>
      </c>
      <c r="L43" s="4"/>
      <c r="M43" s="4">
        <f t="shared" si="10"/>
        <v>1.1983541666666668</v>
      </c>
      <c r="P43" s="1">
        <v>9</v>
      </c>
      <c r="Q43" s="1">
        <v>0.10100000000000001</v>
      </c>
      <c r="S43" s="8">
        <f t="shared" si="7"/>
        <v>0.64335638118811878</v>
      </c>
      <c r="T43" s="2">
        <f t="shared" si="8"/>
        <v>6.4822470542103702E-2</v>
      </c>
    </row>
    <row r="44" spans="6:24" x14ac:dyDescent="0.25">
      <c r="J44" s="3">
        <v>9</v>
      </c>
      <c r="K44" s="3">
        <v>0.122</v>
      </c>
      <c r="L44" s="4"/>
      <c r="M44" s="4">
        <f t="shared" si="10"/>
        <v>0.36439785245901646</v>
      </c>
      <c r="P44" s="1">
        <v>10</v>
      </c>
      <c r="Q44" s="1">
        <v>0.10100000000000001</v>
      </c>
      <c r="S44" s="8">
        <f t="shared" si="7"/>
        <v>0.64335638118811878</v>
      </c>
      <c r="T44" s="2">
        <f t="shared" si="8"/>
        <v>6.4822470542103702E-2</v>
      </c>
    </row>
    <row r="45" spans="6:24" x14ac:dyDescent="0.25">
      <c r="J45" s="3"/>
      <c r="K45" s="3"/>
      <c r="L45" s="4"/>
      <c r="M45" s="4"/>
    </row>
    <row r="46" spans="6:24" x14ac:dyDescent="0.25">
      <c r="J46" s="3">
        <v>10</v>
      </c>
      <c r="K46" s="3">
        <v>7.1999999999999995E-2</v>
      </c>
      <c r="L46" s="4"/>
      <c r="M46" s="4">
        <f>($R$5-0.5*9.811*K46^2)/K46</f>
        <v>1.2783317777777781</v>
      </c>
      <c r="Q46" s="6" t="s">
        <v>6</v>
      </c>
      <c r="R46" s="6">
        <v>149.55000000000001</v>
      </c>
    </row>
    <row r="47" spans="6:24" x14ac:dyDescent="0.25">
      <c r="J47" s="4"/>
      <c r="K47" s="4"/>
      <c r="L47" s="4"/>
      <c r="M47" s="4"/>
      <c r="Q47" s="6" t="s">
        <v>8</v>
      </c>
      <c r="R47" s="6">
        <f>R46/1000</f>
        <v>0.14955000000000002</v>
      </c>
    </row>
    <row r="48" spans="6:24" x14ac:dyDescent="0.25">
      <c r="J48" s="4"/>
      <c r="K48" s="4"/>
      <c r="L48" s="4"/>
      <c r="M48" s="4"/>
      <c r="P48" s="1" t="s">
        <v>29</v>
      </c>
      <c r="Q48" s="1" t="s">
        <v>10</v>
      </c>
      <c r="U48" s="1" t="s">
        <v>14</v>
      </c>
      <c r="V48" s="1" t="s">
        <v>15</v>
      </c>
      <c r="W48" s="1" t="s">
        <v>16</v>
      </c>
      <c r="X48" s="1" t="s">
        <v>17</v>
      </c>
    </row>
    <row r="49" spans="10:24" x14ac:dyDescent="0.25">
      <c r="J49" s="3" t="s">
        <v>34</v>
      </c>
      <c r="K49" s="3" t="s">
        <v>10</v>
      </c>
      <c r="L49" s="4"/>
      <c r="M49" s="4"/>
      <c r="P49" s="1">
        <v>1</v>
      </c>
      <c r="Q49" s="1">
        <v>0.154</v>
      </c>
      <c r="S49" s="8">
        <f t="shared" ref="S49:S53" si="11">($R$47-0.5*9.811*Q49^2)/Q49</f>
        <v>0.21565689610389621</v>
      </c>
      <c r="T49" s="2">
        <f t="shared" ref="T49:T53" si="12">$C$5/Q49+($R$47+0.5*9.811*Q49^2)/Q49^2*$M$3</f>
        <v>4.4910412885815487E-2</v>
      </c>
      <c r="U49" s="8">
        <f t="shared" ref="U49:V49" si="13">SUM(S49:S53)/5</f>
        <v>0.215673275676253</v>
      </c>
      <c r="V49" s="8">
        <f t="shared" si="13"/>
        <v>4.4911690347265956E-2</v>
      </c>
      <c r="W49" s="8">
        <f>STDEV(S49:S53)*2.4469</f>
        <v>1.9398668682953989E-2</v>
      </c>
      <c r="X49" s="8">
        <f>SQRT(V49^2/3+W49^2)</f>
        <v>3.2383045820623284E-2</v>
      </c>
    </row>
    <row r="50" spans="10:24" x14ac:dyDescent="0.25">
      <c r="J50" s="3">
        <v>1</v>
      </c>
      <c r="K50" s="3">
        <v>0.192</v>
      </c>
      <c r="L50" s="4"/>
      <c r="M50" s="4">
        <f t="shared" ref="M50:M59" si="14">($R$5-0.5*9.811*K50^2)/K50</f>
        <v>-0.33003308333333331</v>
      </c>
      <c r="P50" s="1">
        <v>2</v>
      </c>
      <c r="Q50" s="1">
        <v>0.154</v>
      </c>
      <c r="S50" s="8">
        <f t="shared" si="11"/>
        <v>0.21565689610389621</v>
      </c>
      <c r="T50" s="2">
        <f t="shared" si="12"/>
        <v>4.4910412885815487E-2</v>
      </c>
    </row>
    <row r="51" spans="10:24" x14ac:dyDescent="0.25">
      <c r="J51" s="3">
        <v>2</v>
      </c>
      <c r="K51" s="3">
        <v>0.19400000000000001</v>
      </c>
      <c r="L51" s="4"/>
      <c r="M51" s="4">
        <f t="shared" si="14"/>
        <v>-0.34615153608247429</v>
      </c>
      <c r="P51" s="1">
        <v>3</v>
      </c>
      <c r="Q51" s="1">
        <v>0.155</v>
      </c>
      <c r="S51" s="8">
        <f t="shared" si="11"/>
        <v>0.20448620967741937</v>
      </c>
      <c r="T51" s="2">
        <f t="shared" si="12"/>
        <v>4.4585579604578575E-2</v>
      </c>
    </row>
    <row r="52" spans="10:24" x14ac:dyDescent="0.25">
      <c r="J52" s="3">
        <v>3</v>
      </c>
      <c r="K52" s="3">
        <v>0.19400000000000001</v>
      </c>
      <c r="L52" s="4"/>
      <c r="M52" s="4">
        <f t="shared" si="14"/>
        <v>-0.34615153608247429</v>
      </c>
      <c r="P52" s="1">
        <v>4</v>
      </c>
      <c r="Q52" s="1">
        <v>0.153</v>
      </c>
      <c r="S52" s="8">
        <f t="shared" si="11"/>
        <v>0.22690948039215697</v>
      </c>
      <c r="T52" s="2">
        <f t="shared" si="12"/>
        <v>4.5241633474304759E-2</v>
      </c>
    </row>
    <row r="53" spans="10:24" x14ac:dyDescent="0.25">
      <c r="J53" s="3">
        <v>4</v>
      </c>
      <c r="K53" s="3">
        <v>0.19500000000000001</v>
      </c>
      <c r="L53" s="4"/>
      <c r="M53" s="4">
        <f t="shared" si="14"/>
        <v>-0.35416224358974363</v>
      </c>
      <c r="P53" s="1">
        <v>5</v>
      </c>
      <c r="Q53" s="1">
        <v>0.154</v>
      </c>
      <c r="S53" s="8">
        <f t="shared" si="11"/>
        <v>0.21565689610389621</v>
      </c>
      <c r="T53" s="2">
        <f t="shared" si="12"/>
        <v>4.4910412885815487E-2</v>
      </c>
    </row>
    <row r="54" spans="10:24" x14ac:dyDescent="0.25">
      <c r="J54" s="3">
        <v>5</v>
      </c>
      <c r="K54" s="3">
        <v>0.19500000000000001</v>
      </c>
      <c r="L54" s="4"/>
      <c r="M54" s="4">
        <f t="shared" si="14"/>
        <v>-0.35416224358974363</v>
      </c>
    </row>
    <row r="55" spans="10:24" x14ac:dyDescent="0.25">
      <c r="J55" s="3">
        <v>6</v>
      </c>
      <c r="K55" s="3">
        <v>0.19400000000000001</v>
      </c>
      <c r="L55" s="4"/>
      <c r="M55" s="4">
        <f t="shared" si="14"/>
        <v>-0.34615153608247429</v>
      </c>
    </row>
    <row r="56" spans="10:24" x14ac:dyDescent="0.25">
      <c r="J56" s="3">
        <v>7</v>
      </c>
      <c r="K56" s="3">
        <v>0.19500000000000001</v>
      </c>
      <c r="L56" s="4"/>
      <c r="M56" s="4">
        <f t="shared" si="14"/>
        <v>-0.35416224358974363</v>
      </c>
      <c r="Q56" s="6" t="s">
        <v>6</v>
      </c>
      <c r="R56" s="6">
        <v>145.75</v>
      </c>
    </row>
    <row r="57" spans="10:24" x14ac:dyDescent="0.25">
      <c r="J57" s="3">
        <v>8</v>
      </c>
      <c r="K57" s="3">
        <v>0.19500000000000001</v>
      </c>
      <c r="L57" s="4"/>
      <c r="M57" s="4">
        <f t="shared" si="14"/>
        <v>-0.35416224358974363</v>
      </c>
      <c r="Q57" s="6" t="s">
        <v>8</v>
      </c>
      <c r="R57" s="6">
        <f>R56/1000</f>
        <v>0.14574999999999999</v>
      </c>
    </row>
    <row r="58" spans="10:24" x14ac:dyDescent="0.25">
      <c r="J58" s="3">
        <v>9</v>
      </c>
      <c r="K58" s="3">
        <v>0.19500000000000001</v>
      </c>
      <c r="L58" s="4"/>
      <c r="M58" s="4">
        <f t="shared" si="14"/>
        <v>-0.35416224358974363</v>
      </c>
      <c r="P58" s="1" t="s">
        <v>30</v>
      </c>
      <c r="Q58" s="1" t="s">
        <v>10</v>
      </c>
      <c r="U58" s="1" t="s">
        <v>14</v>
      </c>
      <c r="V58" s="1" t="s">
        <v>15</v>
      </c>
      <c r="W58" s="1" t="s">
        <v>16</v>
      </c>
      <c r="X58" s="1" t="s">
        <v>17</v>
      </c>
    </row>
    <row r="59" spans="10:24" x14ac:dyDescent="0.25">
      <c r="J59" s="3">
        <v>10</v>
      </c>
      <c r="K59" s="3">
        <v>0.19500000000000001</v>
      </c>
      <c r="L59" s="4"/>
      <c r="M59" s="4">
        <f t="shared" si="14"/>
        <v>-0.35416224358974363</v>
      </c>
      <c r="P59" s="1">
        <v>1</v>
      </c>
      <c r="Q59" s="1">
        <v>0.15</v>
      </c>
      <c r="S59" s="8">
        <f t="shared" ref="S59:S63" si="15">($R$57-0.5*9.811*Q59^2)/Q59</f>
        <v>0.23584166666666667</v>
      </c>
      <c r="T59" s="2">
        <f t="shared" ref="T59:T63" si="16">$C$5/Q59+($R$57+0.5*9.811*Q59^2)/Q59^2*$M$3</f>
        <v>4.5599777777777781E-2</v>
      </c>
      <c r="U59" s="8">
        <f t="shared" ref="U59:V59" si="17">SUM(S59:S63)/5</f>
        <v>0.20903831477056731</v>
      </c>
      <c r="V59" s="8">
        <f t="shared" si="17"/>
        <v>4.4810424269004827E-2</v>
      </c>
      <c r="W59" s="8">
        <f>STDEV(S59:S63)*2.4469</f>
        <v>7.853958753327954E-2</v>
      </c>
      <c r="X59" s="8">
        <f>SQRT(V59^2/3+W59^2)</f>
        <v>8.2690939755334841E-2</v>
      </c>
    </row>
    <row r="60" spans="10:24" x14ac:dyDescent="0.25">
      <c r="J60" s="4"/>
      <c r="K60" s="4"/>
      <c r="L60" s="4"/>
      <c r="M60" s="4"/>
      <c r="P60" s="1">
        <v>2</v>
      </c>
      <c r="Q60" s="1">
        <v>0.151</v>
      </c>
      <c r="S60" s="8">
        <f t="shared" si="15"/>
        <v>0.22450128807947017</v>
      </c>
      <c r="T60" s="2">
        <f t="shared" si="16"/>
        <v>4.5257279154423055E-2</v>
      </c>
    </row>
    <row r="61" spans="10:24" x14ac:dyDescent="0.25">
      <c r="J61" s="4"/>
      <c r="K61" s="4"/>
      <c r="L61" s="4"/>
      <c r="M61" s="4"/>
      <c r="P61" s="1">
        <v>3</v>
      </c>
      <c r="Q61" s="1">
        <v>0.156</v>
      </c>
      <c r="S61" s="8">
        <f t="shared" si="15"/>
        <v>0.16903687179487178</v>
      </c>
      <c r="T61" s="2">
        <f t="shared" si="16"/>
        <v>4.3642381328073632E-2</v>
      </c>
    </row>
    <row r="62" spans="10:24" x14ac:dyDescent="0.25">
      <c r="J62" s="3" t="s">
        <v>27</v>
      </c>
      <c r="K62" s="3" t="s">
        <v>10</v>
      </c>
      <c r="L62" s="4"/>
      <c r="M62" s="4"/>
      <c r="P62" s="1">
        <v>4</v>
      </c>
      <c r="Q62" s="1">
        <v>0.15</v>
      </c>
      <c r="S62" s="8">
        <f t="shared" si="15"/>
        <v>0.23584166666666667</v>
      </c>
      <c r="T62" s="2">
        <f t="shared" si="16"/>
        <v>4.5599777777777781E-2</v>
      </c>
    </row>
    <row r="63" spans="10:24" x14ac:dyDescent="0.25">
      <c r="J63" s="3">
        <v>1</v>
      </c>
      <c r="K63" s="3">
        <v>0.14799999999999999</v>
      </c>
      <c r="L63" s="4"/>
      <c r="M63" s="4">
        <f t="shared" ref="M63:M64" si="18">($R$5-0.5*9.811*K63^2)/K63</f>
        <v>6.7702216216216388E-2</v>
      </c>
      <c r="P63" s="1">
        <v>5</v>
      </c>
      <c r="Q63" s="1">
        <v>0.155</v>
      </c>
      <c r="S63" s="8">
        <f t="shared" si="15"/>
        <v>0.17997008064516115</v>
      </c>
      <c r="T63" s="2">
        <f t="shared" si="16"/>
        <v>4.39529053069719E-2</v>
      </c>
    </row>
    <row r="64" spans="10:24" x14ac:dyDescent="0.25">
      <c r="J64" s="3">
        <v>2</v>
      </c>
      <c r="K64" s="3">
        <v>0.153</v>
      </c>
      <c r="L64" s="4"/>
      <c r="M64" s="4">
        <f t="shared" si="18"/>
        <v>1.7236277777777809E-2</v>
      </c>
    </row>
    <row r="65" spans="10:24" x14ac:dyDescent="0.25">
      <c r="J65" s="3"/>
      <c r="K65" s="3"/>
      <c r="L65" s="4"/>
      <c r="M65" s="4"/>
      <c r="Q65" s="6" t="s">
        <v>6</v>
      </c>
      <c r="R65" s="6">
        <v>143.87</v>
      </c>
    </row>
    <row r="66" spans="10:24" x14ac:dyDescent="0.25">
      <c r="J66" s="3">
        <v>3</v>
      </c>
      <c r="K66" s="3">
        <v>0.14899999999999999</v>
      </c>
      <c r="L66" s="4"/>
      <c r="M66" s="4">
        <f t="shared" ref="M66:M72" si="19">($R$5-0.5*9.811*K66^2)/K66</f>
        <v>5.7469761744966569E-2</v>
      </c>
      <c r="Q66" s="6" t="s">
        <v>8</v>
      </c>
      <c r="R66" s="6">
        <f>R65/1000</f>
        <v>0.14387</v>
      </c>
    </row>
    <row r="67" spans="10:24" x14ac:dyDescent="0.25">
      <c r="J67" s="3">
        <v>4</v>
      </c>
      <c r="K67" s="3">
        <v>0.14799999999999999</v>
      </c>
      <c r="L67" s="4"/>
      <c r="M67" s="4">
        <f t="shared" si="19"/>
        <v>6.7702216216216388E-2</v>
      </c>
      <c r="P67" s="1" t="s">
        <v>31</v>
      </c>
      <c r="Q67" s="1" t="s">
        <v>10</v>
      </c>
      <c r="U67" s="1" t="s">
        <v>14</v>
      </c>
      <c r="V67" s="1" t="s">
        <v>15</v>
      </c>
      <c r="W67" s="1" t="s">
        <v>16</v>
      </c>
      <c r="X67" s="1" t="s">
        <v>17</v>
      </c>
    </row>
    <row r="68" spans="10:24" x14ac:dyDescent="0.25">
      <c r="J68" s="3">
        <v>5</v>
      </c>
      <c r="K68" s="3">
        <v>0.14799999999999999</v>
      </c>
      <c r="L68" s="4"/>
      <c r="M68" s="4">
        <f t="shared" si="19"/>
        <v>6.7702216216216388E-2</v>
      </c>
      <c r="P68" s="1">
        <v>1</v>
      </c>
      <c r="Q68" s="1">
        <v>0.15</v>
      </c>
      <c r="S68" s="8">
        <f t="shared" ref="S68:S72" si="20">($R$66-0.5*9.811*Q68^2)/Q68</f>
        <v>0.22330833333333339</v>
      </c>
      <c r="T68" s="2">
        <f>$C$5/Q68+($R$66+0.5*9.811*Q68^2)/Q68^2*$M$3</f>
        <v>4.5265555555555552E-2</v>
      </c>
      <c r="U68" s="8">
        <f>SUM(S68:S72)/5</f>
        <v>0.21660372614379089</v>
      </c>
      <c r="V68" s="8">
        <f t="shared" ref="V68" si="21">SUM(T68:T72)/5</f>
        <v>4.5066657764107822E-2</v>
      </c>
      <c r="W68" s="8">
        <f>STDEV(S68:S72)*2.4469</f>
        <v>3.6683820655655994E-2</v>
      </c>
      <c r="X68" s="8">
        <f>SQRT(V68^2/3+W68^2)</f>
        <v>4.4974480674104589E-2</v>
      </c>
    </row>
    <row r="69" spans="10:24" x14ac:dyDescent="0.25">
      <c r="J69" s="3">
        <v>6</v>
      </c>
      <c r="K69" s="3">
        <v>0.14699999999999999</v>
      </c>
      <c r="L69" s="4"/>
      <c r="M69" s="4">
        <f t="shared" si="19"/>
        <v>7.8007146258503537E-2</v>
      </c>
      <c r="P69" s="1">
        <v>2</v>
      </c>
      <c r="Q69" s="1">
        <v>0.15</v>
      </c>
      <c r="S69" s="8">
        <f t="shared" si="20"/>
        <v>0.22330833333333339</v>
      </c>
      <c r="T69" s="2">
        <f t="shared" ref="T69:T72" si="22">$C$5/Q69+($R$66+0.5*9.811*Q69^2)/Q69^2*$M$3</f>
        <v>4.5265555555555552E-2</v>
      </c>
    </row>
    <row r="70" spans="10:24" x14ac:dyDescent="0.25">
      <c r="J70" s="3">
        <v>7</v>
      </c>
      <c r="K70" s="3">
        <v>0.14699999999999999</v>
      </c>
      <c r="L70" s="4"/>
      <c r="M70" s="4">
        <f t="shared" si="19"/>
        <v>7.8007146258503537E-2</v>
      </c>
      <c r="P70" s="1">
        <v>3</v>
      </c>
      <c r="Q70" s="1">
        <v>0.153</v>
      </c>
      <c r="S70" s="8">
        <f t="shared" si="20"/>
        <v>0.18978529738562089</v>
      </c>
      <c r="T70" s="2">
        <f t="shared" si="22"/>
        <v>4.4271066598316887E-2</v>
      </c>
    </row>
    <row r="71" spans="10:24" x14ac:dyDescent="0.25">
      <c r="J71" s="3">
        <v>8</v>
      </c>
      <c r="K71" s="3">
        <v>0.14699999999999999</v>
      </c>
      <c r="L71" s="4"/>
      <c r="M71" s="4">
        <f t="shared" si="19"/>
        <v>7.8007146258503537E-2</v>
      </c>
      <c r="P71" s="1">
        <v>4</v>
      </c>
      <c r="Q71" s="1">
        <v>0.15</v>
      </c>
      <c r="S71" s="8">
        <f t="shared" si="20"/>
        <v>0.22330833333333339</v>
      </c>
      <c r="T71" s="2">
        <f t="shared" si="22"/>
        <v>4.5265555555555552E-2</v>
      </c>
    </row>
    <row r="72" spans="10:24" x14ac:dyDescent="0.25">
      <c r="J72" s="3">
        <v>9</v>
      </c>
      <c r="K72" s="3">
        <v>0.14799999999999999</v>
      </c>
      <c r="L72" s="4"/>
      <c r="M72" s="4">
        <f t="shared" si="19"/>
        <v>6.7702216216216388E-2</v>
      </c>
      <c r="P72" s="1">
        <v>5</v>
      </c>
      <c r="Q72" s="1">
        <v>0.15</v>
      </c>
      <c r="S72" s="8">
        <f t="shared" si="20"/>
        <v>0.22330833333333339</v>
      </c>
      <c r="T72" s="2">
        <f t="shared" si="22"/>
        <v>4.5265555555555552E-2</v>
      </c>
    </row>
    <row r="73" spans="10:24" x14ac:dyDescent="0.25">
      <c r="J73" s="3"/>
      <c r="K73" s="3"/>
      <c r="L73" s="4"/>
      <c r="M73" s="4"/>
    </row>
    <row r="74" spans="10:24" x14ac:dyDescent="0.25">
      <c r="J74" s="3">
        <v>10</v>
      </c>
      <c r="K74" s="3">
        <v>0.14799999999999999</v>
      </c>
      <c r="L74" s="4"/>
      <c r="M74" s="4">
        <f>($R$5-0.5*9.811*K74^2)/K74</f>
        <v>6.7702216216216388E-2</v>
      </c>
      <c r="Q74" s="6" t="s">
        <v>6</v>
      </c>
      <c r="R74" s="6">
        <v>132.26</v>
      </c>
    </row>
    <row r="75" spans="10:24" x14ac:dyDescent="0.25">
      <c r="J75" s="4"/>
      <c r="K75" s="4"/>
      <c r="L75" s="4"/>
      <c r="M75" s="4"/>
      <c r="Q75" s="6" t="s">
        <v>8</v>
      </c>
      <c r="R75" s="6">
        <f>R74/1000</f>
        <v>0.13225999999999999</v>
      </c>
    </row>
    <row r="76" spans="10:24" x14ac:dyDescent="0.25">
      <c r="J76" s="4"/>
      <c r="K76" s="4"/>
      <c r="L76" s="4"/>
      <c r="M76" s="4"/>
      <c r="P76" s="1" t="s">
        <v>33</v>
      </c>
      <c r="Q76" s="1" t="s">
        <v>10</v>
      </c>
      <c r="U76" s="1" t="s">
        <v>14</v>
      </c>
      <c r="V76" s="1" t="s">
        <v>15</v>
      </c>
      <c r="W76" s="1" t="s">
        <v>16</v>
      </c>
      <c r="X76" s="1" t="s">
        <v>17</v>
      </c>
    </row>
    <row r="77" spans="10:24" x14ac:dyDescent="0.25">
      <c r="J77" s="4"/>
      <c r="K77" s="4"/>
      <c r="L77" s="4"/>
      <c r="M77" s="4"/>
      <c r="P77" s="1">
        <v>1</v>
      </c>
      <c r="Q77" s="1">
        <v>0.13</v>
      </c>
      <c r="S77" s="8">
        <f t="shared" ref="S77:S81" si="23">($R$75-0.5*9.811*Q77^2)/Q77</f>
        <v>0.37966961538461524</v>
      </c>
      <c r="T77" s="2">
        <f t="shared" ref="T77:T81" si="24">$C$5/Q77+($R$66+0.5*9.811*Q77^2)/Q77^2*$M$3</f>
        <v>5.3750994082840238E-2</v>
      </c>
      <c r="U77" s="8">
        <f t="shared" ref="U77:V77" si="25">SUM(S77:S81)/5</f>
        <v>0.35532454945054931</v>
      </c>
      <c r="V77" s="8">
        <f t="shared" si="25"/>
        <v>5.2811725878517089E-2</v>
      </c>
      <c r="W77" s="8">
        <f>STDEV(S77:S81)*2.4469</f>
        <v>0.13320243935668005</v>
      </c>
      <c r="X77" s="8">
        <f>SQRT(V77^2/3+W77^2)</f>
        <v>0.13664765877001298</v>
      </c>
    </row>
    <row r="78" spans="10:24" x14ac:dyDescent="0.25">
      <c r="J78" s="3" t="s">
        <v>35</v>
      </c>
      <c r="K78" s="3" t="s">
        <v>10</v>
      </c>
      <c r="L78" s="4"/>
      <c r="M78" s="4"/>
      <c r="P78" s="1">
        <v>2</v>
      </c>
      <c r="Q78" s="1">
        <v>0.14000000000000001</v>
      </c>
      <c r="S78" s="8">
        <f t="shared" si="23"/>
        <v>0.25794428571428546</v>
      </c>
      <c r="T78" s="2">
        <f t="shared" si="24"/>
        <v>4.905465306122448E-2</v>
      </c>
    </row>
    <row r="79" spans="10:24" x14ac:dyDescent="0.25">
      <c r="J79" s="3">
        <v>1</v>
      </c>
      <c r="K79" s="3">
        <v>0.113</v>
      </c>
      <c r="L79" s="4"/>
      <c r="M79" s="4">
        <f t="shared" ref="M79:M88" si="26">($R$5-0.5*9.811*K79^2)/K79</f>
        <v>0.48523602212389377</v>
      </c>
      <c r="P79" s="1">
        <v>3</v>
      </c>
      <c r="Q79" s="1">
        <v>0.13</v>
      </c>
      <c r="S79" s="8">
        <f t="shared" si="23"/>
        <v>0.37966961538461524</v>
      </c>
      <c r="T79" s="2">
        <f t="shared" si="24"/>
        <v>5.3750994082840238E-2</v>
      </c>
    </row>
    <row r="80" spans="10:24" x14ac:dyDescent="0.25">
      <c r="J80" s="3">
        <v>2</v>
      </c>
      <c r="K80" s="3">
        <v>0.114</v>
      </c>
      <c r="L80" s="4"/>
      <c r="M80" s="4">
        <f t="shared" si="26"/>
        <v>0.47121159649122812</v>
      </c>
      <c r="P80" s="1">
        <v>4</v>
      </c>
      <c r="Q80" s="1">
        <v>0.13</v>
      </c>
      <c r="S80" s="8">
        <f t="shared" si="23"/>
        <v>0.37966961538461524</v>
      </c>
      <c r="T80" s="2">
        <f t="shared" si="24"/>
        <v>5.3750994082840238E-2</v>
      </c>
    </row>
    <row r="81" spans="10:20" x14ac:dyDescent="0.25">
      <c r="J81" s="3">
        <v>3</v>
      </c>
      <c r="K81" s="3">
        <v>0.114</v>
      </c>
      <c r="L81" s="4"/>
      <c r="M81" s="4">
        <f t="shared" si="26"/>
        <v>0.47121159649122812</v>
      </c>
      <c r="P81" s="1">
        <v>5</v>
      </c>
      <c r="Q81" s="1">
        <v>0.13</v>
      </c>
      <c r="S81" s="8">
        <f t="shared" si="23"/>
        <v>0.37966961538461524</v>
      </c>
      <c r="T81" s="2">
        <f t="shared" si="24"/>
        <v>5.3750994082840238E-2</v>
      </c>
    </row>
    <row r="82" spans="10:20" x14ac:dyDescent="0.25">
      <c r="J82" s="3">
        <v>4</v>
      </c>
      <c r="K82" s="3">
        <v>0.114</v>
      </c>
      <c r="L82" s="4"/>
      <c r="M82" s="4">
        <f t="shared" si="26"/>
        <v>0.47121159649122812</v>
      </c>
    </row>
    <row r="83" spans="10:20" x14ac:dyDescent="0.25">
      <c r="J83" s="3">
        <v>5</v>
      </c>
      <c r="K83" s="3">
        <v>0.114</v>
      </c>
      <c r="L83" s="4"/>
      <c r="M83" s="4">
        <f t="shared" si="26"/>
        <v>0.47121159649122812</v>
      </c>
    </row>
    <row r="84" spans="10:20" x14ac:dyDescent="0.25">
      <c r="J84" s="3">
        <v>6</v>
      </c>
      <c r="K84" s="3">
        <v>0.114</v>
      </c>
      <c r="L84" s="4"/>
      <c r="M84" s="4">
        <f t="shared" si="26"/>
        <v>0.47121159649122812</v>
      </c>
    </row>
    <row r="85" spans="10:20" x14ac:dyDescent="0.25">
      <c r="J85" s="3">
        <v>7</v>
      </c>
      <c r="K85" s="3">
        <v>0.114</v>
      </c>
      <c r="L85" s="4"/>
      <c r="M85" s="4">
        <f t="shared" si="26"/>
        <v>0.47121159649122812</v>
      </c>
    </row>
    <row r="86" spans="10:20" x14ac:dyDescent="0.25">
      <c r="J86" s="3">
        <v>8</v>
      </c>
      <c r="K86" s="3">
        <v>0.115</v>
      </c>
      <c r="L86" s="4"/>
      <c r="M86" s="4">
        <f t="shared" si="26"/>
        <v>0.45734576086956524</v>
      </c>
    </row>
    <row r="87" spans="10:20" x14ac:dyDescent="0.25">
      <c r="J87" s="3">
        <v>9</v>
      </c>
      <c r="K87" s="3">
        <v>0.114</v>
      </c>
      <c r="L87" s="4"/>
      <c r="M87" s="4">
        <f t="shared" si="26"/>
        <v>0.47121159649122812</v>
      </c>
    </row>
    <row r="88" spans="10:20" x14ac:dyDescent="0.25">
      <c r="J88" s="3">
        <v>10</v>
      </c>
      <c r="K88" s="3">
        <v>0.114</v>
      </c>
      <c r="L88" s="4"/>
      <c r="M88" s="4">
        <f t="shared" si="26"/>
        <v>0.47121159649122812</v>
      </c>
    </row>
    <row r="157" spans="10:17" x14ac:dyDescent="0.25">
      <c r="J157" s="1" t="s">
        <v>34</v>
      </c>
      <c r="K157" s="1" t="s">
        <v>10</v>
      </c>
      <c r="M157" s="1" t="s">
        <v>27</v>
      </c>
      <c r="N157" s="1" t="s">
        <v>10</v>
      </c>
      <c r="P157" s="1" t="s">
        <v>35</v>
      </c>
      <c r="Q157" s="1" t="s">
        <v>10</v>
      </c>
    </row>
    <row r="158" spans="10:17" x14ac:dyDescent="0.25">
      <c r="J158" s="1">
        <v>1</v>
      </c>
      <c r="K158" s="1">
        <v>0.192</v>
      </c>
      <c r="M158" s="1">
        <v>1</v>
      </c>
      <c r="P158" s="1">
        <v>1</v>
      </c>
    </row>
    <row r="159" spans="10:17" x14ac:dyDescent="0.25">
      <c r="J159" s="1">
        <v>2</v>
      </c>
      <c r="K159" s="1">
        <v>0.19400000000000001</v>
      </c>
      <c r="M159" s="1">
        <v>2</v>
      </c>
      <c r="P159" s="1">
        <v>2</v>
      </c>
    </row>
    <row r="160" spans="10:17" x14ac:dyDescent="0.25">
      <c r="J160" s="1">
        <v>3</v>
      </c>
      <c r="K160" s="1">
        <v>0.19400000000000001</v>
      </c>
      <c r="M160" s="1">
        <v>3</v>
      </c>
      <c r="P160" s="1">
        <v>3</v>
      </c>
    </row>
    <row r="161" spans="10:16" x14ac:dyDescent="0.25">
      <c r="J161" s="1">
        <v>4</v>
      </c>
      <c r="K161" s="1">
        <v>0.19500000000000001</v>
      </c>
      <c r="M161" s="1">
        <v>4</v>
      </c>
      <c r="P161" s="1">
        <v>4</v>
      </c>
    </row>
    <row r="162" spans="10:16" x14ac:dyDescent="0.25">
      <c r="J162" s="1">
        <v>5</v>
      </c>
      <c r="K162" s="1">
        <v>0.19500000000000001</v>
      </c>
      <c r="M162" s="1">
        <v>5</v>
      </c>
      <c r="P162" s="1">
        <v>5</v>
      </c>
    </row>
    <row r="163" spans="10:16" x14ac:dyDescent="0.25">
      <c r="J163" s="1">
        <v>6</v>
      </c>
      <c r="K163" s="1">
        <v>0.19400000000000001</v>
      </c>
      <c r="M163" s="1">
        <v>6</v>
      </c>
      <c r="P163" s="1">
        <v>6</v>
      </c>
    </row>
    <row r="164" spans="10:16" x14ac:dyDescent="0.25">
      <c r="J164" s="1">
        <v>7</v>
      </c>
      <c r="K164" s="1">
        <v>0.19500000000000001</v>
      </c>
      <c r="M164" s="1">
        <v>7</v>
      </c>
      <c r="P164" s="1">
        <v>7</v>
      </c>
    </row>
    <row r="165" spans="10:16" x14ac:dyDescent="0.25">
      <c r="J165" s="1">
        <v>8</v>
      </c>
      <c r="K165" s="1">
        <v>0.19500000000000001</v>
      </c>
      <c r="M165" s="1">
        <v>8</v>
      </c>
      <c r="P165" s="1">
        <v>8</v>
      </c>
    </row>
    <row r="166" spans="10:16" x14ac:dyDescent="0.25">
      <c r="J166" s="1">
        <v>9</v>
      </c>
      <c r="K166" s="1">
        <v>0.19500000000000001</v>
      </c>
      <c r="M166" s="1">
        <v>9</v>
      </c>
      <c r="P166" s="1">
        <v>9</v>
      </c>
    </row>
    <row r="167" spans="10:16" x14ac:dyDescent="0.25">
      <c r="J167" s="1">
        <v>10</v>
      </c>
      <c r="K167" s="1">
        <v>0.19500000000000001</v>
      </c>
      <c r="M167" s="1">
        <v>10</v>
      </c>
      <c r="P167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Yura Salov</cp:lastModifiedBy>
  <dcterms:modified xsi:type="dcterms:W3CDTF">2024-11-16T22:49:19Z</dcterms:modified>
</cp:coreProperties>
</file>