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2be90b05db14b/PROJETO-TI/PROJETOS_PYTHON/codewars-II/"/>
    </mc:Choice>
  </mc:AlternateContent>
  <xr:revisionPtr revIDLastSave="133" documentId="13_ncr:1_{0D544680-1651-48A1-8D04-58DF2CC179C8}" xr6:coauthVersionLast="47" xr6:coauthVersionMax="47" xr10:uidLastSave="{39122EB0-9D07-4D85-8C62-2090C0759F43}"/>
  <bookViews>
    <workbookView xWindow="645" yWindow="465" windowWidth="16425" windowHeight="14310" firstSheet="1" activeTab="5" xr2:uid="{0995A3BB-B3C5-470C-8239-7CC4E2D59ED7}"/>
  </bookViews>
  <sheets>
    <sheet name="Instruções" sheetId="7" r:id="rId1"/>
    <sheet name="Cenário" sheetId="6" r:id="rId2"/>
    <sheet name="Funcionários" sheetId="4" r:id="rId3"/>
    <sheet name="Cargos" sheetId="5" r:id="rId4"/>
    <sheet name="Holerite - Modelo" sheetId="1" r:id="rId5"/>
    <sheet name="INSS" sheetId="2" r:id="rId6"/>
    <sheet name="IRRF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2" l="1"/>
  <c r="U7" i="2"/>
  <c r="U8" i="2"/>
  <c r="U6" i="2"/>
  <c r="R23" i="2"/>
  <c r="O18" i="2"/>
  <c r="O19" i="2" s="1"/>
  <c r="O20" i="2" s="1"/>
  <c r="R17" i="2"/>
  <c r="D25" i="3"/>
  <c r="D22" i="3"/>
  <c r="D19" i="3"/>
  <c r="G13" i="1"/>
  <c r="B23" i="1"/>
  <c r="H12" i="1" s="1"/>
  <c r="I9" i="1"/>
  <c r="F38" i="2"/>
  <c r="F37" i="2"/>
  <c r="F30" i="2"/>
  <c r="F36" i="2"/>
  <c r="F29" i="2"/>
  <c r="F32" i="2"/>
  <c r="F31" i="2"/>
  <c r="F25" i="2"/>
  <c r="F19" i="2"/>
  <c r="F18" i="2"/>
  <c r="F15" i="2"/>
  <c r="G9" i="1"/>
  <c r="C9" i="1"/>
  <c r="F24" i="2"/>
  <c r="F23" i="2"/>
  <c r="R18" i="2" l="1"/>
  <c r="R20" i="2"/>
  <c r="R19" i="2"/>
  <c r="H13" i="1"/>
  <c r="I14" i="1"/>
  <c r="F33" i="2"/>
  <c r="F40" i="2"/>
  <c r="F20" i="2"/>
  <c r="F26" i="2"/>
  <c r="I15" i="1" s="1"/>
  <c r="R21" i="2" l="1"/>
  <c r="D23" i="1"/>
  <c r="E23" i="1" s="1"/>
  <c r="G15" i="1"/>
  <c r="H21" i="1" l="1"/>
  <c r="C23" i="1"/>
  <c r="F23" i="1" s="1"/>
  <c r="G16" i="1" s="1"/>
  <c r="I16" i="1" s="1"/>
  <c r="I21" i="1" l="1"/>
  <c r="I22" i="1" s="1"/>
</calcChain>
</file>

<file path=xl/sharedStrings.xml><?xml version="1.0" encoding="utf-8"?>
<sst xmlns="http://schemas.openxmlformats.org/spreadsheetml/2006/main" count="223" uniqueCount="182">
  <si>
    <t>Código</t>
  </si>
  <si>
    <t>Descrição</t>
  </si>
  <si>
    <t>Referência</t>
  </si>
  <si>
    <t>Proventos</t>
  </si>
  <si>
    <t>Descontos</t>
  </si>
  <si>
    <t>Total Vencimentos</t>
  </si>
  <si>
    <t>Total Descontos</t>
  </si>
  <si>
    <t>Líquido a receber:</t>
  </si>
  <si>
    <t>CNPJ: 12.345.678/0001-00</t>
  </si>
  <si>
    <t>Recibo de Pagamento de Salário</t>
  </si>
  <si>
    <t>Matrícula</t>
  </si>
  <si>
    <t>Nome do Funcionário</t>
  </si>
  <si>
    <t>Data de Admissão</t>
  </si>
  <si>
    <t>Função</t>
  </si>
  <si>
    <t>Mês de referência: Abril/2022</t>
  </si>
  <si>
    <t>Salário Base</t>
  </si>
  <si>
    <t>Base Cálc. INSS</t>
  </si>
  <si>
    <t>Base Cálc. IRRF</t>
  </si>
  <si>
    <t>Base Cálc. FGTS</t>
  </si>
  <si>
    <t>FGTS do mês</t>
  </si>
  <si>
    <t>TABELA DE SALÁRIO DE CONTRIBUIÇÃO A PARTIR DE 01/2021</t>
  </si>
  <si>
    <t>Faixas</t>
  </si>
  <si>
    <t>Alíquota por faixa</t>
  </si>
  <si>
    <t>Parcela a deduzir</t>
  </si>
  <si>
    <t>De</t>
  </si>
  <si>
    <t>Até</t>
  </si>
  <si>
    <t>Remumeração</t>
  </si>
  <si>
    <t>INSS Folha</t>
  </si>
  <si>
    <t>IRRF Folha</t>
  </si>
  <si>
    <t>Base de Cálculo</t>
  </si>
  <si>
    <t>-</t>
  </si>
  <si>
    <t>Alíquota</t>
  </si>
  <si>
    <t>Parcela por dependente</t>
  </si>
  <si>
    <t>Imposto de Renda Retido na Fonte</t>
  </si>
  <si>
    <t>Salário base</t>
  </si>
  <si>
    <t>Comissão</t>
  </si>
  <si>
    <t>De acordo com a tabela de cálculo da contribuição, deve-se multiplicar pela alíquota de cada faixa apenas a parcela do salário que nela se encaixar. </t>
  </si>
  <si>
    <t xml:space="preserve">1ª faixa: </t>
  </si>
  <si>
    <t>2ª faixa:</t>
  </si>
  <si>
    <t>3ª faixa:</t>
  </si>
  <si>
    <t>Total a recolher</t>
  </si>
  <si>
    <t>Endereço: Rua XV de Novembro, 15, Centro</t>
  </si>
  <si>
    <t>Nome</t>
  </si>
  <si>
    <t>Cargo</t>
  </si>
  <si>
    <t>CPF</t>
  </si>
  <si>
    <t>Faltas</t>
  </si>
  <si>
    <t>Gerente de Projetos</t>
  </si>
  <si>
    <t>Cientista de Dados</t>
  </si>
  <si>
    <t>Especialista em Business Intelligence</t>
  </si>
  <si>
    <t>Desenvolvedor Mobile Sênior</t>
  </si>
  <si>
    <t>Desenvolvedor Mobile Pleno</t>
  </si>
  <si>
    <t>Ana Maria Silva</t>
  </si>
  <si>
    <t>Bernardo Santos</t>
  </si>
  <si>
    <t>Felipe Cruz</t>
  </si>
  <si>
    <t>Daniel Ferreira</t>
  </si>
  <si>
    <t>Joana Silveira Pacheco</t>
  </si>
  <si>
    <t>Daiana Santana de Sousa</t>
  </si>
  <si>
    <t>Sim</t>
  </si>
  <si>
    <t>Tabela de Funcionários</t>
  </si>
  <si>
    <t>Tabela de Cargos</t>
  </si>
  <si>
    <r>
      <rPr>
        <b/>
        <sz val="11"/>
        <color theme="1"/>
        <rFont val="Calibri"/>
        <family val="2"/>
        <scheme val="minor"/>
      </rPr>
      <t xml:space="preserve">Base INSS: </t>
    </r>
    <r>
      <rPr>
        <sz val="11"/>
        <color theme="1"/>
        <rFont val="Calibri"/>
        <family val="2"/>
        <scheme val="minor"/>
      </rPr>
      <t>Esta base salarial é usada para o desconto do IRRF e equivale à soma dos vencimentos.</t>
    </r>
  </si>
  <si>
    <r>
      <rPr>
        <b/>
        <sz val="11"/>
        <color theme="1"/>
        <rFont val="Calibri"/>
        <family val="2"/>
        <scheme val="minor"/>
      </rPr>
      <t>Base FGTS:</t>
    </r>
    <r>
      <rPr>
        <sz val="11"/>
        <color theme="1"/>
        <rFont val="Calibri"/>
        <family val="2"/>
        <scheme val="minor"/>
      </rPr>
      <t xml:space="preserve"> Esta base salarial é usada para o cálculo do que será recolhido pelo Fundo de Garantia do Tempo de Serviço (FGTS). Assim como a base do INSS, é a somatória dos vencimentos, mas este valor não é descontado no holerite.</t>
    </r>
  </si>
  <si>
    <r>
      <rPr>
        <b/>
        <sz val="11"/>
        <color theme="1"/>
        <rFont val="Calibri"/>
        <family val="2"/>
        <scheme val="minor"/>
      </rPr>
      <t>FGTS do mês:</t>
    </r>
    <r>
      <rPr>
        <sz val="11"/>
        <color theme="1"/>
        <rFont val="Calibri"/>
        <family val="2"/>
        <scheme val="minor"/>
      </rPr>
      <t xml:space="preserve"> É calculado sobre a base de cálculo do FGTS com uma alíquota de 8%</t>
    </r>
  </si>
  <si>
    <r>
      <rPr>
        <b/>
        <sz val="11"/>
        <color theme="1"/>
        <rFont val="Calibri"/>
        <family val="2"/>
        <scheme val="minor"/>
      </rPr>
      <t xml:space="preserve">Totais: </t>
    </r>
    <r>
      <rPr>
        <sz val="11"/>
        <color theme="1"/>
        <rFont val="Calibri"/>
        <family val="2"/>
        <scheme val="minor"/>
      </rPr>
      <t>Indica o salário líquido, ou seja, aquele que efetivamente é recebido pelo funcionário: (soma dos vencimentos) – (soma dos descontos) = salário líquido</t>
    </r>
  </si>
  <si>
    <t>Não</t>
  </si>
  <si>
    <t>1. Inclusão</t>
  </si>
  <si>
    <t>2. Exclusão</t>
  </si>
  <si>
    <t>3. Consulta</t>
  </si>
  <si>
    <t>4. Alteração</t>
  </si>
  <si>
    <t>5. Listagem</t>
  </si>
  <si>
    <t>Funcionalidades executadas sobre funcionários:</t>
  </si>
  <si>
    <t xml:space="preserve">  - definir campo chave para exclusão</t>
  </si>
  <si>
    <t xml:space="preserve">  - definir campo chave para consulta</t>
  </si>
  <si>
    <t xml:space="preserve">  - apresentar a relação de funcionários cadastrados</t>
  </si>
  <si>
    <t>Pode-se cadastrar os dados dos cargos diretamente em uma tabela do banco de dados e utilizá-los para consulta.</t>
  </si>
  <si>
    <t>Funcionalidades executadas sobre holerite:</t>
  </si>
  <si>
    <t>1. Gerar o holerite de um funcionário específico</t>
  </si>
  <si>
    <t xml:space="preserve">  - armazenar o holerite do funcionário no banco de dados</t>
  </si>
  <si>
    <t>2. Gerar o holerite de todos os funcionários</t>
  </si>
  <si>
    <t xml:space="preserve">  - gerar holerite apenas dos funcionários que ainda não possuem holerite do mês</t>
  </si>
  <si>
    <t>Data de admissão</t>
  </si>
  <si>
    <t xml:space="preserve">(1.212,00 - 1.100,00) x 0,075 = </t>
  </si>
  <si>
    <t>Total a recolher:</t>
  </si>
  <si>
    <t xml:space="preserve">1.212,00 x 0,075 = </t>
  </si>
  <si>
    <t xml:space="preserve">(1.500,00 - 1.212,00) * 0,09 = </t>
  </si>
  <si>
    <t xml:space="preserve">(2.427,35 - 1.212,01) * 0,09 = </t>
  </si>
  <si>
    <t xml:space="preserve">(3.000,00 - 2.427,36) * 0,12 = </t>
  </si>
  <si>
    <r>
      <rPr>
        <b/>
        <sz val="11"/>
        <color theme="1"/>
        <rFont val="Calibri"/>
        <family val="2"/>
        <scheme val="minor"/>
      </rPr>
      <t>Exemplo 2:</t>
    </r>
    <r>
      <rPr>
        <sz val="11"/>
        <color theme="1"/>
        <rFont val="Calibri"/>
        <family val="2"/>
        <scheme val="minor"/>
      </rPr>
      <t xml:space="preserve"> um salário de R$ 1.500,00, atinge até a 2ª faixa:</t>
    </r>
  </si>
  <si>
    <t>4ª faixa:</t>
  </si>
  <si>
    <t xml:space="preserve">(3.641,03 - 2.427,36) * 0,12 = </t>
  </si>
  <si>
    <t>(5.000,00 - 3.641,04) * 0,014 =</t>
  </si>
  <si>
    <t xml:space="preserve">  - emitir mensagem de erro caso a chave de busca não seja encontrada (Exceções)</t>
  </si>
  <si>
    <t xml:space="preserve">  - não permitir a inclusão de funcionários com o mesmo CPF (Exceções)</t>
  </si>
  <si>
    <t xml:space="preserve">  - não permitir inserção de dados em branco ou nulos (Exceções)</t>
  </si>
  <si>
    <t xml:space="preserve">  - emitir mensagem de erro caso não hajam funcionários cadastrados (Exceções)</t>
  </si>
  <si>
    <t xml:space="preserve">  - apresentar mensagem de erro caso a chave de busca não seja encontrada (Exceções)</t>
  </si>
  <si>
    <t>A empresa XPTO Alimentos está crescendo e precisa automatizar o seu cadastro de funcionários e a emissão de holerites.</t>
  </si>
  <si>
    <t>Cenário</t>
  </si>
  <si>
    <t>Sobre os funcionários, é necessário registrar:</t>
  </si>
  <si>
    <t xml:space="preserve">  - Matrícula (com 6 caracteres numéricos)</t>
  </si>
  <si>
    <t xml:space="preserve">  - Nome</t>
  </si>
  <si>
    <t xml:space="preserve">  - CPF</t>
  </si>
  <si>
    <t xml:space="preserve">  - Data de admissão</t>
  </si>
  <si>
    <t xml:space="preserve">  - Cargo</t>
  </si>
  <si>
    <t>Sobre os cargos, é necessário registrar:</t>
  </si>
  <si>
    <t xml:space="preserve">  - Código</t>
  </si>
  <si>
    <t xml:space="preserve">  - Descrição</t>
  </si>
  <si>
    <t xml:space="preserve">  - Salário Base</t>
  </si>
  <si>
    <t xml:space="preserve">  - Comissão (possui ou não possui)</t>
  </si>
  <si>
    <t xml:space="preserve">  - Comissão (percentual)</t>
  </si>
  <si>
    <t xml:space="preserve">  - Faltas</t>
  </si>
  <si>
    <t xml:space="preserve">  - INSS Folha</t>
  </si>
  <si>
    <t xml:space="preserve">  - IRRF Folha</t>
  </si>
  <si>
    <t xml:space="preserve">  - Salário base (de acordo com o cargo)</t>
  </si>
  <si>
    <t xml:space="preserve">  - Comissão (de acordo com a tabela de cargos, caso o funcionário possua comissão)</t>
  </si>
  <si>
    <t>Sobre os holerites, para cálculo, é necessário considerar obrigatoriamente para todos os funcionários:</t>
  </si>
  <si>
    <t>Funcionários</t>
  </si>
  <si>
    <t xml:space="preserve">  - apresentar todos os dados do funcionário encontrado</t>
  </si>
  <si>
    <t xml:space="preserve">  - definir campo chave para alteração</t>
  </si>
  <si>
    <t xml:space="preserve">  - caso a chave de busca se refira a um funcionário cadastrado:</t>
  </si>
  <si>
    <t xml:space="preserve">      - deve ser permitido alterar qualquer dado dos funcionários, exceto a matrícula</t>
  </si>
  <si>
    <t xml:space="preserve">      - não permitir inserção de dados em branco ou nulos (Exceções)</t>
  </si>
  <si>
    <t xml:space="preserve">      - solicitar confirmação da alteração e, caso afirmativo, realizar a atualização dos dados do funcionário</t>
  </si>
  <si>
    <t>Cargos</t>
  </si>
  <si>
    <t>Para agilizar a codificação e os testes, não é necessário automatizar o cadastro de cargos.</t>
  </si>
  <si>
    <t>Holerite</t>
  </si>
  <si>
    <t>Empresa XPTO Alimentos</t>
  </si>
  <si>
    <r>
      <rPr>
        <b/>
        <sz val="11"/>
        <color theme="1"/>
        <rFont val="Calibri"/>
        <family val="2"/>
        <scheme val="minor"/>
      </rPr>
      <t>Base IRRF</t>
    </r>
    <r>
      <rPr>
        <sz val="11"/>
        <color theme="1"/>
        <rFont val="Calibri"/>
        <family val="2"/>
        <scheme val="minor"/>
      </rPr>
      <t>: Esta base salarial é usada para o desconto do IRRF e equivale à soma dos vencimentos (o salário base e mais todos os adicionais) menos a contribuição para o INSS.</t>
    </r>
  </si>
  <si>
    <t>O cálculo é progressivo entre as faixas.</t>
  </si>
  <si>
    <r>
      <rPr>
        <b/>
        <sz val="11"/>
        <color theme="1"/>
        <rFont val="Calibri"/>
        <family val="2"/>
        <scheme val="minor"/>
      </rPr>
      <t>Exemplo 1:</t>
    </r>
    <r>
      <rPr>
        <sz val="11"/>
        <color theme="1"/>
        <rFont val="Calibri"/>
        <family val="2"/>
        <scheme val="minor"/>
      </rPr>
      <t xml:space="preserve"> um salário de R$1.100,00, atinge até a 1ª faixa:</t>
    </r>
  </si>
  <si>
    <r>
      <rPr>
        <b/>
        <sz val="11"/>
        <color theme="1"/>
        <rFont val="Calibri"/>
        <family val="2"/>
        <scheme val="minor"/>
      </rPr>
      <t>Exemplo 3:</t>
    </r>
    <r>
      <rPr>
        <sz val="11"/>
        <color theme="1"/>
        <rFont val="Calibri"/>
        <family val="2"/>
        <scheme val="minor"/>
      </rPr>
      <t xml:space="preserve"> um salário de R$ 3.000,00, atinge até a 3ª faixa:</t>
    </r>
  </si>
  <si>
    <r>
      <rPr>
        <b/>
        <sz val="11"/>
        <color theme="1"/>
        <rFont val="Calibri"/>
        <family val="2"/>
        <scheme val="minor"/>
      </rPr>
      <t xml:space="preserve">Exemplo 4: </t>
    </r>
    <r>
      <rPr>
        <sz val="11"/>
        <color theme="1"/>
        <rFont val="Calibri"/>
        <family val="2"/>
        <scheme val="minor"/>
      </rPr>
      <t>um salário de R$ 5.000,00, atinge até a 4ª faixa:</t>
    </r>
  </si>
  <si>
    <t xml:space="preserve">  --&gt; faixa máxima que atinge o salário</t>
  </si>
  <si>
    <r>
      <t>Exemplo 5:</t>
    </r>
    <r>
      <rPr>
        <sz val="11"/>
        <color theme="1"/>
        <rFont val="Calibri"/>
        <family val="2"/>
        <scheme val="minor"/>
      </rPr>
      <t xml:space="preserve"> um salário de R$ 8.000,00 atinge até a 4ª faixa:</t>
    </r>
  </si>
  <si>
    <t>A partir desta base, deve-se verificar qual a sua faixa de desconto do IRRF, conforme tabela acima.</t>
  </si>
  <si>
    <t>A base IRRF equivale à soma dos vencimentos (o salário base e mais todos os adicionais) subtraindo-se a contribuição para o INSS.</t>
  </si>
  <si>
    <t>Deve-se multiplicar o valor da alíquota da faixa com a base IRRF e, depois, deduzir deste resultado o valor da parcela referente à faixa.</t>
  </si>
  <si>
    <t>Desenvolvedor Junior</t>
  </si>
  <si>
    <t>Exemplo: considerando R$ 3.090,00 como rendimentos e R$269,00 como desconto do INSS, tem-se a base do IRRF.</t>
  </si>
  <si>
    <t>3.090,00 - 269,00 =</t>
  </si>
  <si>
    <t>Esta base se encontra na 2ª faixa, com alíquota de 7,5%:</t>
  </si>
  <si>
    <t xml:space="preserve">2.821,00 * 0,075 = </t>
  </si>
  <si>
    <t>Sobre os R$ 211,58,00, deve-se deduzir R$142,80:</t>
  </si>
  <si>
    <t xml:space="preserve">211,58 - 142,80 = </t>
  </si>
  <si>
    <t>Neste holerite, a referência 22,5 sobre o salário base indica a quantidade de dias trabalhados no mês, considerando-se um valor fixo de dias trabalhados por mês para facilitar os cálculos.</t>
  </si>
  <si>
    <t>Sendo assim, o valor do Imposto de Renda a ser retido na fonte é de R$ 68,78.</t>
  </si>
  <si>
    <t xml:space="preserve">  - realize os testes unitários do sistema</t>
  </si>
  <si>
    <t>Instruções</t>
  </si>
  <si>
    <t xml:space="preserve">  - realize o tratamento de exceções quando indicado</t>
  </si>
  <si>
    <t>Implemente um sistema em Python de acordo com as seguintes regras:</t>
  </si>
  <si>
    <t>O projeto deverá ser implementando integralmente por todas as equipes, não havendo diferentes graus de dificuldade como no Code War I.</t>
  </si>
  <si>
    <t xml:space="preserve">  - considere o cenário e as funcionalidades descritas nas diferentes abas desta planilha</t>
  </si>
  <si>
    <t>Cada equipe será alocada em salas individuais do Discord e caberá à própria equipe definir a melhor forma de interação para a realização do projeto. Caso optem por utilizar uma ferramenta de interação diferente, deixem na sala do Discord o link de acesso à nova ferramenta/sala.</t>
  </si>
  <si>
    <r>
      <t xml:space="preserve">Para solicitar auxílio a um dos instrutores, acessem a planilha </t>
    </r>
    <r>
      <rPr>
        <b/>
        <sz val="11"/>
        <color theme="1"/>
        <rFont val="Calibri"/>
        <family val="2"/>
        <scheme val="minor"/>
      </rPr>
      <t xml:space="preserve">Code War II  - Fila de Atendimento </t>
    </r>
    <r>
      <rPr>
        <sz val="11"/>
        <color theme="1"/>
        <rFont val="Calibri"/>
        <family val="2"/>
        <scheme val="minor"/>
      </rPr>
      <t>e registrem o número da equipe (número da sala do Discord) e o nome do aluno responsável pela chamada.</t>
    </r>
  </si>
  <si>
    <r>
      <t xml:space="preserve">As equipes devem ser compostas por 5 alunos do bootcamp. Registre seu nome na planilha </t>
    </r>
    <r>
      <rPr>
        <b/>
        <sz val="11"/>
        <color theme="1"/>
        <rFont val="Calibri"/>
        <family val="2"/>
        <scheme val="minor"/>
      </rPr>
      <t>Code War II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- Equipes </t>
    </r>
    <r>
      <rPr>
        <sz val="11"/>
        <color theme="1"/>
        <rFont val="Calibri"/>
        <family val="2"/>
        <scheme val="minor"/>
      </rPr>
      <t>que faremos a definição de acordo com a sequência de nomes. Caso queiram definir uma equipe, registrem seus nomes na identificação de uma equipe e os destaquem com um cor de fundo a escolher.</t>
    </r>
  </si>
  <si>
    <t xml:space="preserve">  - receber do teclado o nome, CPF, data de admissão, cargo e comissão</t>
  </si>
  <si>
    <t xml:space="preserve">  - gerar um número único de matrícula em um padrão que a equipe definir, contendo 6 caracteres numéricos</t>
  </si>
  <si>
    <t xml:space="preserve">  - solicitar a confirmação da exclusão e, caso afirmativo, realizar a exclusão dos dados do funcionário</t>
  </si>
  <si>
    <t>Os dados dos funcionários devem ser mantidos em uma base no banco de dados.</t>
  </si>
  <si>
    <t>Os dados dos holerites devem ser mantidos em uma base no banco de dados.</t>
  </si>
  <si>
    <t>Os valores de cálculo do INSS podem ser registrados diretamente no código ou mantidos em banco de dados.</t>
  </si>
  <si>
    <t>Os valores de cálculo do IRRF podem ser registrados diretamente no código ou mantidos em banco de dados.</t>
  </si>
  <si>
    <t xml:space="preserve">  - utilize adequandamente um banco de dados para armazenamento dos dados principais do sistema</t>
  </si>
  <si>
    <t>O Code War II iniciará às 19h a partir do link dos encontros semanais e tem término previsto para as 22h. Ao final da noite, será feito o sorteio de brindes aos alunos que estiverem presentes e que tiverem paricipado ativamente em suas equipes.</t>
  </si>
  <si>
    <t>Não haverá premiação dos melhores trabalhos pois o objetivo aqui é que vocês se desafiem, tanto tecnicamente quanto no trabalho em equipe. Queremos acompanhar o crescimento de vocês, queremos ajudá-los a trabalhar em equipe, a desenvolver suas habilidades com Python e suas Soft Skills.</t>
  </si>
  <si>
    <t xml:space="preserve">ATENÇÃO: O código final, desenvolvido pelas equipes, será aproveitado em um próximo evento deste bootcamp! </t>
  </si>
  <si>
    <t>Obs.: não é necessário representar graficamente o holerite na tela, basta que as informações que o compõem sejam apresentadas no formato textual e de forma organizada.</t>
  </si>
  <si>
    <t>Obs.: não é necessário representar graficamente o cadastro de funcionários na tela, basta que as informações que o compõem sejam apresentadas no formato textual e de forma organizada.</t>
  </si>
  <si>
    <t>Obs.: não é necessário representar graficamente o cadastro de cargos na tela, basta que as informações que o compõem sejam apresentadas no formato textual e de forma organizada.</t>
  </si>
  <si>
    <t xml:space="preserve">  - definir campo chave para busca, apresentar os dados pessoais do funcionário, solicitar a quantidade de faltas, gerar e apresentar o holerite</t>
  </si>
  <si>
    <t xml:space="preserve">  - apresentar o holerite do mês de todos os funcionários</t>
  </si>
  <si>
    <t xml:space="preserve">  - solicitar o mês</t>
  </si>
  <si>
    <t xml:space="preserve">  - considerar que estes funcionários não tiveram falta (automaticamente, considerar 22,5 dias trabalhados)</t>
  </si>
  <si>
    <t>total:</t>
  </si>
  <si>
    <t>total</t>
  </si>
  <si>
    <t>inss</t>
  </si>
  <si>
    <t>vencimentos</t>
  </si>
  <si>
    <t>BC</t>
  </si>
  <si>
    <t>aliquota</t>
  </si>
  <si>
    <t>R$%</t>
  </si>
  <si>
    <t>deduzir</t>
  </si>
  <si>
    <t>recolhe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</si>
</sst>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0" fillId="2" borderId="6" xfId="0" applyFont="1" applyFill="1" applyBorder="1"/>
    <xf numFmtId="0" fontId="0" fillId="2" borderId="12" xfId="0" applyFont="1" applyFill="1" applyBorder="1"/>
    <xf numFmtId="14" fontId="0" fillId="2" borderId="12" xfId="0" applyNumberFormat="1" applyFont="1" applyFill="1" applyBorder="1"/>
    <xf numFmtId="0" fontId="0" fillId="2" borderId="7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0" fontId="0" fillId="2" borderId="1" xfId="0" applyNumberFormat="1" applyFill="1" applyBorder="1"/>
    <xf numFmtId="164" fontId="0" fillId="2" borderId="3" xfId="0" applyNumberFormat="1" applyFill="1" applyBorder="1"/>
    <xf numFmtId="164" fontId="0" fillId="2" borderId="7" xfId="0" applyNumberForma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8" xfId="0" applyFont="1" applyFill="1" applyBorder="1"/>
    <xf numFmtId="164" fontId="0" fillId="2" borderId="6" xfId="0" applyNumberFormat="1" applyFill="1" applyBorder="1"/>
    <xf numFmtId="164" fontId="0" fillId="2" borderId="12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0" fontId="1" fillId="0" borderId="0" xfId="0" applyFont="1"/>
    <xf numFmtId="0" fontId="1" fillId="11" borderId="0" xfId="0" applyFont="1" applyFill="1"/>
    <xf numFmtId="0" fontId="5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0" applyFont="1"/>
    <xf numFmtId="9" fontId="0" fillId="2" borderId="1" xfId="2" applyFont="1" applyFill="1" applyBorder="1"/>
    <xf numFmtId="0" fontId="1" fillId="0" borderId="0" xfId="0" applyFont="1" applyFill="1"/>
    <xf numFmtId="0" fontId="0" fillId="0" borderId="0" xfId="0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8" fontId="0" fillId="0" borderId="9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2908821</xdr:colOff>
      <xdr:row>0</xdr:row>
      <xdr:rowOff>76200</xdr:rowOff>
    </xdr:from>
    <xdr:to>
      <xdr:col>0</xdr:col>
      <xdr:colOff>7286624</xdr:colOff>
      <xdr:row>6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461C7-A85E-159F-7088-5BECAB39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821" y="76200"/>
          <a:ext cx="4377803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</xdr:row>
      <xdr:rowOff>57150</xdr:rowOff>
    </xdr:from>
    <xdr:to>
      <xdr:col>12</xdr:col>
      <xdr:colOff>504825</xdr:colOff>
      <xdr:row>14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294DE96-D3D3-FF90-A586-5B536C044EE5}"/>
            </a:ext>
          </a:extLst>
        </xdr:cNvPr>
        <xdr:cNvSpPr txBox="1"/>
      </xdr:nvSpPr>
      <xdr:spPr>
        <a:xfrm>
          <a:off x="6276975" y="438150"/>
          <a:ext cx="2762250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 1 e 5 parecem estar errados.</a:t>
          </a:r>
        </a:p>
        <a:p>
          <a:r>
            <a:rPr lang="pt-BR" sz="1100"/>
            <a:t>valor do exemplo 1 deveria ser 82,5?</a:t>
          </a:r>
        </a:p>
        <a:p>
          <a:r>
            <a:rPr lang="pt-BR" sz="1100"/>
            <a:t>valor</a:t>
          </a:r>
          <a:r>
            <a:rPr lang="pt-BR" sz="1100" baseline="0"/>
            <a:t> do exemplo 5 deveria ser 828,39?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18</xdr:row>
      <xdr:rowOff>85725</xdr:rowOff>
    </xdr:from>
    <xdr:to>
      <xdr:col>12</xdr:col>
      <xdr:colOff>533400</xdr:colOff>
      <xdr:row>29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4EDB3B2-EFEB-A1F4-5831-B6D9786FDA2E}"/>
            </a:ext>
          </a:extLst>
        </xdr:cNvPr>
        <xdr:cNvSpPr txBox="1"/>
      </xdr:nvSpPr>
      <xdr:spPr>
        <a:xfrm>
          <a:off x="4829175" y="3514725"/>
          <a:ext cx="4048125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 errado?</a:t>
          </a:r>
        </a:p>
        <a:p>
          <a:r>
            <a:rPr lang="pt-BR" sz="1100"/>
            <a:t>o desconto do inss deveria ser 279.80</a:t>
          </a:r>
        </a:p>
        <a:p>
          <a:r>
            <a:rPr lang="pt-BR" sz="1100"/>
            <a:t>pois a base seria 3090</a:t>
          </a:r>
        </a:p>
        <a:p>
          <a:endParaRPr lang="pt-BR" sz="1100"/>
        </a:p>
        <a:p>
          <a:r>
            <a:rPr lang="pt-BR" sz="1100"/>
            <a:t>269</a:t>
          </a:r>
          <a:r>
            <a:rPr lang="pt-BR" sz="1100" baseline="0"/>
            <a:t> é o recolhimento de inss se vencimentos == 3000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49F3-A032-43C2-BCDB-0AB2A0C75DA3}">
  <dimension ref="A9:A30"/>
  <sheetViews>
    <sheetView workbookViewId="0">
      <selection sqref="A1:XFD1048576"/>
    </sheetView>
  </sheetViews>
  <sheetFormatPr defaultRowHeight="15" x14ac:dyDescent="0.25"/>
  <cols>
    <col min="1" max="1" width="146.7109375" style="59" customWidth="1"/>
  </cols>
  <sheetData>
    <row r="9" spans="1:1" x14ac:dyDescent="0.25">
      <c r="A9" s="60" t="s">
        <v>147</v>
      </c>
    </row>
    <row r="11" spans="1:1" x14ac:dyDescent="0.25">
      <c r="A11" s="61" t="s">
        <v>149</v>
      </c>
    </row>
    <row r="12" spans="1:1" x14ac:dyDescent="0.25">
      <c r="A12" s="59" t="s">
        <v>151</v>
      </c>
    </row>
    <row r="13" spans="1:1" x14ac:dyDescent="0.25">
      <c r="A13" s="59" t="s">
        <v>162</v>
      </c>
    </row>
    <row r="14" spans="1:1" x14ac:dyDescent="0.25">
      <c r="A14" s="59" t="s">
        <v>148</v>
      </c>
    </row>
    <row r="15" spans="1:1" x14ac:dyDescent="0.25">
      <c r="A15" s="59" t="s">
        <v>146</v>
      </c>
    </row>
    <row r="17" spans="1:1" x14ac:dyDescent="0.25">
      <c r="A17" s="59" t="s">
        <v>150</v>
      </c>
    </row>
    <row r="19" spans="1:1" ht="30" x14ac:dyDescent="0.25">
      <c r="A19" s="59" t="s">
        <v>154</v>
      </c>
    </row>
    <row r="21" spans="1:1" ht="30" x14ac:dyDescent="0.25">
      <c r="A21" s="59" t="s">
        <v>152</v>
      </c>
    </row>
    <row r="23" spans="1:1" ht="30" x14ac:dyDescent="0.25">
      <c r="A23" s="59" t="s">
        <v>153</v>
      </c>
    </row>
    <row r="26" spans="1:1" ht="30" x14ac:dyDescent="0.25">
      <c r="A26" s="59" t="s">
        <v>163</v>
      </c>
    </row>
    <row r="28" spans="1:1" ht="30" x14ac:dyDescent="0.25">
      <c r="A28" s="61" t="s">
        <v>164</v>
      </c>
    </row>
    <row r="30" spans="1:1" x14ac:dyDescent="0.25">
      <c r="A30" s="61" t="s"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BA03-98E1-4146-907A-BE8D35B03C61}">
  <dimension ref="A2:A24"/>
  <sheetViews>
    <sheetView workbookViewId="0">
      <selection sqref="A1:XFD1048576"/>
    </sheetView>
  </sheetViews>
  <sheetFormatPr defaultRowHeight="15" x14ac:dyDescent="0.25"/>
  <cols>
    <col min="1" max="1" width="135.42578125" bestFit="1" customWidth="1"/>
  </cols>
  <sheetData>
    <row r="2" spans="1:1" s="58" customFormat="1" x14ac:dyDescent="0.25">
      <c r="A2" s="52" t="s">
        <v>97</v>
      </c>
    </row>
    <row r="3" spans="1:1" x14ac:dyDescent="0.25">
      <c r="A3" t="s">
        <v>96</v>
      </c>
    </row>
    <row r="5" spans="1:1" x14ac:dyDescent="0.25">
      <c r="A5" s="51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108</v>
      </c>
    </row>
    <row r="13" spans="1:1" x14ac:dyDescent="0.25">
      <c r="A13" s="51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109</v>
      </c>
    </row>
    <row r="19" spans="1:1" x14ac:dyDescent="0.25">
      <c r="A19" s="51" t="s">
        <v>115</v>
      </c>
    </row>
    <row r="20" spans="1:1" x14ac:dyDescent="0.25">
      <c r="A20" t="s">
        <v>113</v>
      </c>
    </row>
    <row r="21" spans="1:1" x14ac:dyDescent="0.25">
      <c r="A21" t="s">
        <v>114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E50-CFFD-473A-916C-C51016470B04}">
  <dimension ref="A2:G45"/>
  <sheetViews>
    <sheetView workbookViewId="0">
      <selection activeCell="I6" sqref="I6"/>
    </sheetView>
  </sheetViews>
  <sheetFormatPr defaultRowHeight="15" x14ac:dyDescent="0.25"/>
  <cols>
    <col min="1" max="1" width="3" customWidth="1"/>
    <col min="3" max="3" width="37" customWidth="1"/>
    <col min="4" max="4" width="18.28515625" customWidth="1"/>
    <col min="5" max="5" width="18.7109375" bestFit="1" customWidth="1"/>
  </cols>
  <sheetData>
    <row r="2" spans="1:7" x14ac:dyDescent="0.25">
      <c r="A2" s="64" t="s">
        <v>116</v>
      </c>
      <c r="B2" s="64"/>
      <c r="C2" s="64"/>
      <c r="D2" s="64"/>
      <c r="E2" s="64"/>
      <c r="F2" s="64"/>
      <c r="G2" s="64"/>
    </row>
    <row r="4" spans="1:7" x14ac:dyDescent="0.25">
      <c r="B4" s="63" t="s">
        <v>58</v>
      </c>
      <c r="C4" s="63"/>
      <c r="D4" s="63"/>
      <c r="E4" s="63"/>
      <c r="F4" s="63"/>
      <c r="G4" s="63"/>
    </row>
    <row r="5" spans="1:7" x14ac:dyDescent="0.25">
      <c r="B5" s="42" t="s">
        <v>10</v>
      </c>
      <c r="C5" s="42" t="s">
        <v>42</v>
      </c>
      <c r="D5" s="42" t="s">
        <v>44</v>
      </c>
      <c r="E5" s="42" t="s">
        <v>80</v>
      </c>
      <c r="F5" s="42" t="s">
        <v>43</v>
      </c>
      <c r="G5" s="42" t="s">
        <v>35</v>
      </c>
    </row>
    <row r="6" spans="1:7" x14ac:dyDescent="0.25">
      <c r="B6" s="1">
        <v>111111</v>
      </c>
      <c r="C6" s="1" t="s">
        <v>51</v>
      </c>
      <c r="D6" s="1">
        <v>11111111100</v>
      </c>
      <c r="E6" s="41">
        <v>43648</v>
      </c>
      <c r="F6" s="1">
        <v>32</v>
      </c>
      <c r="G6" s="2" t="s">
        <v>57</v>
      </c>
    </row>
    <row r="7" spans="1:7" x14ac:dyDescent="0.25">
      <c r="B7" s="1">
        <v>222222</v>
      </c>
      <c r="C7" s="1" t="s">
        <v>52</v>
      </c>
      <c r="D7" s="1">
        <v>22222222200</v>
      </c>
      <c r="E7" s="41">
        <v>43024</v>
      </c>
      <c r="F7" s="1">
        <v>20</v>
      </c>
      <c r="G7" s="2" t="s">
        <v>64</v>
      </c>
    </row>
    <row r="8" spans="1:7" x14ac:dyDescent="0.25">
      <c r="B8" s="1">
        <v>333333</v>
      </c>
      <c r="C8" s="1" t="s">
        <v>56</v>
      </c>
      <c r="D8" s="1">
        <v>33333333300</v>
      </c>
      <c r="E8" s="41">
        <v>37503</v>
      </c>
      <c r="F8" s="1">
        <v>30</v>
      </c>
      <c r="G8" s="2" t="s">
        <v>57</v>
      </c>
    </row>
    <row r="9" spans="1:7" x14ac:dyDescent="0.25">
      <c r="B9" s="1">
        <v>444444</v>
      </c>
      <c r="C9" s="1" t="s">
        <v>53</v>
      </c>
      <c r="D9" s="1">
        <v>44444444400</v>
      </c>
      <c r="E9" s="41">
        <v>44375</v>
      </c>
      <c r="F9" s="1">
        <v>31</v>
      </c>
      <c r="G9" s="2" t="s">
        <v>57</v>
      </c>
    </row>
    <row r="10" spans="1:7" x14ac:dyDescent="0.25">
      <c r="B10" s="1">
        <v>555555</v>
      </c>
      <c r="C10" s="1" t="s">
        <v>54</v>
      </c>
      <c r="D10" s="1">
        <v>55555555500</v>
      </c>
      <c r="E10" s="41">
        <v>41192</v>
      </c>
      <c r="F10" s="1">
        <v>32</v>
      </c>
      <c r="G10" s="2" t="s">
        <v>64</v>
      </c>
    </row>
    <row r="11" spans="1:7" x14ac:dyDescent="0.25">
      <c r="B11" s="1">
        <v>666666</v>
      </c>
      <c r="C11" s="1" t="s">
        <v>55</v>
      </c>
      <c r="D11" s="1">
        <v>66666666600</v>
      </c>
      <c r="E11" s="41">
        <v>40039</v>
      </c>
      <c r="F11" s="1">
        <v>50</v>
      </c>
      <c r="G11" s="2" t="s">
        <v>57</v>
      </c>
    </row>
    <row r="14" spans="1:7" x14ac:dyDescent="0.25">
      <c r="B14" s="53" t="s">
        <v>70</v>
      </c>
    </row>
    <row r="15" spans="1:7" x14ac:dyDescent="0.25">
      <c r="C15" t="s">
        <v>65</v>
      </c>
    </row>
    <row r="16" spans="1:7" x14ac:dyDescent="0.25">
      <c r="C16" t="s">
        <v>156</v>
      </c>
    </row>
    <row r="17" spans="3:3" x14ac:dyDescent="0.25">
      <c r="C17" t="s">
        <v>155</v>
      </c>
    </row>
    <row r="18" spans="3:3" x14ac:dyDescent="0.25">
      <c r="C18" t="s">
        <v>92</v>
      </c>
    </row>
    <row r="19" spans="3:3" x14ac:dyDescent="0.25">
      <c r="C19" t="s">
        <v>93</v>
      </c>
    </row>
    <row r="21" spans="3:3" x14ac:dyDescent="0.25">
      <c r="C21" t="s">
        <v>66</v>
      </c>
    </row>
    <row r="22" spans="3:3" x14ac:dyDescent="0.25">
      <c r="C22" t="s">
        <v>71</v>
      </c>
    </row>
    <row r="23" spans="3:3" x14ac:dyDescent="0.25">
      <c r="C23" t="s">
        <v>91</v>
      </c>
    </row>
    <row r="24" spans="3:3" x14ac:dyDescent="0.25">
      <c r="C24" t="s">
        <v>157</v>
      </c>
    </row>
    <row r="26" spans="3:3" x14ac:dyDescent="0.25">
      <c r="C26" t="s">
        <v>67</v>
      </c>
    </row>
    <row r="27" spans="3:3" x14ac:dyDescent="0.25">
      <c r="C27" t="s">
        <v>72</v>
      </c>
    </row>
    <row r="28" spans="3:3" x14ac:dyDescent="0.25">
      <c r="C28" t="s">
        <v>91</v>
      </c>
    </row>
    <row r="29" spans="3:3" x14ac:dyDescent="0.25">
      <c r="C29" t="s">
        <v>117</v>
      </c>
    </row>
    <row r="31" spans="3:3" x14ac:dyDescent="0.25">
      <c r="C31" t="s">
        <v>68</v>
      </c>
    </row>
    <row r="32" spans="3:3" x14ac:dyDescent="0.25">
      <c r="C32" t="s">
        <v>118</v>
      </c>
    </row>
    <row r="33" spans="2:3" x14ac:dyDescent="0.25">
      <c r="C33" t="s">
        <v>91</v>
      </c>
    </row>
    <row r="34" spans="2:3" x14ac:dyDescent="0.25">
      <c r="C34" t="s">
        <v>119</v>
      </c>
    </row>
    <row r="35" spans="2:3" x14ac:dyDescent="0.25">
      <c r="C35" t="s">
        <v>120</v>
      </c>
    </row>
    <row r="36" spans="2:3" x14ac:dyDescent="0.25">
      <c r="C36" t="s">
        <v>121</v>
      </c>
    </row>
    <row r="37" spans="2:3" x14ac:dyDescent="0.25">
      <c r="C37" t="s">
        <v>122</v>
      </c>
    </row>
    <row r="39" spans="2:3" x14ac:dyDescent="0.25">
      <c r="C39" t="s">
        <v>69</v>
      </c>
    </row>
    <row r="40" spans="2:3" x14ac:dyDescent="0.25">
      <c r="C40" t="s">
        <v>73</v>
      </c>
    </row>
    <row r="41" spans="2:3" x14ac:dyDescent="0.25">
      <c r="C41" t="s">
        <v>94</v>
      </c>
    </row>
    <row r="43" spans="2:3" x14ac:dyDescent="0.25">
      <c r="B43" t="s">
        <v>167</v>
      </c>
    </row>
    <row r="45" spans="2:3" x14ac:dyDescent="0.25">
      <c r="B45" s="51" t="s">
        <v>158</v>
      </c>
    </row>
  </sheetData>
  <mergeCells count="2">
    <mergeCell ref="B4:G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D60-207D-451C-AC86-B3CB5937F883}">
  <dimension ref="A2:G16"/>
  <sheetViews>
    <sheetView workbookViewId="0">
      <selection activeCell="C18" sqref="C18"/>
    </sheetView>
  </sheetViews>
  <sheetFormatPr defaultRowHeight="15" x14ac:dyDescent="0.25"/>
  <cols>
    <col min="1" max="1" width="2.28515625" customWidth="1"/>
    <col min="2" max="2" width="7.140625" bestFit="1" customWidth="1"/>
    <col min="3" max="3" width="44.42578125" customWidth="1"/>
    <col min="4" max="4" width="14.85546875" customWidth="1"/>
    <col min="5" max="5" width="10.42578125" bestFit="1" customWidth="1"/>
  </cols>
  <sheetData>
    <row r="2" spans="1:7" x14ac:dyDescent="0.25">
      <c r="A2" s="66" t="s">
        <v>123</v>
      </c>
      <c r="B2" s="66"/>
      <c r="C2" s="66"/>
      <c r="D2" s="66"/>
      <c r="E2" s="66"/>
      <c r="F2" s="66"/>
      <c r="G2" s="66"/>
    </row>
    <row r="4" spans="1:7" x14ac:dyDescent="0.25">
      <c r="B4" s="65" t="s">
        <v>59</v>
      </c>
      <c r="C4" s="65"/>
      <c r="D4" s="65"/>
      <c r="E4" s="65"/>
    </row>
    <row r="5" spans="1:7" x14ac:dyDescent="0.25">
      <c r="B5" s="43" t="s">
        <v>0</v>
      </c>
      <c r="C5" s="43" t="s">
        <v>1</v>
      </c>
      <c r="D5" s="43" t="s">
        <v>15</v>
      </c>
      <c r="E5" s="43" t="s">
        <v>35</v>
      </c>
    </row>
    <row r="6" spans="1:7" x14ac:dyDescent="0.25">
      <c r="B6" s="1">
        <v>10</v>
      </c>
      <c r="C6" s="1" t="s">
        <v>47</v>
      </c>
      <c r="D6" s="3">
        <v>10200</v>
      </c>
      <c r="E6" s="6">
        <v>0.1</v>
      </c>
    </row>
    <row r="7" spans="1:7" x14ac:dyDescent="0.25">
      <c r="B7" s="1">
        <v>20</v>
      </c>
      <c r="C7" s="1" t="s">
        <v>48</v>
      </c>
      <c r="D7" s="3">
        <v>7000</v>
      </c>
      <c r="E7" s="6">
        <v>0.08</v>
      </c>
    </row>
    <row r="8" spans="1:7" x14ac:dyDescent="0.25">
      <c r="B8" s="1">
        <v>30</v>
      </c>
      <c r="C8" s="1" t="s">
        <v>49</v>
      </c>
      <c r="D8" s="3">
        <v>6700</v>
      </c>
      <c r="E8" s="6">
        <v>7.0000000000000007E-2</v>
      </c>
    </row>
    <row r="9" spans="1:7" x14ac:dyDescent="0.25">
      <c r="B9" s="1">
        <v>31</v>
      </c>
      <c r="C9" s="1" t="s">
        <v>50</v>
      </c>
      <c r="D9" s="3">
        <v>3550</v>
      </c>
      <c r="E9" s="6">
        <v>0.06</v>
      </c>
    </row>
    <row r="10" spans="1:7" x14ac:dyDescent="0.25">
      <c r="B10" s="1">
        <v>32</v>
      </c>
      <c r="C10" s="1" t="s">
        <v>137</v>
      </c>
      <c r="D10" s="3">
        <v>3000</v>
      </c>
      <c r="E10" s="6">
        <v>0.03</v>
      </c>
    </row>
    <row r="11" spans="1:7" x14ac:dyDescent="0.25">
      <c r="B11" s="1">
        <v>50</v>
      </c>
      <c r="C11" s="1" t="s">
        <v>46</v>
      </c>
      <c r="D11" s="3">
        <v>8900</v>
      </c>
      <c r="E11" s="6">
        <v>0.08</v>
      </c>
    </row>
    <row r="13" spans="1:7" x14ac:dyDescent="0.25">
      <c r="B13" t="s">
        <v>168</v>
      </c>
    </row>
    <row r="15" spans="1:7" x14ac:dyDescent="0.25">
      <c r="B15" s="56" t="s">
        <v>74</v>
      </c>
    </row>
    <row r="16" spans="1:7" x14ac:dyDescent="0.25">
      <c r="B16" s="56" t="s">
        <v>124</v>
      </c>
    </row>
  </sheetData>
  <mergeCells count="2">
    <mergeCell ref="B4:E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19F-3E40-4688-BDF3-1CD167FC187D}">
  <dimension ref="A2:I50"/>
  <sheetViews>
    <sheetView workbookViewId="0">
      <selection activeCell="I26" sqref="I26"/>
    </sheetView>
  </sheetViews>
  <sheetFormatPr defaultRowHeight="15" x14ac:dyDescent="0.25"/>
  <cols>
    <col min="1" max="1" width="2.85546875" customWidth="1"/>
    <col min="2" max="2" width="11.85546875" customWidth="1"/>
    <col min="3" max="3" width="13" customWidth="1"/>
    <col min="4" max="4" width="13.140625" bestFit="1" customWidth="1"/>
    <col min="5" max="5" width="10.85546875" bestFit="1" customWidth="1"/>
    <col min="6" max="6" width="12.7109375" bestFit="1" customWidth="1"/>
    <col min="7" max="7" width="11.140625" bestFit="1" customWidth="1"/>
    <col min="8" max="8" width="19.5703125" customWidth="1"/>
    <col min="9" max="9" width="21.7109375" customWidth="1"/>
  </cols>
  <sheetData>
    <row r="2" spans="1:9" x14ac:dyDescent="0.25">
      <c r="A2" s="67" t="s">
        <v>125</v>
      </c>
      <c r="B2" s="67"/>
      <c r="C2" s="67"/>
      <c r="D2" s="67"/>
      <c r="E2" s="67"/>
      <c r="F2" s="67"/>
      <c r="G2" s="67"/>
      <c r="H2" s="67"/>
      <c r="I2" s="67"/>
    </row>
    <row r="4" spans="1:9" x14ac:dyDescent="0.25">
      <c r="B4" s="10" t="s">
        <v>126</v>
      </c>
      <c r="C4" s="11"/>
      <c r="D4" s="11"/>
      <c r="E4" s="11"/>
      <c r="F4" s="11"/>
      <c r="G4" s="11"/>
      <c r="H4" s="11" t="s">
        <v>9</v>
      </c>
      <c r="I4" s="12"/>
    </row>
    <row r="5" spans="1:9" x14ac:dyDescent="0.25">
      <c r="B5" s="13" t="s">
        <v>41</v>
      </c>
      <c r="C5" s="14"/>
      <c r="D5" s="14"/>
      <c r="E5" s="14"/>
      <c r="F5" s="14"/>
      <c r="G5" s="14"/>
      <c r="H5" s="14" t="s">
        <v>14</v>
      </c>
      <c r="I5" s="15"/>
    </row>
    <row r="6" spans="1:9" x14ac:dyDescent="0.25">
      <c r="B6" s="16" t="s">
        <v>8</v>
      </c>
      <c r="C6" s="17"/>
      <c r="D6" s="17"/>
      <c r="E6" s="17"/>
      <c r="F6" s="17"/>
      <c r="G6" s="17"/>
      <c r="H6" s="17"/>
      <c r="I6" s="18"/>
    </row>
    <row r="7" spans="1:9" x14ac:dyDescent="0.25">
      <c r="B7" s="13"/>
      <c r="C7" s="14"/>
      <c r="D7" s="14"/>
      <c r="E7" s="14"/>
      <c r="F7" s="14"/>
      <c r="G7" s="14"/>
      <c r="H7" s="14"/>
      <c r="I7" s="15"/>
    </row>
    <row r="8" spans="1:9" x14ac:dyDescent="0.25">
      <c r="B8" s="10" t="s">
        <v>10</v>
      </c>
      <c r="C8" s="19" t="s">
        <v>11</v>
      </c>
      <c r="D8" s="19"/>
      <c r="E8" s="19"/>
      <c r="F8" s="19"/>
      <c r="G8" s="19" t="s">
        <v>12</v>
      </c>
      <c r="H8" s="19"/>
      <c r="I8" s="20" t="s">
        <v>13</v>
      </c>
    </row>
    <row r="9" spans="1:9" x14ac:dyDescent="0.25">
      <c r="B9" s="21">
        <v>111111</v>
      </c>
      <c r="C9" s="22" t="str">
        <f>VLOOKUP(B9,Funcionários!B6:C10,2)</f>
        <v>Ana Maria Silva</v>
      </c>
      <c r="D9" s="22"/>
      <c r="E9" s="22"/>
      <c r="F9" s="22"/>
      <c r="G9" s="23">
        <f>VLOOKUP(B9,Funcionários!B6:E11,4)</f>
        <v>43648</v>
      </c>
      <c r="H9" s="22"/>
      <c r="I9" s="24" t="str">
        <f>VLOOKUP(VLOOKUP(B9,Funcionários!B6:F11,5),Cargos!B6:C11,2)</f>
        <v>Desenvolvedor Junior</v>
      </c>
    </row>
    <row r="10" spans="1:9" x14ac:dyDescent="0.25">
      <c r="B10" s="13"/>
      <c r="C10" s="14"/>
      <c r="D10" s="14"/>
      <c r="E10" s="14"/>
      <c r="F10" s="14"/>
      <c r="G10" s="14"/>
      <c r="H10" s="14"/>
      <c r="I10" s="15"/>
    </row>
    <row r="11" spans="1:9" x14ac:dyDescent="0.25">
      <c r="B11" s="25" t="s">
        <v>0</v>
      </c>
      <c r="C11" s="71" t="s">
        <v>1</v>
      </c>
      <c r="D11" s="72"/>
      <c r="E11" s="72"/>
      <c r="F11" s="73"/>
      <c r="G11" s="26" t="s">
        <v>2</v>
      </c>
      <c r="H11" s="26" t="s">
        <v>3</v>
      </c>
      <c r="I11" s="26" t="s">
        <v>4</v>
      </c>
    </row>
    <row r="12" spans="1:9" x14ac:dyDescent="0.25">
      <c r="B12" s="27">
        <v>101</v>
      </c>
      <c r="C12" s="68" t="s">
        <v>34</v>
      </c>
      <c r="D12" s="69"/>
      <c r="E12" s="69"/>
      <c r="F12" s="70"/>
      <c r="G12" s="28">
        <v>22.5</v>
      </c>
      <c r="H12" s="29">
        <f>B23</f>
        <v>3000</v>
      </c>
      <c r="I12" s="29"/>
    </row>
    <row r="13" spans="1:9" x14ac:dyDescent="0.25">
      <c r="B13" s="27">
        <v>203</v>
      </c>
      <c r="C13" s="30" t="s">
        <v>35</v>
      </c>
      <c r="D13" s="31"/>
      <c r="E13" s="31"/>
      <c r="F13" s="32"/>
      <c r="G13" s="57">
        <f>VLOOKUP(VLOOKUP(B9,Funcionários!B6:F11,5),Cargos!B6:E11,4)</f>
        <v>0.03</v>
      </c>
      <c r="H13" s="29">
        <f>G13*H12</f>
        <v>90</v>
      </c>
      <c r="I13" s="29"/>
    </row>
    <row r="14" spans="1:9" x14ac:dyDescent="0.25">
      <c r="B14" s="27">
        <v>303</v>
      </c>
      <c r="C14" s="30" t="s">
        <v>45</v>
      </c>
      <c r="D14" s="31"/>
      <c r="E14" s="31"/>
      <c r="F14" s="32"/>
      <c r="G14" s="28">
        <v>2</v>
      </c>
      <c r="H14" s="29"/>
      <c r="I14" s="29">
        <f>B23/30*G14</f>
        <v>200</v>
      </c>
    </row>
    <row r="15" spans="1:9" x14ac:dyDescent="0.25">
      <c r="B15" s="27">
        <v>973</v>
      </c>
      <c r="C15" s="68" t="s">
        <v>27</v>
      </c>
      <c r="D15" s="69"/>
      <c r="E15" s="69"/>
      <c r="F15" s="70"/>
      <c r="G15" s="33">
        <f>VLOOKUP(H12,INSS!C5:E8,3)</f>
        <v>0.12</v>
      </c>
      <c r="H15" s="29"/>
      <c r="I15" s="29">
        <f>INSS!F26</f>
        <v>268.99739999999997</v>
      </c>
    </row>
    <row r="16" spans="1:9" x14ac:dyDescent="0.25">
      <c r="B16" s="27">
        <v>978</v>
      </c>
      <c r="C16" s="68" t="s">
        <v>28</v>
      </c>
      <c r="D16" s="69"/>
      <c r="E16" s="69"/>
      <c r="F16" s="70"/>
      <c r="G16" s="33">
        <f>VLOOKUP(F23,IRRF!B5:D9,3)</f>
        <v>7.4999999999999997E-2</v>
      </c>
      <c r="H16" s="29"/>
      <c r="I16" s="29">
        <f>F23*G16-VLOOKUP(G16,IRRF!D5:E9,2)</f>
        <v>68.775194999999968</v>
      </c>
    </row>
    <row r="17" spans="2:9" x14ac:dyDescent="0.25">
      <c r="B17" s="27"/>
      <c r="C17" s="68"/>
      <c r="D17" s="69"/>
      <c r="E17" s="69"/>
      <c r="F17" s="70"/>
      <c r="G17" s="28"/>
      <c r="H17" s="29"/>
      <c r="I17" s="29"/>
    </row>
    <row r="18" spans="2:9" x14ac:dyDescent="0.25">
      <c r="B18" s="27"/>
      <c r="C18" s="68"/>
      <c r="D18" s="69"/>
      <c r="E18" s="69"/>
      <c r="F18" s="70"/>
      <c r="G18" s="28"/>
      <c r="H18" s="29"/>
      <c r="I18" s="29"/>
    </row>
    <row r="19" spans="2:9" x14ac:dyDescent="0.25">
      <c r="B19" s="27"/>
      <c r="C19" s="68"/>
      <c r="D19" s="69"/>
      <c r="E19" s="69"/>
      <c r="F19" s="70"/>
      <c r="G19" s="28"/>
      <c r="H19" s="29"/>
      <c r="I19" s="29"/>
    </row>
    <row r="20" spans="2:9" x14ac:dyDescent="0.25">
      <c r="B20" s="13"/>
      <c r="C20" s="14"/>
      <c r="D20" s="14"/>
      <c r="E20" s="14"/>
      <c r="F20" s="14"/>
      <c r="G20" s="14"/>
      <c r="H20" s="44" t="s">
        <v>5</v>
      </c>
      <c r="I20" s="20" t="s">
        <v>6</v>
      </c>
    </row>
    <row r="21" spans="2:9" x14ac:dyDescent="0.25">
      <c r="B21" s="13"/>
      <c r="C21" s="14"/>
      <c r="D21" s="14"/>
      <c r="E21" s="14"/>
      <c r="F21" s="14"/>
      <c r="G21" s="14"/>
      <c r="H21" s="34">
        <f>SUM(H12:H19)</f>
        <v>3090</v>
      </c>
      <c r="I21" s="35">
        <f>SUM(I12:I19)</f>
        <v>537.77259499999991</v>
      </c>
    </row>
    <row r="22" spans="2:9" x14ac:dyDescent="0.25">
      <c r="B22" s="36" t="s">
        <v>15</v>
      </c>
      <c r="C22" s="37" t="s">
        <v>16</v>
      </c>
      <c r="D22" s="38" t="s">
        <v>18</v>
      </c>
      <c r="E22" s="37" t="s">
        <v>19</v>
      </c>
      <c r="F22" s="37" t="s">
        <v>17</v>
      </c>
      <c r="G22" s="14"/>
      <c r="H22" s="74" t="s">
        <v>7</v>
      </c>
      <c r="I22" s="76">
        <f>H21-I21</f>
        <v>2552.2274050000001</v>
      </c>
    </row>
    <row r="23" spans="2:9" x14ac:dyDescent="0.25">
      <c r="B23" s="39">
        <f>VLOOKUP(VLOOKUP(B9,Funcionários!B6:F11,5),Cargos!B6:D11,3)</f>
        <v>3000</v>
      </c>
      <c r="C23" s="34">
        <f>SUM(H12:H13)</f>
        <v>3090</v>
      </c>
      <c r="D23" s="40">
        <f>SUM(H12:H13)</f>
        <v>3090</v>
      </c>
      <c r="E23" s="34">
        <f>D23*0.08</f>
        <v>247.20000000000002</v>
      </c>
      <c r="F23" s="34">
        <f>C23-I15</f>
        <v>2821.0025999999998</v>
      </c>
      <c r="G23" s="17"/>
      <c r="H23" s="75"/>
      <c r="I23" s="77"/>
    </row>
    <row r="26" spans="2:9" x14ac:dyDescent="0.25">
      <c r="B26" t="s">
        <v>60</v>
      </c>
    </row>
    <row r="27" spans="2:9" x14ac:dyDescent="0.25">
      <c r="B27" t="s">
        <v>127</v>
      </c>
    </row>
    <row r="28" spans="2:9" x14ac:dyDescent="0.25">
      <c r="B28" t="s">
        <v>61</v>
      </c>
    </row>
    <row r="29" spans="2:9" x14ac:dyDescent="0.25">
      <c r="B29" t="s">
        <v>62</v>
      </c>
    </row>
    <row r="30" spans="2:9" x14ac:dyDescent="0.25">
      <c r="B30" t="s">
        <v>63</v>
      </c>
    </row>
    <row r="32" spans="2:9" x14ac:dyDescent="0.25">
      <c r="B32" t="s">
        <v>144</v>
      </c>
    </row>
    <row r="34" spans="2:3" x14ac:dyDescent="0.25">
      <c r="B34" s="53" t="s">
        <v>75</v>
      </c>
    </row>
    <row r="35" spans="2:3" x14ac:dyDescent="0.25">
      <c r="C35" t="s">
        <v>76</v>
      </c>
    </row>
    <row r="36" spans="2:3" x14ac:dyDescent="0.25">
      <c r="C36" t="s">
        <v>171</v>
      </c>
    </row>
    <row r="37" spans="2:3" x14ac:dyDescent="0.25">
      <c r="C37" t="s">
        <v>169</v>
      </c>
    </row>
    <row r="38" spans="2:3" x14ac:dyDescent="0.25">
      <c r="C38" t="s">
        <v>77</v>
      </c>
    </row>
    <row r="39" spans="2:3" x14ac:dyDescent="0.25">
      <c r="C39" t="s">
        <v>95</v>
      </c>
    </row>
    <row r="41" spans="2:3" x14ac:dyDescent="0.25">
      <c r="C41" t="s">
        <v>78</v>
      </c>
    </row>
    <row r="42" spans="2:3" x14ac:dyDescent="0.25">
      <c r="C42" t="s">
        <v>171</v>
      </c>
    </row>
    <row r="43" spans="2:3" x14ac:dyDescent="0.25">
      <c r="C43" t="s">
        <v>79</v>
      </c>
    </row>
    <row r="44" spans="2:3" x14ac:dyDescent="0.25">
      <c r="C44" t="s">
        <v>172</v>
      </c>
    </row>
    <row r="45" spans="2:3" x14ac:dyDescent="0.25">
      <c r="C45" t="s">
        <v>170</v>
      </c>
    </row>
    <row r="46" spans="2:3" x14ac:dyDescent="0.25">
      <c r="C46" t="s">
        <v>94</v>
      </c>
    </row>
    <row r="48" spans="2:3" x14ac:dyDescent="0.25">
      <c r="B48" t="s">
        <v>166</v>
      </c>
    </row>
    <row r="50" spans="2:2" x14ac:dyDescent="0.25">
      <c r="B50" s="51" t="s">
        <v>159</v>
      </c>
    </row>
  </sheetData>
  <mergeCells count="10">
    <mergeCell ref="A2:I2"/>
    <mergeCell ref="C18:F18"/>
    <mergeCell ref="C19:F19"/>
    <mergeCell ref="C11:F11"/>
    <mergeCell ref="H22:H23"/>
    <mergeCell ref="I22:I23"/>
    <mergeCell ref="C12:F12"/>
    <mergeCell ref="C15:F15"/>
    <mergeCell ref="C16:F16"/>
    <mergeCell ref="C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0102-35EF-4E1D-BEC9-2B81BDFBA63E}">
  <dimension ref="B2:U43"/>
  <sheetViews>
    <sheetView tabSelected="1" workbookViewId="0">
      <selection activeCell="F19" sqref="F19"/>
    </sheetView>
  </sheetViews>
  <sheetFormatPr defaultRowHeight="15" x14ac:dyDescent="0.25"/>
  <cols>
    <col min="1" max="1" width="3.140625" customWidth="1"/>
    <col min="3" max="3" width="10.7109375" bestFit="1" customWidth="1"/>
    <col min="4" max="4" width="14.140625" customWidth="1"/>
    <col min="5" max="5" width="16.7109375" bestFit="1" customWidth="1"/>
    <col min="6" max="6" width="16.140625" bestFit="1" customWidth="1"/>
    <col min="8" max="9" width="10.7109375" bestFit="1" customWidth="1"/>
    <col min="13" max="13" width="10.7109375" bestFit="1" customWidth="1"/>
    <col min="15" max="15" width="14.5703125" customWidth="1"/>
    <col min="18" max="18" width="13.28515625" customWidth="1"/>
  </cols>
  <sheetData>
    <row r="2" spans="2:21" x14ac:dyDescent="0.25">
      <c r="B2" s="78" t="s">
        <v>20</v>
      </c>
      <c r="C2" s="78"/>
      <c r="D2" s="78"/>
      <c r="E2" s="78"/>
      <c r="F2" s="78"/>
    </row>
    <row r="3" spans="2:21" x14ac:dyDescent="0.25">
      <c r="B3" s="80" t="s">
        <v>21</v>
      </c>
      <c r="C3" s="79" t="s">
        <v>26</v>
      </c>
      <c r="D3" s="79"/>
      <c r="E3" s="80" t="s">
        <v>22</v>
      </c>
      <c r="F3" s="80" t="s">
        <v>23</v>
      </c>
    </row>
    <row r="4" spans="2:21" x14ac:dyDescent="0.25">
      <c r="B4" s="80"/>
      <c r="C4" s="45" t="s">
        <v>24</v>
      </c>
      <c r="D4" s="45" t="s">
        <v>25</v>
      </c>
      <c r="E4" s="80"/>
      <c r="F4" s="80"/>
    </row>
    <row r="5" spans="2:21" x14ac:dyDescent="0.25">
      <c r="B5" s="2">
        <v>1</v>
      </c>
      <c r="C5" s="3">
        <v>0</v>
      </c>
      <c r="D5" s="3">
        <v>1212</v>
      </c>
      <c r="E5" s="4">
        <v>7.4999999999999997E-2</v>
      </c>
      <c r="F5" s="5">
        <v>0</v>
      </c>
      <c r="I5" s="9"/>
      <c r="J5" s="62"/>
      <c r="K5" s="9"/>
      <c r="P5">
        <v>1212</v>
      </c>
      <c r="Q5">
        <v>7.4999999999999997E-2</v>
      </c>
      <c r="R5">
        <v>90.9</v>
      </c>
      <c r="T5">
        <v>1212</v>
      </c>
    </row>
    <row r="6" spans="2:21" x14ac:dyDescent="0.25">
      <c r="B6" s="2">
        <v>2</v>
      </c>
      <c r="C6" s="3">
        <v>1212.01</v>
      </c>
      <c r="D6" s="3">
        <v>2427.35</v>
      </c>
      <c r="E6" s="6">
        <v>0.09</v>
      </c>
      <c r="F6" s="5">
        <v>16.5</v>
      </c>
      <c r="H6" s="9"/>
      <c r="I6" s="9"/>
      <c r="J6" s="62"/>
      <c r="K6" s="9"/>
      <c r="P6">
        <v>1215.3399999999999</v>
      </c>
      <c r="Q6">
        <v>0.09</v>
      </c>
      <c r="R6">
        <v>109.38</v>
      </c>
      <c r="T6">
        <v>2427.35</v>
      </c>
      <c r="U6">
        <f>T6-T5</f>
        <v>1215.3499999999999</v>
      </c>
    </row>
    <row r="7" spans="2:21" x14ac:dyDescent="0.25">
      <c r="B7" s="2">
        <v>3</v>
      </c>
      <c r="C7" s="3">
        <v>2427.36</v>
      </c>
      <c r="D7" s="3">
        <v>3641.03</v>
      </c>
      <c r="E7" s="6">
        <v>0.12</v>
      </c>
      <c r="F7" s="5">
        <v>82.603999999999999</v>
      </c>
      <c r="I7" s="9"/>
      <c r="J7" s="62"/>
      <c r="K7" s="9"/>
      <c r="P7">
        <v>1213.67</v>
      </c>
      <c r="Q7">
        <v>0.12</v>
      </c>
      <c r="R7">
        <v>145.63999999999999</v>
      </c>
      <c r="T7">
        <v>3641.03</v>
      </c>
      <c r="U7">
        <f t="shared" ref="U7:U8" si="0">T7-T6</f>
        <v>1213.6800000000003</v>
      </c>
    </row>
    <row r="8" spans="2:21" x14ac:dyDescent="0.25">
      <c r="B8" s="2">
        <v>4</v>
      </c>
      <c r="C8" s="3">
        <v>3641.04</v>
      </c>
      <c r="D8" s="3">
        <v>7087.22</v>
      </c>
      <c r="E8" s="6">
        <v>0.14000000000000001</v>
      </c>
      <c r="F8" s="5">
        <v>148.708</v>
      </c>
      <c r="I8" s="9"/>
      <c r="J8" s="62"/>
      <c r="K8" s="9"/>
      <c r="M8" s="9"/>
      <c r="N8" s="9"/>
      <c r="P8">
        <v>3446.1800000000003</v>
      </c>
      <c r="Q8">
        <v>0.14000000000000001</v>
      </c>
      <c r="R8">
        <v>482.47</v>
      </c>
      <c r="T8">
        <v>7087.22</v>
      </c>
      <c r="U8">
        <f t="shared" si="0"/>
        <v>3446.19</v>
      </c>
    </row>
    <row r="9" spans="2:21" x14ac:dyDescent="0.25">
      <c r="B9" s="47"/>
      <c r="C9" s="48"/>
      <c r="D9" s="48"/>
      <c r="E9" s="49"/>
      <c r="F9" s="50"/>
      <c r="K9" s="9"/>
      <c r="P9" s="9"/>
      <c r="Q9" t="s">
        <v>173</v>
      </c>
      <c r="R9">
        <v>828.39</v>
      </c>
    </row>
    <row r="10" spans="2:21" x14ac:dyDescent="0.25">
      <c r="B10" s="47"/>
      <c r="C10" t="s">
        <v>36</v>
      </c>
      <c r="D10" s="48"/>
      <c r="E10" s="49"/>
      <c r="F10" s="50"/>
    </row>
    <row r="11" spans="2:21" x14ac:dyDescent="0.25">
      <c r="B11" s="47"/>
      <c r="C11" t="s">
        <v>128</v>
      </c>
      <c r="D11" s="48"/>
      <c r="E11" s="49"/>
      <c r="F11" s="50"/>
    </row>
    <row r="12" spans="2:21" x14ac:dyDescent="0.25">
      <c r="B12" s="47"/>
      <c r="D12" s="48"/>
      <c r="E12" s="49"/>
      <c r="F12" s="50"/>
    </row>
    <row r="13" spans="2:21" x14ac:dyDescent="0.25">
      <c r="B13" s="47"/>
      <c r="C13" s="48" t="s">
        <v>129</v>
      </c>
      <c r="D13" s="48"/>
      <c r="E13" s="49"/>
      <c r="F13" s="50"/>
    </row>
    <row r="14" spans="2:21" x14ac:dyDescent="0.25">
      <c r="B14" s="47"/>
      <c r="C14" t="s">
        <v>37</v>
      </c>
      <c r="D14" t="s">
        <v>81</v>
      </c>
      <c r="F14" s="9">
        <v>82.5</v>
      </c>
      <c r="G14" t="s">
        <v>132</v>
      </c>
      <c r="R14">
        <v>82.5</v>
      </c>
    </row>
    <row r="15" spans="2:21" x14ac:dyDescent="0.25">
      <c r="E15" t="s">
        <v>82</v>
      </c>
      <c r="F15" s="9">
        <f>F14</f>
        <v>82.5</v>
      </c>
    </row>
    <row r="17" spans="3:18" x14ac:dyDescent="0.25">
      <c r="C17" t="s">
        <v>87</v>
      </c>
      <c r="O17" s="3">
        <v>3090</v>
      </c>
      <c r="P17">
        <v>1212</v>
      </c>
      <c r="Q17">
        <v>7.4999999999999997E-2</v>
      </c>
      <c r="R17">
        <f>IF(O17&gt;0,(IF(O17&gt;P17,Q17*P17,Q17*O17)),0)</f>
        <v>90.899999999999991</v>
      </c>
    </row>
    <row r="18" spans="3:18" x14ac:dyDescent="0.25">
      <c r="C18" t="s">
        <v>37</v>
      </c>
      <c r="D18" t="s">
        <v>83</v>
      </c>
      <c r="F18" s="9">
        <f>D5*E5</f>
        <v>90.899999999999991</v>
      </c>
      <c r="O18">
        <f>O17-P17</f>
        <v>1878</v>
      </c>
      <c r="P18">
        <v>1215.3399999999999</v>
      </c>
      <c r="Q18">
        <v>0.09</v>
      </c>
      <c r="R18">
        <f t="shared" ref="R18:R20" si="1">IF(O18&gt;0,(IF(O18&gt;P18,Q18*P18,Q18*O18)),0)</f>
        <v>109.38059999999999</v>
      </c>
    </row>
    <row r="19" spans="3:18" x14ac:dyDescent="0.25">
      <c r="C19" t="s">
        <v>38</v>
      </c>
      <c r="D19" t="s">
        <v>84</v>
      </c>
      <c r="F19" s="9">
        <f>(1500-C6)*E6</f>
        <v>25.9191</v>
      </c>
      <c r="G19" t="s">
        <v>132</v>
      </c>
      <c r="O19">
        <f t="shared" ref="O19:O20" si="2">O18-P18</f>
        <v>662.66000000000008</v>
      </c>
      <c r="P19">
        <v>1213.67</v>
      </c>
      <c r="Q19">
        <v>0.12</v>
      </c>
      <c r="R19">
        <f t="shared" si="1"/>
        <v>79.519200000000012</v>
      </c>
    </row>
    <row r="20" spans="3:18" x14ac:dyDescent="0.25">
      <c r="E20" t="s">
        <v>40</v>
      </c>
      <c r="F20" s="9">
        <f>SUM(F18:F19)</f>
        <v>116.81909999999999</v>
      </c>
      <c r="O20">
        <f t="shared" si="2"/>
        <v>-551.01</v>
      </c>
      <c r="P20">
        <v>3446.1800000000003</v>
      </c>
      <c r="Q20">
        <v>0.14000000000000001</v>
      </c>
      <c r="R20">
        <f t="shared" si="1"/>
        <v>0</v>
      </c>
    </row>
    <row r="21" spans="3:18" x14ac:dyDescent="0.25">
      <c r="F21" s="9"/>
      <c r="Q21" t="s">
        <v>174</v>
      </c>
      <c r="R21">
        <f>SUM(R17:R20)</f>
        <v>279.7998</v>
      </c>
    </row>
    <row r="22" spans="3:18" x14ac:dyDescent="0.25">
      <c r="C22" t="s">
        <v>130</v>
      </c>
    </row>
    <row r="23" spans="3:18" x14ac:dyDescent="0.25">
      <c r="C23" t="s">
        <v>37</v>
      </c>
      <c r="D23" t="s">
        <v>83</v>
      </c>
      <c r="F23" s="9">
        <f>D5*E5</f>
        <v>90.899999999999991</v>
      </c>
      <c r="R23" s="9">
        <f>F24+F23</f>
        <v>200.28059999999999</v>
      </c>
    </row>
    <row r="24" spans="3:18" x14ac:dyDescent="0.25">
      <c r="C24" t="s">
        <v>38</v>
      </c>
      <c r="D24" t="s">
        <v>85</v>
      </c>
      <c r="F24" s="9">
        <f>(D6-C6) * E6</f>
        <v>109.38059999999999</v>
      </c>
    </row>
    <row r="25" spans="3:18" x14ac:dyDescent="0.25">
      <c r="C25" t="s">
        <v>39</v>
      </c>
      <c r="D25" t="s">
        <v>86</v>
      </c>
      <c r="F25" s="9">
        <f>(3000 - C7)*E7</f>
        <v>68.716799999999978</v>
      </c>
      <c r="G25" t="s">
        <v>132</v>
      </c>
    </row>
    <row r="26" spans="3:18" x14ac:dyDescent="0.25">
      <c r="E26" t="s">
        <v>40</v>
      </c>
      <c r="F26" s="9">
        <f>SUM(F23:F25)</f>
        <v>268.99739999999997</v>
      </c>
    </row>
    <row r="28" spans="3:18" x14ac:dyDescent="0.25">
      <c r="C28" t="s">
        <v>131</v>
      </c>
    </row>
    <row r="29" spans="3:18" x14ac:dyDescent="0.25">
      <c r="C29" t="s">
        <v>37</v>
      </c>
      <c r="D29" t="s">
        <v>83</v>
      </c>
      <c r="F29" s="9">
        <f>D5*E5</f>
        <v>90.899999999999991</v>
      </c>
    </row>
    <row r="30" spans="3:18" x14ac:dyDescent="0.25">
      <c r="C30" t="s">
        <v>38</v>
      </c>
      <c r="D30" t="s">
        <v>85</v>
      </c>
      <c r="F30" s="9">
        <f>(D6-C6)*E6</f>
        <v>109.38059999999999</v>
      </c>
    </row>
    <row r="31" spans="3:18" x14ac:dyDescent="0.25">
      <c r="C31" t="s">
        <v>39</v>
      </c>
      <c r="D31" t="s">
        <v>89</v>
      </c>
      <c r="F31" s="9">
        <f>(D7-C7)*E7</f>
        <v>145.6404</v>
      </c>
    </row>
    <row r="32" spans="3:18" x14ac:dyDescent="0.25">
      <c r="C32" t="s">
        <v>88</v>
      </c>
      <c r="D32" t="s">
        <v>90</v>
      </c>
      <c r="F32" s="9">
        <f>(5000 - C8)*E8</f>
        <v>190.25440000000003</v>
      </c>
      <c r="G32" t="s">
        <v>132</v>
      </c>
    </row>
    <row r="33" spans="3:7" x14ac:dyDescent="0.25">
      <c r="E33" t="s">
        <v>40</v>
      </c>
      <c r="F33" s="9">
        <f>SUM(F29:F32)</f>
        <v>536.17540000000008</v>
      </c>
    </row>
    <row r="35" spans="3:7" x14ac:dyDescent="0.25">
      <c r="C35" s="51" t="s">
        <v>133</v>
      </c>
    </row>
    <row r="36" spans="3:7" x14ac:dyDescent="0.25">
      <c r="C36" t="s">
        <v>37</v>
      </c>
      <c r="D36" t="s">
        <v>83</v>
      </c>
      <c r="F36" s="9">
        <f>D5*E5</f>
        <v>90.899999999999991</v>
      </c>
    </row>
    <row r="37" spans="3:7" x14ac:dyDescent="0.25">
      <c r="C37" t="s">
        <v>38</v>
      </c>
      <c r="D37" t="s">
        <v>85</v>
      </c>
      <c r="F37" s="9">
        <f>(D6-C6)*E6</f>
        <v>109.38059999999999</v>
      </c>
    </row>
    <row r="38" spans="3:7" x14ac:dyDescent="0.25">
      <c r="C38" t="s">
        <v>39</v>
      </c>
      <c r="D38" t="s">
        <v>89</v>
      </c>
      <c r="F38" s="9">
        <f>(D7-C7)*E7</f>
        <v>145.6404</v>
      </c>
    </row>
    <row r="39" spans="3:7" x14ac:dyDescent="0.25">
      <c r="C39" t="s">
        <v>88</v>
      </c>
      <c r="D39" t="s">
        <v>90</v>
      </c>
      <c r="F39" s="9">
        <f>(D8 - C8)*E8</f>
        <v>482.4652000000001</v>
      </c>
      <c r="G39" t="s">
        <v>132</v>
      </c>
    </row>
    <row r="40" spans="3:7" x14ac:dyDescent="0.25">
      <c r="E40" t="s">
        <v>40</v>
      </c>
      <c r="F40" s="9">
        <f>SUM(F36:F39)</f>
        <v>828.38620000000014</v>
      </c>
    </row>
    <row r="43" spans="3:7" x14ac:dyDescent="0.25">
      <c r="C43" s="51" t="s">
        <v>160</v>
      </c>
    </row>
  </sheetData>
  <mergeCells count="5">
    <mergeCell ref="B2:F2"/>
    <mergeCell ref="C3:D3"/>
    <mergeCell ref="B3:B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A86F-4D90-4CA1-B21F-4BBF3A13F06A}">
  <dimension ref="B2:S30"/>
  <sheetViews>
    <sheetView workbookViewId="0">
      <selection activeCell="N9" sqref="N9"/>
    </sheetView>
  </sheetViews>
  <sheetFormatPr defaultRowHeight="15" x14ac:dyDescent="0.25"/>
  <cols>
    <col min="1" max="1" width="3.42578125" customWidth="1"/>
    <col min="2" max="2" width="10.7109375" bestFit="1" customWidth="1"/>
    <col min="3" max="3" width="14.140625" customWidth="1"/>
    <col min="4" max="4" width="16.7109375" bestFit="1" customWidth="1"/>
    <col min="5" max="5" width="16.140625" bestFit="1" customWidth="1"/>
  </cols>
  <sheetData>
    <row r="2" spans="2:19" x14ac:dyDescent="0.25">
      <c r="B2" s="83" t="s">
        <v>33</v>
      </c>
      <c r="C2" s="83"/>
      <c r="D2" s="83"/>
      <c r="E2" s="83"/>
    </row>
    <row r="3" spans="2:19" x14ac:dyDescent="0.25">
      <c r="B3" s="84" t="s">
        <v>29</v>
      </c>
      <c r="C3" s="84"/>
      <c r="D3" s="85" t="s">
        <v>31</v>
      </c>
      <c r="E3" s="85" t="s">
        <v>23</v>
      </c>
      <c r="S3">
        <v>1903.88</v>
      </c>
    </row>
    <row r="4" spans="2:19" x14ac:dyDescent="0.25">
      <c r="B4" s="46" t="s">
        <v>24</v>
      </c>
      <c r="C4" s="46" t="s">
        <v>25</v>
      </c>
      <c r="D4" s="85"/>
      <c r="E4" s="85"/>
      <c r="S4">
        <v>2826.65</v>
      </c>
    </row>
    <row r="5" spans="2:19" x14ac:dyDescent="0.25">
      <c r="B5" s="3">
        <v>0</v>
      </c>
      <c r="C5" s="3">
        <v>1903.98</v>
      </c>
      <c r="D5" s="8">
        <v>0</v>
      </c>
      <c r="E5" s="5">
        <v>0</v>
      </c>
      <c r="S5">
        <v>3751.05</v>
      </c>
    </row>
    <row r="6" spans="2:19" x14ac:dyDescent="0.25">
      <c r="B6" s="3">
        <v>1903.99</v>
      </c>
      <c r="C6" s="3">
        <v>2826.65</v>
      </c>
      <c r="D6" s="8">
        <v>7.4999999999999997E-2</v>
      </c>
      <c r="E6" s="5">
        <v>142.80000000000001</v>
      </c>
      <c r="G6" s="9"/>
      <c r="S6">
        <v>4664.68</v>
      </c>
    </row>
    <row r="7" spans="2:19" x14ac:dyDescent="0.25">
      <c r="B7" s="3">
        <v>2826.66</v>
      </c>
      <c r="C7" s="3">
        <v>3751.05</v>
      </c>
      <c r="D7" s="8">
        <v>0.15</v>
      </c>
      <c r="E7" s="5">
        <v>354.8</v>
      </c>
      <c r="G7" s="9"/>
      <c r="H7" s="9"/>
      <c r="I7" s="9"/>
    </row>
    <row r="8" spans="2:19" x14ac:dyDescent="0.25">
      <c r="B8" s="3">
        <v>3751.06</v>
      </c>
      <c r="C8" s="3">
        <v>4664.68</v>
      </c>
      <c r="D8" s="8">
        <v>0.22500000000000001</v>
      </c>
      <c r="E8" s="5">
        <v>636.13</v>
      </c>
    </row>
    <row r="9" spans="2:19" x14ac:dyDescent="0.25">
      <c r="B9" s="3">
        <v>4664.6899999999996</v>
      </c>
      <c r="C9" s="7" t="s">
        <v>30</v>
      </c>
      <c r="D9" s="8">
        <v>0.27500000000000002</v>
      </c>
      <c r="E9" s="5">
        <v>869.36</v>
      </c>
    </row>
    <row r="11" spans="2:19" x14ac:dyDescent="0.25">
      <c r="B11" s="86" t="s">
        <v>32</v>
      </c>
      <c r="C11" s="87"/>
      <c r="D11" s="81">
        <v>189.59</v>
      </c>
      <c r="E11" s="82"/>
    </row>
    <row r="14" spans="2:19" x14ac:dyDescent="0.25">
      <c r="B14" t="s">
        <v>135</v>
      </c>
      <c r="R14" t="s">
        <v>176</v>
      </c>
      <c r="S14">
        <v>3090</v>
      </c>
    </row>
    <row r="15" spans="2:19" x14ac:dyDescent="0.25">
      <c r="B15" t="s">
        <v>134</v>
      </c>
      <c r="R15" t="s">
        <v>175</v>
      </c>
      <c r="S15">
        <v>279.8</v>
      </c>
    </row>
    <row r="16" spans="2:19" x14ac:dyDescent="0.25">
      <c r="B16" t="s">
        <v>136</v>
      </c>
      <c r="R16" t="s">
        <v>177</v>
      </c>
      <c r="S16">
        <v>2810.2</v>
      </c>
    </row>
    <row r="17" spans="2:19" x14ac:dyDescent="0.25">
      <c r="R17" t="s">
        <v>178</v>
      </c>
      <c r="S17">
        <v>7.4999999999999997E-2</v>
      </c>
    </row>
    <row r="18" spans="2:19" x14ac:dyDescent="0.25">
      <c r="B18" t="s">
        <v>138</v>
      </c>
      <c r="R18" t="s">
        <v>179</v>
      </c>
      <c r="S18">
        <v>210.76</v>
      </c>
    </row>
    <row r="19" spans="2:19" x14ac:dyDescent="0.25">
      <c r="B19" t="s">
        <v>139</v>
      </c>
      <c r="D19" s="54">
        <f>3090 - 269</f>
        <v>2821</v>
      </c>
      <c r="R19" t="s">
        <v>180</v>
      </c>
      <c r="S19">
        <v>142.80000000000001</v>
      </c>
    </row>
    <row r="20" spans="2:19" x14ac:dyDescent="0.25">
      <c r="R20" t="s">
        <v>181</v>
      </c>
      <c r="S20">
        <v>67.959999999999994</v>
      </c>
    </row>
    <row r="21" spans="2:19" x14ac:dyDescent="0.25">
      <c r="B21" t="s">
        <v>140</v>
      </c>
    </row>
    <row r="22" spans="2:19" x14ac:dyDescent="0.25">
      <c r="B22" t="s">
        <v>141</v>
      </c>
      <c r="D22" s="54">
        <f>D19*D6</f>
        <v>211.57499999999999</v>
      </c>
    </row>
    <row r="24" spans="2:19" x14ac:dyDescent="0.25">
      <c r="B24" t="s">
        <v>142</v>
      </c>
    </row>
    <row r="25" spans="2:19" x14ac:dyDescent="0.25">
      <c r="B25" s="55" t="s">
        <v>143</v>
      </c>
      <c r="D25" s="55">
        <f>D22-E6</f>
        <v>68.774999999999977</v>
      </c>
    </row>
    <row r="27" spans="2:19" x14ac:dyDescent="0.25">
      <c r="B27" t="s">
        <v>145</v>
      </c>
    </row>
    <row r="30" spans="2:19" x14ac:dyDescent="0.25">
      <c r="B30" s="51" t="s">
        <v>161</v>
      </c>
    </row>
  </sheetData>
  <mergeCells count="6">
    <mergeCell ref="D11:E11"/>
    <mergeCell ref="B2:E2"/>
    <mergeCell ref="B3:C3"/>
    <mergeCell ref="D3:D4"/>
    <mergeCell ref="E3:E4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Cenário</vt:lpstr>
      <vt:lpstr>Funcionários</vt:lpstr>
      <vt:lpstr>Cargos</vt:lpstr>
      <vt:lpstr>Holerite - Modelo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Hembecker</dc:creator>
  <cp:lastModifiedBy>Yuri aoyama</cp:lastModifiedBy>
  <dcterms:created xsi:type="dcterms:W3CDTF">2022-05-17T20:06:52Z</dcterms:created>
  <dcterms:modified xsi:type="dcterms:W3CDTF">2022-06-28T13:39:26Z</dcterms:modified>
</cp:coreProperties>
</file>