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usaku\Documents\gakko\"/>
    </mc:Choice>
  </mc:AlternateContent>
  <bookViews>
    <workbookView xWindow="14175" yWindow="0" windowWidth="18465" windowHeight="6855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4" l="1"/>
  <c r="F48" i="4"/>
  <c r="E48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31" i="4"/>
  <c r="E47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31" i="4"/>
  <c r="H47" i="4"/>
  <c r="G46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7" i="4"/>
  <c r="G31" i="4"/>
  <c r="C30" i="4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6" i="6"/>
  <c r="D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5" i="6"/>
  <c r="L31" i="4"/>
  <c r="H10" i="2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9" i="2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8" i="5"/>
  <c r="M8" i="5"/>
  <c r="J9" i="5" s="1"/>
  <c r="M7" i="5"/>
  <c r="L8" i="5"/>
  <c r="K8" i="5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8" i="4"/>
  <c r="N11" i="5"/>
  <c r="N9" i="5"/>
  <c r="J8" i="5"/>
  <c r="M9" i="5" l="1"/>
  <c r="J10" i="5" s="1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M10" i="5" l="1"/>
  <c r="J11" i="5" s="1"/>
  <c r="M11" i="5" s="1"/>
  <c r="J12" i="5" s="1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I7" i="4" s="1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8" i="2"/>
  <c r="F3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M12" i="5" l="1"/>
  <c r="J13" i="5" s="1"/>
  <c r="J9" i="4"/>
  <c r="L9" i="4"/>
  <c r="J17" i="4"/>
  <c r="L17" i="4"/>
  <c r="J25" i="4"/>
  <c r="L25" i="4"/>
  <c r="L10" i="4"/>
  <c r="J10" i="4"/>
  <c r="J14" i="4"/>
  <c r="L14" i="4"/>
  <c r="J18" i="4"/>
  <c r="L18" i="4"/>
  <c r="J22" i="4"/>
  <c r="L22" i="4"/>
  <c r="L26" i="4"/>
  <c r="J26" i="4"/>
  <c r="J21" i="4"/>
  <c r="L21" i="4"/>
  <c r="L7" i="4"/>
  <c r="J7" i="4"/>
  <c r="J11" i="4"/>
  <c r="L11" i="4"/>
  <c r="J15" i="4"/>
  <c r="L15" i="4"/>
  <c r="J19" i="4"/>
  <c r="L19" i="4"/>
  <c r="J23" i="4"/>
  <c r="L23" i="4"/>
  <c r="J27" i="4"/>
  <c r="L27" i="4"/>
  <c r="J13" i="4"/>
  <c r="L13" i="4"/>
  <c r="J8" i="4"/>
  <c r="L8" i="4"/>
  <c r="J12" i="4"/>
  <c r="L12" i="4"/>
  <c r="J16" i="4"/>
  <c r="L16" i="4"/>
  <c r="J20" i="4"/>
  <c r="L20" i="4"/>
  <c r="J24" i="4"/>
  <c r="L24" i="4"/>
  <c r="J28" i="4"/>
  <c r="L28" i="4"/>
  <c r="M13" i="4"/>
  <c r="M25" i="4"/>
  <c r="M10" i="4"/>
  <c r="M14" i="4"/>
  <c r="M18" i="4"/>
  <c r="M22" i="4"/>
  <c r="M26" i="4"/>
  <c r="M9" i="4"/>
  <c r="M17" i="4"/>
  <c r="M7" i="4"/>
  <c r="M11" i="4"/>
  <c r="M15" i="4"/>
  <c r="M19" i="4"/>
  <c r="M23" i="4"/>
  <c r="M27" i="4"/>
  <c r="M21" i="4"/>
  <c r="M8" i="4"/>
  <c r="M12" i="4"/>
  <c r="M16" i="4"/>
  <c r="M20" i="4"/>
  <c r="M24" i="4"/>
  <c r="M28" i="4"/>
  <c r="N28" i="4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7" i="1"/>
  <c r="D2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7" i="1"/>
  <c r="M13" i="5" l="1"/>
  <c r="J14" i="5" s="1"/>
  <c r="N25" i="4"/>
  <c r="N27" i="4"/>
  <c r="N26" i="4"/>
  <c r="M14" i="5" l="1"/>
  <c r="J15" i="5" s="1"/>
  <c r="M15" i="5" l="1"/>
  <c r="J16" i="5" s="1"/>
  <c r="M16" i="5" l="1"/>
  <c r="J17" i="5" s="1"/>
  <c r="M17" i="5" l="1"/>
  <c r="J18" i="5" s="1"/>
  <c r="M18" i="5" l="1"/>
  <c r="J19" i="5" s="1"/>
  <c r="M19" i="5" l="1"/>
  <c r="J20" i="5" s="1"/>
  <c r="M20" i="5" l="1"/>
  <c r="J21" i="5" s="1"/>
  <c r="M21" i="5" l="1"/>
  <c r="J22" i="5" s="1"/>
  <c r="M22" i="5" l="1"/>
  <c r="J23" i="5" s="1"/>
  <c r="M23" i="5" s="1"/>
  <c r="J24" i="5" l="1"/>
  <c r="M24" i="5" s="1"/>
  <c r="J25" i="5" l="1"/>
  <c r="M25" i="5" s="1"/>
  <c r="J26" i="5" s="1"/>
  <c r="M26" i="5" s="1"/>
  <c r="J27" i="5" s="1"/>
  <c r="M27" i="5" s="1"/>
  <c r="J28" i="5" s="1"/>
  <c r="M28" i="5" s="1"/>
  <c r="J29" i="5" s="1"/>
  <c r="M29" i="5" s="1"/>
  <c r="J30" i="5" s="1"/>
  <c r="M30" i="5" l="1"/>
  <c r="J31" i="5" s="1"/>
  <c r="M31" i="5" s="1"/>
  <c r="J32" i="5" s="1"/>
  <c r="M32" i="5" s="1"/>
  <c r="J33" i="5" s="1"/>
  <c r="M33" i="5" l="1"/>
  <c r="J34" i="5" s="1"/>
  <c r="M34" i="5" l="1"/>
  <c r="J35" i="5" s="1"/>
  <c r="M35" i="5" l="1"/>
  <c r="J36" i="5" s="1"/>
  <c r="M36" i="5" s="1"/>
  <c r="J37" i="5" s="1"/>
  <c r="M37" i="5" l="1"/>
  <c r="J38" i="5" s="1"/>
  <c r="M38" i="5" l="1"/>
  <c r="J39" i="5" s="1"/>
  <c r="M39" i="5" s="1"/>
  <c r="J40" i="5" s="1"/>
  <c r="M40" i="5" l="1"/>
  <c r="J41" i="5" s="1"/>
  <c r="M41" i="5" l="1"/>
  <c r="J42" i="5" s="1"/>
  <c r="M42" i="5" l="1"/>
  <c r="J43" i="5" s="1"/>
  <c r="M43" i="5" l="1"/>
  <c r="J44" i="5" s="1"/>
  <c r="M44" i="5" s="1"/>
  <c r="J45" i="5" s="1"/>
  <c r="M45" i="5" s="1"/>
  <c r="J46" i="5" s="1"/>
  <c r="M46" i="5" l="1"/>
  <c r="J47" i="5" s="1"/>
  <c r="M47" i="5" s="1"/>
  <c r="J48" i="5" s="1"/>
  <c r="M48" i="5" s="1"/>
  <c r="J49" i="5" s="1"/>
  <c r="M49" i="5" s="1"/>
  <c r="J50" i="5" s="1"/>
  <c r="M50" i="5" l="1"/>
  <c r="J51" i="5" s="1"/>
  <c r="M51" i="5" s="1"/>
  <c r="J52" i="5" s="1"/>
  <c r="M52" i="5" s="1"/>
  <c r="J53" i="5" s="1"/>
  <c r="M53" i="5" l="1"/>
  <c r="J54" i="5" s="1"/>
  <c r="M54" i="5" s="1"/>
  <c r="J55" i="5" s="1"/>
  <c r="M55" i="5" s="1"/>
  <c r="J56" i="5" s="1"/>
  <c r="M56" i="5" s="1"/>
  <c r="J57" i="5" s="1"/>
  <c r="M57" i="5" s="1"/>
  <c r="J58" i="5" s="1"/>
  <c r="M58" i="5" s="1"/>
  <c r="J59" i="5" s="1"/>
  <c r="M59" i="5" s="1"/>
  <c r="J60" i="5" s="1"/>
  <c r="M60" i="5" s="1"/>
  <c r="J61" i="5" s="1"/>
  <c r="M61" i="5" s="1"/>
  <c r="J62" i="5" s="1"/>
  <c r="M62" i="5" s="1"/>
  <c r="J63" i="5" s="1"/>
  <c r="M63" i="5" s="1"/>
  <c r="J64" i="5" s="1"/>
  <c r="M64" i="5" l="1"/>
  <c r="J65" i="5" s="1"/>
  <c r="M65" i="5" l="1"/>
  <c r="J66" i="5" s="1"/>
  <c r="M66" i="5" l="1"/>
  <c r="J67" i="5" s="1"/>
  <c r="M67" i="5" l="1"/>
  <c r="J68" i="5" s="1"/>
  <c r="M68" i="5" l="1"/>
  <c r="J69" i="5" s="1"/>
  <c r="M69" i="5" l="1"/>
  <c r="J70" i="5" s="1"/>
  <c r="M70" i="5" l="1"/>
  <c r="J71" i="5" s="1"/>
  <c r="M71" i="5" l="1"/>
  <c r="J72" i="5" s="1"/>
  <c r="M72" i="5" l="1"/>
  <c r="J73" i="5" s="1"/>
  <c r="M73" i="5" l="1"/>
  <c r="J74" i="5" s="1"/>
  <c r="M74" i="5" l="1"/>
  <c r="J75" i="5" s="1"/>
  <c r="M75" i="5" l="1"/>
  <c r="J76" i="5" s="1"/>
  <c r="M76" i="5" l="1"/>
  <c r="J77" i="5" s="1"/>
  <c r="M77" i="5" l="1"/>
  <c r="J78" i="5" s="1"/>
  <c r="M78" i="5" l="1"/>
  <c r="J79" i="5" s="1"/>
  <c r="M79" i="5" l="1"/>
  <c r="J80" i="5" s="1"/>
  <c r="M80" i="5" l="1"/>
  <c r="J81" i="5" s="1"/>
  <c r="M81" i="5" l="1"/>
  <c r="J82" i="5" s="1"/>
  <c r="M82" i="5" l="1"/>
  <c r="J83" i="5" s="1"/>
  <c r="M83" i="5" l="1"/>
  <c r="J84" i="5" s="1"/>
  <c r="M84" i="5" l="1"/>
  <c r="J85" i="5" s="1"/>
  <c r="M85" i="5" l="1"/>
  <c r="J86" i="5" s="1"/>
  <c r="M86" i="5" l="1"/>
  <c r="J87" i="5" s="1"/>
  <c r="M87" i="5" l="1"/>
  <c r="J88" i="5" s="1"/>
  <c r="M88" i="5" l="1"/>
  <c r="J89" i="5" s="1"/>
  <c r="M89" i="5" l="1"/>
  <c r="J90" i="5" s="1"/>
  <c r="M90" i="5" l="1"/>
  <c r="J91" i="5" s="1"/>
  <c r="M91" i="5" l="1"/>
  <c r="J92" i="5" s="1"/>
  <c r="M92" i="5" l="1"/>
  <c r="J93" i="5" s="1"/>
  <c r="M93" i="5" l="1"/>
  <c r="J94" i="5" s="1"/>
  <c r="M94" i="5" l="1"/>
  <c r="J95" i="5" s="1"/>
  <c r="M95" i="5" l="1"/>
  <c r="J96" i="5" s="1"/>
  <c r="M96" i="5" l="1"/>
  <c r="J97" i="5" s="1"/>
  <c r="M97" i="5" l="1"/>
  <c r="J98" i="5" s="1"/>
  <c r="M98" i="5" l="1"/>
  <c r="J99" i="5" s="1"/>
  <c r="M99" i="5" l="1"/>
  <c r="J100" i="5" s="1"/>
  <c r="M100" i="5" l="1"/>
  <c r="J101" i="5" s="1"/>
  <c r="M101" i="5" l="1"/>
  <c r="J102" i="5" s="1"/>
  <c r="M102" i="5" l="1"/>
  <c r="J103" i="5" s="1"/>
  <c r="M103" i="5" l="1"/>
  <c r="J104" i="5" s="1"/>
  <c r="M104" i="5" l="1"/>
  <c r="J105" i="5" s="1"/>
  <c r="M105" i="5" l="1"/>
  <c r="J106" i="5" s="1"/>
  <c r="M106" i="5" l="1"/>
  <c r="J107" i="5" s="1"/>
  <c r="M107" i="5" l="1"/>
  <c r="J108" i="5" s="1"/>
  <c r="M108" i="5" l="1"/>
  <c r="J109" i="5" s="1"/>
  <c r="M109" i="5" l="1"/>
  <c r="J110" i="5" s="1"/>
  <c r="M110" i="5" l="1"/>
  <c r="J111" i="5" s="1"/>
  <c r="M111" i="5" l="1"/>
  <c r="J112" i="5" s="1"/>
  <c r="M112" i="5" l="1"/>
  <c r="J113" i="5" s="1"/>
  <c r="M113" i="5" l="1"/>
  <c r="J114" i="5" s="1"/>
  <c r="M114" i="5" l="1"/>
  <c r="J115" i="5" s="1"/>
  <c r="M115" i="5" l="1"/>
  <c r="J116" i="5" s="1"/>
  <c r="M116" i="5" l="1"/>
  <c r="J117" i="5" s="1"/>
  <c r="M117" i="5" l="1"/>
  <c r="J118" i="5" s="1"/>
  <c r="M118" i="5" l="1"/>
  <c r="J119" i="5" s="1"/>
  <c r="M119" i="5" l="1"/>
  <c r="J120" i="5" s="1"/>
  <c r="M120" i="5" l="1"/>
  <c r="J121" i="5" s="1"/>
  <c r="M121" i="5" l="1"/>
  <c r="J122" i="5" s="1"/>
  <c r="M122" i="5" l="1"/>
  <c r="J123" i="5" s="1"/>
  <c r="M123" i="5" l="1"/>
  <c r="J124" i="5" s="1"/>
  <c r="M124" i="5" l="1"/>
  <c r="J125" i="5" s="1"/>
  <c r="M125" i="5" l="1"/>
  <c r="J126" i="5" s="1"/>
  <c r="M126" i="5" l="1"/>
  <c r="J127" i="5" s="1"/>
  <c r="M127" i="5" l="1"/>
  <c r="J128" i="5" s="1"/>
  <c r="M128" i="5" l="1"/>
  <c r="J129" i="5" s="1"/>
  <c r="M129" i="5" l="1"/>
  <c r="J130" i="5" s="1"/>
  <c r="M130" i="5" l="1"/>
  <c r="J131" i="5" s="1"/>
  <c r="M131" i="5" l="1"/>
  <c r="J132" i="5" s="1"/>
  <c r="M132" i="5" l="1"/>
  <c r="J133" i="5" s="1"/>
  <c r="M133" i="5" l="1"/>
  <c r="J134" i="5" s="1"/>
  <c r="M134" i="5" l="1"/>
  <c r="J135" i="5" s="1"/>
  <c r="M135" i="5" l="1"/>
  <c r="J136" i="5" s="1"/>
  <c r="M136" i="5" l="1"/>
  <c r="J137" i="5" s="1"/>
  <c r="M137" i="5" l="1"/>
  <c r="J138" i="5" s="1"/>
  <c r="M138" i="5" l="1"/>
  <c r="J139" i="5" s="1"/>
  <c r="M139" i="5" l="1"/>
  <c r="J140" i="5" s="1"/>
  <c r="M140" i="5" l="1"/>
  <c r="J141" i="5" s="1"/>
  <c r="M141" i="5" l="1"/>
  <c r="J142" i="5" s="1"/>
  <c r="M142" i="5" l="1"/>
  <c r="J143" i="5" s="1"/>
  <c r="M143" i="5" l="1"/>
  <c r="J144" i="5" s="1"/>
  <c r="M144" i="5" l="1"/>
  <c r="J145" i="5" s="1"/>
  <c r="M145" i="5" l="1"/>
  <c r="J146" i="5" s="1"/>
  <c r="M146" i="5" l="1"/>
  <c r="J147" i="5" s="1"/>
  <c r="M147" i="5" l="1"/>
  <c r="J148" i="5" s="1"/>
  <c r="M148" i="5" l="1"/>
  <c r="J149" i="5" s="1"/>
  <c r="M149" i="5" l="1"/>
  <c r="J150" i="5" s="1"/>
  <c r="M150" i="5" l="1"/>
  <c r="J151" i="5" s="1"/>
  <c r="M151" i="5" l="1"/>
  <c r="J152" i="5" s="1"/>
  <c r="M152" i="5" l="1"/>
  <c r="J153" i="5" s="1"/>
  <c r="M153" i="5" l="1"/>
  <c r="J154" i="5" s="1"/>
  <c r="M154" i="5" l="1"/>
  <c r="J155" i="5" s="1"/>
  <c r="M155" i="5" l="1"/>
  <c r="J156" i="5" s="1"/>
  <c r="M156" i="5" l="1"/>
  <c r="J157" i="5" s="1"/>
  <c r="M157" i="5" l="1"/>
  <c r="J158" i="5" s="1"/>
  <c r="M158" i="5" l="1"/>
  <c r="J159" i="5" s="1"/>
  <c r="M159" i="5" l="1"/>
  <c r="J160" i="5" s="1"/>
  <c r="M160" i="5" l="1"/>
  <c r="J161" i="5" s="1"/>
  <c r="M161" i="5" l="1"/>
  <c r="J162" i="5" s="1"/>
  <c r="M162" i="5" l="1"/>
  <c r="J163" i="5" s="1"/>
  <c r="M163" i="5" l="1"/>
  <c r="J164" i="5" s="1"/>
  <c r="M164" i="5" l="1"/>
  <c r="J165" i="5" s="1"/>
  <c r="M165" i="5" l="1"/>
  <c r="J166" i="5" s="1"/>
  <c r="M166" i="5" l="1"/>
  <c r="J167" i="5" s="1"/>
  <c r="M167" i="5" l="1"/>
  <c r="J168" i="5" s="1"/>
  <c r="M168" i="5" l="1"/>
  <c r="J169" i="5" s="1"/>
  <c r="M169" i="5" l="1"/>
  <c r="J170" i="5" s="1"/>
  <c r="M170" i="5" l="1"/>
  <c r="J171" i="5" s="1"/>
  <c r="M171" i="5" l="1"/>
  <c r="J172" i="5" s="1"/>
  <c r="M172" i="5" l="1"/>
  <c r="J173" i="5" s="1"/>
  <c r="M173" i="5" l="1"/>
  <c r="J174" i="5" s="1"/>
  <c r="M174" i="5" l="1"/>
  <c r="J175" i="5" s="1"/>
  <c r="M175" i="5" l="1"/>
  <c r="J176" i="5" s="1"/>
  <c r="M176" i="5" l="1"/>
  <c r="J177" i="5" s="1"/>
  <c r="M177" i="5" l="1"/>
  <c r="J178" i="5" s="1"/>
  <c r="M178" i="5" l="1"/>
  <c r="J179" i="5" s="1"/>
  <c r="M179" i="5" l="1"/>
  <c r="J180" i="5" s="1"/>
  <c r="M180" i="5" l="1"/>
  <c r="J181" i="5" s="1"/>
  <c r="M181" i="5" l="1"/>
  <c r="J182" i="5" s="1"/>
  <c r="M182" i="5" l="1"/>
  <c r="J183" i="5" s="1"/>
  <c r="M183" i="5" l="1"/>
  <c r="J184" i="5" s="1"/>
  <c r="M184" i="5" l="1"/>
  <c r="J185" i="5" s="1"/>
  <c r="M185" i="5" l="1"/>
  <c r="J186" i="5" s="1"/>
  <c r="M186" i="5" l="1"/>
  <c r="J187" i="5" s="1"/>
  <c r="M187" i="5" l="1"/>
  <c r="J188" i="5" s="1"/>
  <c r="M188" i="5" l="1"/>
  <c r="J189" i="5" s="1"/>
  <c r="M189" i="5" l="1"/>
  <c r="J190" i="5" s="1"/>
  <c r="M190" i="5" l="1"/>
  <c r="J191" i="5" s="1"/>
  <c r="M191" i="5" l="1"/>
  <c r="J192" i="5" s="1"/>
  <c r="M192" i="5" l="1"/>
  <c r="J193" i="5" s="1"/>
  <c r="M193" i="5" l="1"/>
  <c r="J194" i="5" s="1"/>
  <c r="M194" i="5" l="1"/>
  <c r="J195" i="5" s="1"/>
  <c r="M195" i="5" l="1"/>
  <c r="J196" i="5" s="1"/>
  <c r="M196" i="5" l="1"/>
  <c r="J197" i="5" s="1"/>
  <c r="M197" i="5" l="1"/>
  <c r="J198" i="5" s="1"/>
  <c r="M198" i="5" l="1"/>
  <c r="J199" i="5" s="1"/>
  <c r="M199" i="5" l="1"/>
  <c r="J200" i="5" s="1"/>
  <c r="M200" i="5" l="1"/>
  <c r="J201" i="5" s="1"/>
  <c r="M201" i="5" l="1"/>
  <c r="J202" i="5" s="1"/>
  <c r="M202" i="5" l="1"/>
  <c r="J203" i="5" s="1"/>
  <c r="M203" i="5" l="1"/>
  <c r="J204" i="5" s="1"/>
  <c r="M204" i="5" l="1"/>
  <c r="J205" i="5" s="1"/>
  <c r="M205" i="5" l="1"/>
  <c r="J206" i="5" s="1"/>
  <c r="M206" i="5" l="1"/>
  <c r="J207" i="5" s="1"/>
  <c r="M207" i="5" l="1"/>
  <c r="J208" i="5" s="1"/>
  <c r="M208" i="5" l="1"/>
  <c r="J209" i="5" s="1"/>
  <c r="M209" i="5" l="1"/>
  <c r="J210" i="5" s="1"/>
  <c r="M210" i="5" l="1"/>
  <c r="J211" i="5" s="1"/>
  <c r="M211" i="5" l="1"/>
  <c r="J212" i="5" s="1"/>
  <c r="M212" i="5" l="1"/>
  <c r="J213" i="5" s="1"/>
  <c r="M213" i="5" l="1"/>
  <c r="J214" i="5" s="1"/>
  <c r="M214" i="5" l="1"/>
  <c r="J215" i="5" s="1"/>
  <c r="M215" i="5" l="1"/>
  <c r="J216" i="5" s="1"/>
  <c r="M216" i="5" l="1"/>
  <c r="J217" i="5" s="1"/>
  <c r="M217" i="5" l="1"/>
  <c r="J218" i="5" s="1"/>
  <c r="M218" i="5" l="1"/>
  <c r="J219" i="5" s="1"/>
  <c r="M219" i="5" l="1"/>
  <c r="J220" i="5" s="1"/>
  <c r="M220" i="5" l="1"/>
  <c r="J221" i="5" s="1"/>
  <c r="M221" i="5" l="1"/>
  <c r="J222" i="5" s="1"/>
  <c r="M222" i="5" l="1"/>
  <c r="J223" i="5" s="1"/>
  <c r="M223" i="5" l="1"/>
  <c r="J224" i="5" s="1"/>
  <c r="M224" i="5" l="1"/>
  <c r="J225" i="5" s="1"/>
  <c r="M225" i="5" l="1"/>
  <c r="J226" i="5" s="1"/>
  <c r="M226" i="5" l="1"/>
  <c r="J227" i="5" s="1"/>
  <c r="M227" i="5" l="1"/>
  <c r="J228" i="5" s="1"/>
  <c r="M228" i="5" l="1"/>
  <c r="J229" i="5" s="1"/>
  <c r="M229" i="5" l="1"/>
  <c r="J230" i="5" s="1"/>
  <c r="M230" i="5" l="1"/>
  <c r="J231" i="5" s="1"/>
  <c r="M231" i="5" l="1"/>
  <c r="J232" i="5" s="1"/>
  <c r="M232" i="5" l="1"/>
  <c r="J233" i="5" s="1"/>
  <c r="M233" i="5" l="1"/>
  <c r="J234" i="5" s="1"/>
  <c r="M234" i="5" l="1"/>
  <c r="J235" i="5" s="1"/>
  <c r="M235" i="5" l="1"/>
  <c r="J236" i="5" s="1"/>
  <c r="M236" i="5" l="1"/>
  <c r="J237" i="5" s="1"/>
  <c r="M237" i="5" l="1"/>
  <c r="J238" i="5" s="1"/>
  <c r="M238" i="5" l="1"/>
  <c r="J239" i="5" s="1"/>
  <c r="M239" i="5" l="1"/>
  <c r="J240" i="5" s="1"/>
  <c r="M240" i="5" l="1"/>
  <c r="J241" i="5" s="1"/>
  <c r="M241" i="5" l="1"/>
  <c r="J242" i="5" s="1"/>
  <c r="M242" i="5" l="1"/>
  <c r="J243" i="5" s="1"/>
  <c r="M243" i="5" l="1"/>
  <c r="J244" i="5" s="1"/>
  <c r="M244" i="5" l="1"/>
  <c r="J245" i="5" s="1"/>
  <c r="M245" i="5" l="1"/>
  <c r="J246" i="5" s="1"/>
  <c r="M246" i="5" l="1"/>
  <c r="J247" i="5" s="1"/>
  <c r="M247" i="5" l="1"/>
  <c r="J248" i="5" s="1"/>
  <c r="M248" i="5" l="1"/>
  <c r="J249" i="5" s="1"/>
  <c r="M249" i="5" l="1"/>
  <c r="J250" i="5" s="1"/>
  <c r="M250" i="5" l="1"/>
  <c r="J251" i="5" s="1"/>
  <c r="M251" i="5" l="1"/>
  <c r="J252" i="5" s="1"/>
  <c r="M252" i="5" l="1"/>
  <c r="J253" i="5" s="1"/>
  <c r="M253" i="5" l="1"/>
  <c r="J254" i="5" s="1"/>
  <c r="M254" i="5" l="1"/>
  <c r="J255" i="5" s="1"/>
  <c r="M255" i="5" l="1"/>
  <c r="J256" i="5" s="1"/>
  <c r="M256" i="5" l="1"/>
  <c r="J257" i="5" s="1"/>
  <c r="M257" i="5" l="1"/>
  <c r="J258" i="5" s="1"/>
  <c r="M258" i="5" l="1"/>
  <c r="J259" i="5" s="1"/>
  <c r="M259" i="5" l="1"/>
  <c r="J260" i="5" s="1"/>
  <c r="M260" i="5" l="1"/>
  <c r="J261" i="5" s="1"/>
  <c r="M261" i="5" l="1"/>
  <c r="J262" i="5" s="1"/>
  <c r="M262" i="5" l="1"/>
  <c r="J263" i="5" s="1"/>
  <c r="M263" i="5" l="1"/>
  <c r="J264" i="5" s="1"/>
  <c r="M264" i="5" l="1"/>
  <c r="J265" i="5" s="1"/>
  <c r="M265" i="5" l="1"/>
  <c r="J266" i="5" s="1"/>
  <c r="M266" i="5" l="1"/>
  <c r="J267" i="5" s="1"/>
  <c r="M267" i="5" l="1"/>
  <c r="J268" i="5" s="1"/>
  <c r="M268" i="5" l="1"/>
  <c r="J269" i="5" s="1"/>
  <c r="M269" i="5" l="1"/>
  <c r="J270" i="5" s="1"/>
  <c r="M270" i="5" l="1"/>
  <c r="J271" i="5" s="1"/>
  <c r="M271" i="5" l="1"/>
  <c r="J272" i="5" s="1"/>
  <c r="M272" i="5" l="1"/>
  <c r="J273" i="5" s="1"/>
  <c r="M273" i="5" l="1"/>
  <c r="J274" i="5" s="1"/>
  <c r="M274" i="5" l="1"/>
  <c r="J275" i="5" s="1"/>
  <c r="M275" i="5" l="1"/>
  <c r="J276" i="5" s="1"/>
  <c r="M276" i="5" l="1"/>
  <c r="J277" i="5" s="1"/>
  <c r="M277" i="5" l="1"/>
  <c r="J278" i="5" s="1"/>
  <c r="M278" i="5" l="1"/>
  <c r="J279" i="5" s="1"/>
  <c r="M279" i="5" l="1"/>
  <c r="J280" i="5" s="1"/>
  <c r="M280" i="5" l="1"/>
  <c r="J281" i="5" s="1"/>
  <c r="M281" i="5" l="1"/>
  <c r="J282" i="5" s="1"/>
  <c r="M282" i="5" s="1"/>
</calcChain>
</file>

<file path=xl/sharedStrings.xml><?xml version="1.0" encoding="utf-8"?>
<sst xmlns="http://schemas.openxmlformats.org/spreadsheetml/2006/main" count="67" uniqueCount="46">
  <si>
    <t>サイホンヘッドH(m)</t>
    <phoneticPr fontId="1"/>
  </si>
  <si>
    <t>水深設定</t>
    <rPh sb="0" eb="2">
      <t>スイシン</t>
    </rPh>
    <rPh sb="2" eb="4">
      <t>セッテイ</t>
    </rPh>
    <phoneticPr fontId="1"/>
  </si>
  <si>
    <t>(Y-Y0)/1000</t>
    <phoneticPr fontId="1"/>
  </si>
  <si>
    <t>電磁流量計</t>
    <rPh sb="0" eb="2">
      <t>デンジ</t>
    </rPh>
    <rPh sb="2" eb="5">
      <t>リュウリョウケイ</t>
    </rPh>
    <phoneticPr fontId="1"/>
  </si>
  <si>
    <t>Q(m^3/min)</t>
    <phoneticPr fontId="1"/>
  </si>
  <si>
    <t>流量</t>
    <rPh sb="0" eb="2">
      <t>リュウリョウ</t>
    </rPh>
    <phoneticPr fontId="1"/>
  </si>
  <si>
    <t>m^3/s</t>
    <phoneticPr fontId="1"/>
  </si>
  <si>
    <t>a</t>
    <phoneticPr fontId="1"/>
  </si>
  <si>
    <t>b</t>
    <phoneticPr fontId="1"/>
  </si>
  <si>
    <t>水平管内厚</t>
    <rPh sb="0" eb="2">
      <t>スイヘイ</t>
    </rPh>
    <rPh sb="2" eb="4">
      <t>カンナイ</t>
    </rPh>
    <rPh sb="4" eb="5">
      <t>アツシ</t>
    </rPh>
    <phoneticPr fontId="1"/>
  </si>
  <si>
    <t>R(kPa)</t>
    <phoneticPr fontId="1"/>
  </si>
  <si>
    <t>経過時間</t>
    <rPh sb="0" eb="2">
      <t>ケイカ</t>
    </rPh>
    <rPh sb="2" eb="4">
      <t>ジカン</t>
    </rPh>
    <phoneticPr fontId="1"/>
  </si>
  <si>
    <t>秒</t>
    <rPh sb="0" eb="1">
      <t>ビョウ</t>
    </rPh>
    <phoneticPr fontId="1"/>
  </si>
  <si>
    <t>菅レイノルズ数</t>
    <rPh sb="0" eb="1">
      <t>カン</t>
    </rPh>
    <rPh sb="6" eb="7">
      <t>スウ</t>
    </rPh>
    <phoneticPr fontId="1"/>
  </si>
  <si>
    <t>管内流速</t>
    <rPh sb="0" eb="2">
      <t>カンナイ</t>
    </rPh>
    <rPh sb="2" eb="4">
      <t>リュウソク</t>
    </rPh>
    <phoneticPr fontId="1"/>
  </si>
  <si>
    <t>V[m/s]</t>
    <phoneticPr fontId="1"/>
  </si>
  <si>
    <t>ν(10^(-6))</t>
    <phoneticPr fontId="1"/>
  </si>
  <si>
    <t>Re*(10^6)</t>
    <phoneticPr fontId="1"/>
  </si>
  <si>
    <t>流量係数</t>
    <rPh sb="0" eb="2">
      <t>リュウリョウ</t>
    </rPh>
    <rPh sb="2" eb="4">
      <t>ケイスウ</t>
    </rPh>
    <phoneticPr fontId="1"/>
  </si>
  <si>
    <t>αｂ</t>
    <phoneticPr fontId="1"/>
  </si>
  <si>
    <t>エルボ差圧</t>
    <rPh sb="3" eb="5">
      <t>サアツ</t>
    </rPh>
    <phoneticPr fontId="1"/>
  </si>
  <si>
    <t>S(kPa)</t>
    <phoneticPr fontId="1"/>
  </si>
  <si>
    <t>ρ</t>
    <phoneticPr fontId="1"/>
  </si>
  <si>
    <t>前回時のサイフォン菅損失係数</t>
    <rPh sb="0" eb="2">
      <t>ゼンカイ</t>
    </rPh>
    <rPh sb="2" eb="3">
      <t>ジ</t>
    </rPh>
    <rPh sb="9" eb="10">
      <t>カン</t>
    </rPh>
    <rPh sb="10" eb="12">
      <t>ソンシツ</t>
    </rPh>
    <rPh sb="12" eb="14">
      <t>ケイスウ</t>
    </rPh>
    <phoneticPr fontId="1"/>
  </si>
  <si>
    <t>ζT</t>
    <phoneticPr fontId="1"/>
  </si>
  <si>
    <t>弁損失係数</t>
    <rPh sb="0" eb="1">
      <t>ベン</t>
    </rPh>
    <rPh sb="1" eb="3">
      <t>ソンシツ</t>
    </rPh>
    <rPh sb="3" eb="5">
      <t>ケイスウ</t>
    </rPh>
    <phoneticPr fontId="1"/>
  </si>
  <si>
    <t>ζｖ</t>
    <phoneticPr fontId="1"/>
  </si>
  <si>
    <t>くりかえし回数</t>
    <rPh sb="5" eb="7">
      <t>カイスウ</t>
    </rPh>
    <phoneticPr fontId="1"/>
  </si>
  <si>
    <t>ｊ</t>
    <phoneticPr fontId="1"/>
  </si>
  <si>
    <t>ステップ</t>
    <phoneticPr fontId="1"/>
  </si>
  <si>
    <t>Ac/Aa</t>
    <phoneticPr fontId="1"/>
  </si>
  <si>
    <t>H(予測)</t>
    <rPh sb="2" eb="4">
      <t>ヨソク</t>
    </rPh>
    <phoneticPr fontId="1"/>
  </si>
  <si>
    <t>初期予測Vc</t>
    <rPh sb="0" eb="2">
      <t>ショキ</t>
    </rPh>
    <rPh sb="2" eb="4">
      <t>ヨソク</t>
    </rPh>
    <phoneticPr fontId="1"/>
  </si>
  <si>
    <t>d[m]</t>
    <phoneticPr fontId="1"/>
  </si>
  <si>
    <t>Re(*10^6)</t>
    <phoneticPr fontId="1"/>
  </si>
  <si>
    <t>ζt</t>
    <phoneticPr fontId="1"/>
  </si>
  <si>
    <t>Vc</t>
    <phoneticPr fontId="1"/>
  </si>
  <si>
    <t>時間</t>
    <rPh sb="0" eb="2">
      <t>ジカン</t>
    </rPh>
    <phoneticPr fontId="1"/>
  </si>
  <si>
    <t>予測時間</t>
    <rPh sb="0" eb="2">
      <t>ヨソク</t>
    </rPh>
    <rPh sb="2" eb="4">
      <t>ジカン</t>
    </rPh>
    <phoneticPr fontId="1"/>
  </si>
  <si>
    <t>秒</t>
    <rPh sb="0" eb="1">
      <t>ビョウ</t>
    </rPh>
    <phoneticPr fontId="1"/>
  </si>
  <si>
    <t>Ps*[Pa]</t>
    <phoneticPr fontId="1"/>
  </si>
  <si>
    <t>Ps[Pa]</t>
    <phoneticPr fontId="1"/>
  </si>
  <si>
    <t xml:space="preserve">heikinnti </t>
    <phoneticPr fontId="1"/>
  </si>
  <si>
    <t>予測流速</t>
    <rPh sb="0" eb="2">
      <t>ヨソク</t>
    </rPh>
    <rPh sb="2" eb="4">
      <t>リュウソク</t>
    </rPh>
    <phoneticPr fontId="1"/>
  </si>
  <si>
    <t>V</t>
    <phoneticPr fontId="1"/>
  </si>
  <si>
    <t>測定流速</t>
    <rPh sb="0" eb="2">
      <t>ソクテイ</t>
    </rPh>
    <rPh sb="2" eb="4">
      <t>リュウソク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</si>
</sst>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82" formatCode="0.00000000000000_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.5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2" fillId="0" borderId="0" xfId="0" applyFont="1">
      <alignment vertical="center"/>
    </xf>
    <xf numFmtId="18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サイホンヘッドと無次元管内圧</a:t>
            </a:r>
          </a:p>
        </c:rich>
      </c:tx>
      <c:layout>
        <c:manualLayout>
          <c:xMode val="edge"/>
          <c:yMode val="edge"/>
          <c:x val="0.25098505920503345"/>
          <c:y val="4.2764277657015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9822223452296937E-2"/>
          <c:y val="0.14551874356173286"/>
          <c:w val="0.90737168398765622"/>
          <c:h val="0.5600942017216177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Sheet2!$H$7</c:f>
              <c:strCache>
                <c:ptCount val="1"/>
                <c:pt idx="0">
                  <c:v>Ps*[Pa]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Sheet2!$E$9:$E$29</c:f>
              <c:numCache>
                <c:formatCode>General</c:formatCode>
                <c:ptCount val="21"/>
                <c:pt idx="0">
                  <c:v>1.43</c:v>
                </c:pt>
                <c:pt idx="1">
                  <c:v>1.38</c:v>
                </c:pt>
                <c:pt idx="2">
                  <c:v>1.33</c:v>
                </c:pt>
                <c:pt idx="3">
                  <c:v>1.28</c:v>
                </c:pt>
                <c:pt idx="4">
                  <c:v>1.23</c:v>
                </c:pt>
                <c:pt idx="5">
                  <c:v>1.18</c:v>
                </c:pt>
                <c:pt idx="6">
                  <c:v>1.1299999999999999</c:v>
                </c:pt>
                <c:pt idx="7">
                  <c:v>1.08</c:v>
                </c:pt>
                <c:pt idx="8">
                  <c:v>1.03</c:v>
                </c:pt>
                <c:pt idx="9">
                  <c:v>0.98</c:v>
                </c:pt>
                <c:pt idx="10">
                  <c:v>0.93</c:v>
                </c:pt>
                <c:pt idx="11">
                  <c:v>0.88</c:v>
                </c:pt>
                <c:pt idx="12">
                  <c:v>0.83</c:v>
                </c:pt>
                <c:pt idx="13">
                  <c:v>0.78</c:v>
                </c:pt>
                <c:pt idx="14">
                  <c:v>0.73</c:v>
                </c:pt>
                <c:pt idx="15">
                  <c:v>0.68</c:v>
                </c:pt>
                <c:pt idx="16">
                  <c:v>0.63</c:v>
                </c:pt>
                <c:pt idx="17">
                  <c:v>0.60499999999999998</c:v>
                </c:pt>
                <c:pt idx="18">
                  <c:v>0.57999999999999996</c:v>
                </c:pt>
                <c:pt idx="19">
                  <c:v>0.55500000000000005</c:v>
                </c:pt>
                <c:pt idx="20">
                  <c:v>0.55200000000000005</c:v>
                </c:pt>
              </c:numCache>
            </c:numRef>
          </c:xVal>
          <c:yVal>
            <c:numRef>
              <c:f>Sheet2!$H$9:$H$28</c:f>
              <c:numCache>
                <c:formatCode>General</c:formatCode>
                <c:ptCount val="20"/>
                <c:pt idx="0">
                  <c:v>1.5559731252095514</c:v>
                </c:pt>
                <c:pt idx="1">
                  <c:v>4.2748981594840831</c:v>
                </c:pt>
                <c:pt idx="2">
                  <c:v>4.5055011955743538</c:v>
                </c:pt>
                <c:pt idx="3">
                  <c:v>4.7182394065836615</c:v>
                </c:pt>
                <c:pt idx="4">
                  <c:v>4.9972695094713524</c:v>
                </c:pt>
                <c:pt idx="5">
                  <c:v>5.2574421487929159</c:v>
                </c:pt>
                <c:pt idx="6">
                  <c:v>5.6139511585888036</c:v>
                </c:pt>
                <c:pt idx="7">
                  <c:v>5.8218137617757852</c:v>
                </c:pt>
                <c:pt idx="8">
                  <c:v>6.3821892320638884</c:v>
                </c:pt>
                <c:pt idx="9">
                  <c:v>6.8670752784403852</c:v>
                </c:pt>
                <c:pt idx="10">
                  <c:v>7.3134950845679123</c:v>
                </c:pt>
                <c:pt idx="11">
                  <c:v>7.7733306511857867</c:v>
                </c:pt>
                <c:pt idx="12">
                  <c:v>8.5516364013250747</c:v>
                </c:pt>
                <c:pt idx="13">
                  <c:v>9.2331098589533909</c:v>
                </c:pt>
                <c:pt idx="14">
                  <c:v>9.8630794267350055</c:v>
                </c:pt>
                <c:pt idx="15">
                  <c:v>10.829438758691312</c:v>
                </c:pt>
                <c:pt idx="16">
                  <c:v>11.890911891578897</c:v>
                </c:pt>
                <c:pt idx="17">
                  <c:v>13.728637592609687</c:v>
                </c:pt>
                <c:pt idx="18">
                  <c:v>19.424636425123843</c:v>
                </c:pt>
                <c:pt idx="19">
                  <c:v>144.12036566833794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302168"/>
        <c:axId val="302302952"/>
      </c:scatterChart>
      <c:valAx>
        <c:axId val="302302168"/>
        <c:scaling>
          <c:orientation val="minMax"/>
          <c:max val="1.43"/>
          <c:min val="0.55000000000000004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2302952"/>
        <c:crosses val="autoZero"/>
        <c:crossBetween val="midCat"/>
        <c:majorUnit val="5.000000000000001E-2"/>
      </c:valAx>
      <c:valAx>
        <c:axId val="3023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230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水槽内水深と経過時間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6111111111111108E-2"/>
          <c:y val="0.20000000000000004"/>
          <c:w val="0.89019685039370078"/>
          <c:h val="0.60984543598716823"/>
        </c:manualLayout>
      </c:layout>
      <c:lineChart>
        <c:grouping val="standard"/>
        <c:varyColors val="0"/>
        <c:ser>
          <c:idx val="1"/>
          <c:order val="0"/>
          <c:tx>
            <c:v>経過時間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Sheet3!$E$7:$E$23</c:f>
              <c:numCache>
                <c:formatCode>General</c:formatCode>
                <c:ptCount val="17"/>
                <c:pt idx="0">
                  <c:v>1.43</c:v>
                </c:pt>
                <c:pt idx="1">
                  <c:v>1.38</c:v>
                </c:pt>
                <c:pt idx="2">
                  <c:v>1.33</c:v>
                </c:pt>
                <c:pt idx="3">
                  <c:v>1.28</c:v>
                </c:pt>
                <c:pt idx="4">
                  <c:v>1.23</c:v>
                </c:pt>
                <c:pt idx="5">
                  <c:v>1.18</c:v>
                </c:pt>
                <c:pt idx="6">
                  <c:v>1.1299999999999999</c:v>
                </c:pt>
                <c:pt idx="7">
                  <c:v>1.08</c:v>
                </c:pt>
                <c:pt idx="8">
                  <c:v>1.03</c:v>
                </c:pt>
                <c:pt idx="9">
                  <c:v>0.98</c:v>
                </c:pt>
                <c:pt idx="10">
                  <c:v>0.93</c:v>
                </c:pt>
                <c:pt idx="11">
                  <c:v>0.88</c:v>
                </c:pt>
                <c:pt idx="12">
                  <c:v>0.83</c:v>
                </c:pt>
                <c:pt idx="13">
                  <c:v>0.78</c:v>
                </c:pt>
                <c:pt idx="14">
                  <c:v>0.73</c:v>
                </c:pt>
                <c:pt idx="15">
                  <c:v>0.68</c:v>
                </c:pt>
                <c:pt idx="16">
                  <c:v>0.63</c:v>
                </c:pt>
              </c:numCache>
            </c:numRef>
          </c:cat>
          <c:val>
            <c:numRef>
              <c:f>Sheet3!$F$7:$F$23</c:f>
              <c:numCache>
                <c:formatCode>General</c:formatCode>
                <c:ptCount val="17"/>
                <c:pt idx="0">
                  <c:v>0</c:v>
                </c:pt>
                <c:pt idx="1">
                  <c:v>21.25</c:v>
                </c:pt>
                <c:pt idx="2">
                  <c:v>42.63</c:v>
                </c:pt>
                <c:pt idx="3">
                  <c:v>65.260000000000005</c:v>
                </c:pt>
                <c:pt idx="4">
                  <c:v>87.89</c:v>
                </c:pt>
                <c:pt idx="5">
                  <c:v>110.52</c:v>
                </c:pt>
                <c:pt idx="6">
                  <c:v>134.26</c:v>
                </c:pt>
                <c:pt idx="7">
                  <c:v>157.99</c:v>
                </c:pt>
                <c:pt idx="8">
                  <c:v>182.35</c:v>
                </c:pt>
                <c:pt idx="9">
                  <c:v>208.27</c:v>
                </c:pt>
                <c:pt idx="10">
                  <c:v>233.99</c:v>
                </c:pt>
                <c:pt idx="11">
                  <c:v>260.06</c:v>
                </c:pt>
                <c:pt idx="12">
                  <c:v>287.08</c:v>
                </c:pt>
                <c:pt idx="13">
                  <c:v>315.93</c:v>
                </c:pt>
                <c:pt idx="14">
                  <c:v>347.07</c:v>
                </c:pt>
                <c:pt idx="15">
                  <c:v>375.43</c:v>
                </c:pt>
                <c:pt idx="16">
                  <c:v>406.25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Sheet3!$G$4</c:f>
              <c:strCache>
                <c:ptCount val="1"/>
                <c:pt idx="0">
                  <c:v>予測時間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Sheet3!$E$7:$E$23</c:f>
              <c:numCache>
                <c:formatCode>General</c:formatCode>
                <c:ptCount val="17"/>
                <c:pt idx="0">
                  <c:v>1.43</c:v>
                </c:pt>
                <c:pt idx="1">
                  <c:v>1.38</c:v>
                </c:pt>
                <c:pt idx="2">
                  <c:v>1.33</c:v>
                </c:pt>
                <c:pt idx="3">
                  <c:v>1.28</c:v>
                </c:pt>
                <c:pt idx="4">
                  <c:v>1.23</c:v>
                </c:pt>
                <c:pt idx="5">
                  <c:v>1.18</c:v>
                </c:pt>
                <c:pt idx="6">
                  <c:v>1.1299999999999999</c:v>
                </c:pt>
                <c:pt idx="7">
                  <c:v>1.08</c:v>
                </c:pt>
                <c:pt idx="8">
                  <c:v>1.03</c:v>
                </c:pt>
                <c:pt idx="9">
                  <c:v>0.98</c:v>
                </c:pt>
                <c:pt idx="10">
                  <c:v>0.93</c:v>
                </c:pt>
                <c:pt idx="11">
                  <c:v>0.88</c:v>
                </c:pt>
                <c:pt idx="12">
                  <c:v>0.83</c:v>
                </c:pt>
                <c:pt idx="13">
                  <c:v>0.78</c:v>
                </c:pt>
                <c:pt idx="14">
                  <c:v>0.73</c:v>
                </c:pt>
                <c:pt idx="15">
                  <c:v>0.68</c:v>
                </c:pt>
                <c:pt idx="16">
                  <c:v>0.63</c:v>
                </c:pt>
              </c:numCache>
            </c:numRef>
          </c:cat>
          <c:val>
            <c:numRef>
              <c:f>Sheet3!$G$7:$G$23</c:f>
              <c:numCache>
                <c:formatCode>General</c:formatCode>
                <c:ptCount val="17"/>
                <c:pt idx="0">
                  <c:v>0</c:v>
                </c:pt>
                <c:pt idx="1">
                  <c:v>20</c:v>
                </c:pt>
                <c:pt idx="2">
                  <c:v>42</c:v>
                </c:pt>
                <c:pt idx="3">
                  <c:v>66</c:v>
                </c:pt>
                <c:pt idx="4">
                  <c:v>88</c:v>
                </c:pt>
                <c:pt idx="5">
                  <c:v>110</c:v>
                </c:pt>
                <c:pt idx="6">
                  <c:v>134</c:v>
                </c:pt>
                <c:pt idx="7">
                  <c:v>158</c:v>
                </c:pt>
                <c:pt idx="8">
                  <c:v>182</c:v>
                </c:pt>
                <c:pt idx="9">
                  <c:v>208</c:v>
                </c:pt>
                <c:pt idx="10">
                  <c:v>234</c:v>
                </c:pt>
                <c:pt idx="11">
                  <c:v>260</c:v>
                </c:pt>
                <c:pt idx="12">
                  <c:v>288</c:v>
                </c:pt>
                <c:pt idx="13">
                  <c:v>316</c:v>
                </c:pt>
                <c:pt idx="14">
                  <c:v>344</c:v>
                </c:pt>
                <c:pt idx="15">
                  <c:v>374</c:v>
                </c:pt>
                <c:pt idx="16">
                  <c:v>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03736"/>
        <c:axId val="302300208"/>
      </c:lineChart>
      <c:catAx>
        <c:axId val="30230373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2300208"/>
        <c:crosses val="autoZero"/>
        <c:auto val="1"/>
        <c:lblAlgn val="ctr"/>
        <c:lblOffset val="100"/>
        <c:noMultiLvlLbl val="0"/>
      </c:catAx>
      <c:valAx>
        <c:axId val="3023002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230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流量係数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Sheet4!$J$8:$J$27</c:f>
              <c:numCache>
                <c:formatCode>General</c:formatCode>
                <c:ptCount val="20"/>
                <c:pt idx="0">
                  <c:v>0.11676768404704131</c:v>
                </c:pt>
                <c:pt idx="1">
                  <c:v>0.1140155837496363</c:v>
                </c:pt>
                <c:pt idx="2">
                  <c:v>0.11165664063757487</c:v>
                </c:pt>
                <c:pt idx="3">
                  <c:v>0.10969085471085702</c:v>
                </c:pt>
                <c:pt idx="4">
                  <c:v>0.10733191159879557</c:v>
                </c:pt>
                <c:pt idx="5">
                  <c:v>0.10536612567207769</c:v>
                </c:pt>
                <c:pt idx="6">
                  <c:v>0.10300718256001627</c:v>
                </c:pt>
                <c:pt idx="7">
                  <c:v>0.10182771100398555</c:v>
                </c:pt>
                <c:pt idx="8">
                  <c:v>9.7896139150549788E-2</c:v>
                </c:pt>
                <c:pt idx="9">
                  <c:v>9.5144038853144791E-2</c:v>
                </c:pt>
                <c:pt idx="10">
                  <c:v>9.2785095741083345E-2</c:v>
                </c:pt>
                <c:pt idx="11">
                  <c:v>9.0426152629021914E-2</c:v>
                </c:pt>
                <c:pt idx="12">
                  <c:v>8.6887737960929745E-2</c:v>
                </c:pt>
                <c:pt idx="13">
                  <c:v>8.4135637663524734E-2</c:v>
                </c:pt>
                <c:pt idx="14">
                  <c:v>8.1776694551463289E-2</c:v>
                </c:pt>
                <c:pt idx="15">
                  <c:v>7.8631437068714713E-2</c:v>
                </c:pt>
                <c:pt idx="16">
                  <c:v>7.5486179585966123E-2</c:v>
                </c:pt>
                <c:pt idx="17">
                  <c:v>7.0768293361843232E-2</c:v>
                </c:pt>
                <c:pt idx="18">
                  <c:v>5.8973577801536024E-2</c:v>
                </c:pt>
                <c:pt idx="19">
                  <c:v>2.123048800855297E-2</c:v>
                </c:pt>
              </c:numCache>
            </c:numRef>
          </c:xVal>
          <c:yVal>
            <c:numRef>
              <c:f>Sheet4!$L$8:$L$27</c:f>
              <c:numCache>
                <c:formatCode>General</c:formatCode>
                <c:ptCount val="20"/>
                <c:pt idx="0">
                  <c:v>27.489103932385664</c:v>
                </c:pt>
                <c:pt idx="1">
                  <c:v>27.002422527415295</c:v>
                </c:pt>
                <c:pt idx="2">
                  <c:v>27.278143876732422</c:v>
                </c:pt>
                <c:pt idx="3">
                  <c:v>27.328597767783098</c:v>
                </c:pt>
                <c:pt idx="4">
                  <c:v>27.104724290244469</c:v>
                </c:pt>
                <c:pt idx="5">
                  <c:v>27.368690959634531</c:v>
                </c:pt>
                <c:pt idx="6">
                  <c:v>27.781461013338703</c:v>
                </c:pt>
                <c:pt idx="7">
                  <c:v>28.130575918303723</c:v>
                </c:pt>
                <c:pt idx="8">
                  <c:v>27.499013756974424</c:v>
                </c:pt>
                <c:pt idx="9">
                  <c:v>27.190783075930891</c:v>
                </c:pt>
                <c:pt idx="10">
                  <c:v>26.994447009686262</c:v>
                </c:pt>
                <c:pt idx="11">
                  <c:v>27.320366745957628</c:v>
                </c:pt>
                <c:pt idx="12">
                  <c:v>26.781691969238178</c:v>
                </c:pt>
                <c:pt idx="13">
                  <c:v>27.061464351711557</c:v>
                </c:pt>
                <c:pt idx="14">
                  <c:v>27.225913900747422</c:v>
                </c:pt>
                <c:pt idx="15">
                  <c:v>26.825249932616725</c:v>
                </c:pt>
                <c:pt idx="16">
                  <c:v>26.775904086704742</c:v>
                </c:pt>
                <c:pt idx="17">
                  <c:v>27.424292680556896</c:v>
                </c:pt>
                <c:pt idx="18">
                  <c:v>27.766771648874411</c:v>
                </c:pt>
                <c:pt idx="19">
                  <c:v>26.447030097854611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12520"/>
        <c:axId val="302296288"/>
      </c:scatterChart>
      <c:valAx>
        <c:axId val="30651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2296288"/>
        <c:crosses val="autoZero"/>
        <c:crossBetween val="midCat"/>
      </c:valAx>
      <c:valAx>
        <c:axId val="3022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51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Sheet4!$N$5</c:f>
              <c:strCache>
                <c:ptCount val="1"/>
                <c:pt idx="0">
                  <c:v>弁損失係数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Sheet4!$O$25:$O$27</c:f>
              <c:numCache>
                <c:formatCode>General</c:formatCode>
                <c:ptCount val="3"/>
                <c:pt idx="0">
                  <c:v>0.875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Sheet4!$N$25:$N$27</c:f>
              <c:numCache>
                <c:formatCode>General</c:formatCode>
                <c:ptCount val="3"/>
                <c:pt idx="0">
                  <c:v>0.43091608218019406</c:v>
                </c:pt>
                <c:pt idx="1">
                  <c:v>2.3649908591929441</c:v>
                </c:pt>
                <c:pt idx="2">
                  <c:v>47.158453954259144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297072"/>
        <c:axId val="302301384"/>
      </c:lineChart>
      <c:catAx>
        <c:axId val="3022970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2301384"/>
        <c:crosses val="autoZero"/>
        <c:auto val="1"/>
        <c:lblAlgn val="ctr"/>
        <c:lblOffset val="100"/>
        <c:noMultiLvlLbl val="0"/>
      </c:catAx>
      <c:valAx>
        <c:axId val="3023013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229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予測流量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Sheet4!$E$8:$E$28</c:f>
              <c:numCache>
                <c:formatCode>General</c:formatCode>
                <c:ptCount val="21"/>
                <c:pt idx="0">
                  <c:v>1.43</c:v>
                </c:pt>
                <c:pt idx="1">
                  <c:v>1.38</c:v>
                </c:pt>
                <c:pt idx="2">
                  <c:v>1.33</c:v>
                </c:pt>
                <c:pt idx="3">
                  <c:v>1.28</c:v>
                </c:pt>
                <c:pt idx="4">
                  <c:v>1.23</c:v>
                </c:pt>
                <c:pt idx="5">
                  <c:v>1.18</c:v>
                </c:pt>
                <c:pt idx="6">
                  <c:v>1.1299999999999999</c:v>
                </c:pt>
                <c:pt idx="7">
                  <c:v>1.08</c:v>
                </c:pt>
                <c:pt idx="8">
                  <c:v>1.03</c:v>
                </c:pt>
                <c:pt idx="9">
                  <c:v>0.98</c:v>
                </c:pt>
                <c:pt idx="10">
                  <c:v>0.93</c:v>
                </c:pt>
                <c:pt idx="11">
                  <c:v>0.88</c:v>
                </c:pt>
                <c:pt idx="12">
                  <c:v>0.83</c:v>
                </c:pt>
                <c:pt idx="13">
                  <c:v>0.78</c:v>
                </c:pt>
                <c:pt idx="14">
                  <c:v>0.73</c:v>
                </c:pt>
                <c:pt idx="15">
                  <c:v>0.68</c:v>
                </c:pt>
                <c:pt idx="16">
                  <c:v>0.63</c:v>
                </c:pt>
                <c:pt idx="17">
                  <c:v>0.60499999999999998</c:v>
                </c:pt>
                <c:pt idx="18">
                  <c:v>0.57999999999999996</c:v>
                </c:pt>
                <c:pt idx="19">
                  <c:v>0.55500000000000005</c:v>
                </c:pt>
                <c:pt idx="20">
                  <c:v>0.55200000000000005</c:v>
                </c:pt>
              </c:numCache>
            </c:numRef>
          </c:cat>
          <c:val>
            <c:numRef>
              <c:f>Sheet4!$C$8:$C$28</c:f>
              <c:numCache>
                <c:formatCode>General</c:formatCode>
                <c:ptCount val="21"/>
                <c:pt idx="0">
                  <c:v>2.415</c:v>
                </c:pt>
                <c:pt idx="1">
                  <c:v>2.383</c:v>
                </c:pt>
                <c:pt idx="2">
                  <c:v>2.339</c:v>
                </c:pt>
                <c:pt idx="3">
                  <c:v>2.294</c:v>
                </c:pt>
                <c:pt idx="4">
                  <c:v>2.25</c:v>
                </c:pt>
                <c:pt idx="5">
                  <c:v>2.2050000000000001</c:v>
                </c:pt>
                <c:pt idx="6">
                  <c:v>2.157</c:v>
                </c:pt>
                <c:pt idx="7">
                  <c:v>2.1080000000000001</c:v>
                </c:pt>
                <c:pt idx="8">
                  <c:v>2.06</c:v>
                </c:pt>
                <c:pt idx="9">
                  <c:v>2.008</c:v>
                </c:pt>
                <c:pt idx="10">
                  <c:v>1.9590000000000001</c:v>
                </c:pt>
                <c:pt idx="11">
                  <c:v>1.903</c:v>
                </c:pt>
                <c:pt idx="12">
                  <c:v>1.85</c:v>
                </c:pt>
                <c:pt idx="13">
                  <c:v>1.794</c:v>
                </c:pt>
                <c:pt idx="14">
                  <c:v>1.7370000000000001</c:v>
                </c:pt>
                <c:pt idx="15">
                  <c:v>1.677</c:v>
                </c:pt>
                <c:pt idx="16">
                  <c:v>1.6120000000000001</c:v>
                </c:pt>
                <c:pt idx="17">
                  <c:v>1.5760000000000001</c:v>
                </c:pt>
                <c:pt idx="18">
                  <c:v>1.5469999999999999</c:v>
                </c:pt>
                <c:pt idx="19">
                  <c:v>1.5069999999999999</c:v>
                </c:pt>
                <c:pt idx="20">
                  <c:v>1.5029999999999999</c:v>
                </c:pt>
              </c:numCache>
            </c:numRef>
          </c:val>
          <c:smooth val="0"/>
        </c:ser>
        <c:ser>
          <c:idx val="2"/>
          <c:order val="1"/>
          <c:tx>
            <c:v>計測流量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Sheet4!$E$8:$E$28</c:f>
              <c:numCache>
                <c:formatCode>General</c:formatCode>
                <c:ptCount val="21"/>
                <c:pt idx="0">
                  <c:v>1.43</c:v>
                </c:pt>
                <c:pt idx="1">
                  <c:v>1.38</c:v>
                </c:pt>
                <c:pt idx="2">
                  <c:v>1.33</c:v>
                </c:pt>
                <c:pt idx="3">
                  <c:v>1.28</c:v>
                </c:pt>
                <c:pt idx="4">
                  <c:v>1.23</c:v>
                </c:pt>
                <c:pt idx="5">
                  <c:v>1.18</c:v>
                </c:pt>
                <c:pt idx="6">
                  <c:v>1.1299999999999999</c:v>
                </c:pt>
                <c:pt idx="7">
                  <c:v>1.08</c:v>
                </c:pt>
                <c:pt idx="8">
                  <c:v>1.03</c:v>
                </c:pt>
                <c:pt idx="9">
                  <c:v>0.98</c:v>
                </c:pt>
                <c:pt idx="10">
                  <c:v>0.93</c:v>
                </c:pt>
                <c:pt idx="11">
                  <c:v>0.88</c:v>
                </c:pt>
                <c:pt idx="12">
                  <c:v>0.83</c:v>
                </c:pt>
                <c:pt idx="13">
                  <c:v>0.78</c:v>
                </c:pt>
                <c:pt idx="14">
                  <c:v>0.73</c:v>
                </c:pt>
                <c:pt idx="15">
                  <c:v>0.68</c:v>
                </c:pt>
                <c:pt idx="16">
                  <c:v>0.63</c:v>
                </c:pt>
                <c:pt idx="17">
                  <c:v>0.60499999999999998</c:v>
                </c:pt>
                <c:pt idx="18">
                  <c:v>0.57999999999999996</c:v>
                </c:pt>
                <c:pt idx="19">
                  <c:v>0.55500000000000005</c:v>
                </c:pt>
                <c:pt idx="20">
                  <c:v>0.55200000000000005</c:v>
                </c:pt>
              </c:numCache>
            </c:numRef>
          </c:cat>
          <c:val>
            <c:numRef>
              <c:f>Sheet4!$I$8:$I$28</c:f>
              <c:numCache>
                <c:formatCode>0.000</c:formatCode>
                <c:ptCount val="21"/>
                <c:pt idx="0">
                  <c:v>2.5210142985756216</c:v>
                </c:pt>
                <c:pt idx="1">
                  <c:v>2.4615964531546473</c:v>
                </c:pt>
                <c:pt idx="2">
                  <c:v>2.4106668713652413</c:v>
                </c:pt>
                <c:pt idx="3">
                  <c:v>2.3682255532074028</c:v>
                </c:pt>
                <c:pt idx="4">
                  <c:v>2.3172959714179959</c:v>
                </c:pt>
                <c:pt idx="5">
                  <c:v>2.274854653260157</c:v>
                </c:pt>
                <c:pt idx="6">
                  <c:v>2.223925071470751</c:v>
                </c:pt>
                <c:pt idx="7">
                  <c:v>2.1984602805760476</c:v>
                </c:pt>
                <c:pt idx="8">
                  <c:v>2.1135776442603698</c:v>
                </c:pt>
                <c:pt idx="9">
                  <c:v>2.0541597988393958</c:v>
                </c:pt>
                <c:pt idx="10">
                  <c:v>2.0032302170499889</c:v>
                </c:pt>
                <c:pt idx="11">
                  <c:v>1.9523006352605827</c:v>
                </c:pt>
                <c:pt idx="12">
                  <c:v>1.8759062625764729</c:v>
                </c:pt>
                <c:pt idx="13">
                  <c:v>1.8164884171554987</c:v>
                </c:pt>
                <c:pt idx="14">
                  <c:v>1.765558835366092</c:v>
                </c:pt>
                <c:pt idx="15">
                  <c:v>1.6976527263135504</c:v>
                </c:pt>
                <c:pt idx="16">
                  <c:v>1.6297466172610082</c:v>
                </c:pt>
                <c:pt idx="17">
                  <c:v>1.5278874536821951</c:v>
                </c:pt>
                <c:pt idx="18">
                  <c:v>1.2732395447351625</c:v>
                </c:pt>
                <c:pt idx="19">
                  <c:v>0.45836623610465854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299424"/>
        <c:axId val="302300992"/>
      </c:lineChart>
      <c:catAx>
        <c:axId val="3022994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2300992"/>
        <c:crosses val="autoZero"/>
        <c:auto val="1"/>
        <c:lblAlgn val="ctr"/>
        <c:lblOffset val="100"/>
        <c:noMultiLvlLbl val="0"/>
      </c:catAx>
      <c:valAx>
        <c:axId val="3023009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22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Sheet4!$H$8:$H$24</c:f>
              <c:numCache>
                <c:formatCode>General</c:formatCode>
                <c:ptCount val="17"/>
                <c:pt idx="0">
                  <c:v>2.415</c:v>
                </c:pt>
                <c:pt idx="1">
                  <c:v>2.383</c:v>
                </c:pt>
                <c:pt idx="2">
                  <c:v>2.339</c:v>
                </c:pt>
                <c:pt idx="3">
                  <c:v>2.294</c:v>
                </c:pt>
                <c:pt idx="4">
                  <c:v>2.25</c:v>
                </c:pt>
                <c:pt idx="5">
                  <c:v>2.2050000000000001</c:v>
                </c:pt>
                <c:pt idx="6">
                  <c:v>2.157</c:v>
                </c:pt>
                <c:pt idx="7">
                  <c:v>2.1080000000000001</c:v>
                </c:pt>
                <c:pt idx="8">
                  <c:v>2.06</c:v>
                </c:pt>
                <c:pt idx="9">
                  <c:v>2.008</c:v>
                </c:pt>
                <c:pt idx="10">
                  <c:v>1.9590000000000001</c:v>
                </c:pt>
                <c:pt idx="11">
                  <c:v>1.903</c:v>
                </c:pt>
                <c:pt idx="12">
                  <c:v>1.85</c:v>
                </c:pt>
                <c:pt idx="13">
                  <c:v>1.794</c:v>
                </c:pt>
                <c:pt idx="14">
                  <c:v>1.7370000000000001</c:v>
                </c:pt>
                <c:pt idx="15">
                  <c:v>1.677</c:v>
                </c:pt>
                <c:pt idx="16">
                  <c:v>1.6120000000000001</c:v>
                </c:pt>
              </c:numCache>
            </c:numRef>
          </c:xVal>
          <c:yVal>
            <c:numRef>
              <c:f>Sheet4!$I$8:$I$24</c:f>
              <c:numCache>
                <c:formatCode>0.000</c:formatCode>
                <c:ptCount val="17"/>
                <c:pt idx="0">
                  <c:v>2.5210142985756216</c:v>
                </c:pt>
                <c:pt idx="1">
                  <c:v>2.4615964531546473</c:v>
                </c:pt>
                <c:pt idx="2">
                  <c:v>2.4106668713652413</c:v>
                </c:pt>
                <c:pt idx="3">
                  <c:v>2.3682255532074028</c:v>
                </c:pt>
                <c:pt idx="4">
                  <c:v>2.3172959714179959</c:v>
                </c:pt>
                <c:pt idx="5">
                  <c:v>2.274854653260157</c:v>
                </c:pt>
                <c:pt idx="6">
                  <c:v>2.223925071470751</c:v>
                </c:pt>
                <c:pt idx="7">
                  <c:v>2.1984602805760476</c:v>
                </c:pt>
                <c:pt idx="8">
                  <c:v>2.1135776442603698</c:v>
                </c:pt>
                <c:pt idx="9">
                  <c:v>2.0541597988393958</c:v>
                </c:pt>
                <c:pt idx="10">
                  <c:v>2.0032302170499889</c:v>
                </c:pt>
                <c:pt idx="11">
                  <c:v>1.9523006352605827</c:v>
                </c:pt>
                <c:pt idx="12">
                  <c:v>1.8759062625764729</c:v>
                </c:pt>
                <c:pt idx="13">
                  <c:v>1.8164884171554987</c:v>
                </c:pt>
                <c:pt idx="14">
                  <c:v>1.765558835366092</c:v>
                </c:pt>
                <c:pt idx="15">
                  <c:v>1.6976527263135504</c:v>
                </c:pt>
                <c:pt idx="16">
                  <c:v>1.6297466172610082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421752"/>
        <c:axId val="301423320"/>
      </c:scatterChart>
      <c:valAx>
        <c:axId val="30142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423320"/>
        <c:crosses val="autoZero"/>
        <c:crossBetween val="midCat"/>
      </c:valAx>
      <c:valAx>
        <c:axId val="30142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42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42862</xdr:rowOff>
    </xdr:from>
    <xdr:to>
      <xdr:col>5</xdr:col>
      <xdr:colOff>904875</xdr:colOff>
      <xdr:row>41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6</xdr:row>
      <xdr:rowOff>23812</xdr:rowOff>
    </xdr:from>
    <xdr:to>
      <xdr:col>13</xdr:col>
      <xdr:colOff>71437</xdr:colOff>
      <xdr:row>22</xdr:row>
      <xdr:rowOff>23812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734218</xdr:colOff>
      <xdr:row>33</xdr:row>
      <xdr:rowOff>146843</xdr:rowOff>
    </xdr:from>
    <xdr:to>
      <xdr:col>12</xdr:col>
      <xdr:colOff>162719</xdr:colOff>
      <xdr:row>49</xdr:row>
      <xdr:rowOff>146843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526256</xdr:colOff>
      <xdr:row>32</xdr:row>
      <xdr:rowOff>18256</xdr:rowOff>
    </xdr:from>
    <xdr:to>
      <xdr:col>11</xdr:col>
      <xdr:colOff>1543049</xdr:colOff>
      <xdr:row>48</xdr:row>
      <xdr:rowOff>18256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391874</xdr:colOff>
      <xdr:row>36</xdr:row>
      <xdr:rowOff>95303</xdr:rowOff>
    </xdr:from>
    <xdr:to>
      <xdr:col>10</xdr:col>
      <xdr:colOff>1734181</xdr:colOff>
      <xdr:row>52</xdr:row>
      <xdr:rowOff>95302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604837</xdr:colOff>
      <xdr:row>5</xdr:row>
      <xdr:rowOff>147637</xdr:rowOff>
    </xdr:from>
    <xdr:to>
      <xdr:col>22</xdr:col>
      <xdr:colOff>376237</xdr:colOff>
      <xdr:row>21</xdr:row>
      <xdr:rowOff>147637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28"/>
  <sheetViews>
    <sheetView topLeftCell="B26" workbookViewId="0">
      <selection activeCell="G47" sqref="G47"/>
    </sheetView>
  </sheetViews>
  <sheetFormatPr defaultRowHeight="13.5" x14ac:dyDescent="0.15"/>
  <cols>
    <col min="2" max="2" width="18.25" customWidth="1"/>
    <col min="3" max="3" width="16.875" customWidth="1"/>
    <col min="4" max="4" width="20.5" customWidth="1"/>
    <col min="5" max="5" width="13.125" style="1" customWidth="1"/>
  </cols>
  <sheetData>
    <row r="5" spans="3:6" x14ac:dyDescent="0.15">
      <c r="C5" t="s">
        <v>1</v>
      </c>
      <c r="D5" t="s">
        <v>0</v>
      </c>
      <c r="E5" s="1" t="s">
        <v>3</v>
      </c>
      <c r="F5" t="s">
        <v>5</v>
      </c>
    </row>
    <row r="6" spans="3:6" x14ac:dyDescent="0.15">
      <c r="D6" t="s">
        <v>2</v>
      </c>
      <c r="E6" s="1" t="s">
        <v>4</v>
      </c>
      <c r="F6" t="s">
        <v>6</v>
      </c>
    </row>
    <row r="7" spans="3:6" x14ac:dyDescent="0.15">
      <c r="C7">
        <v>1350</v>
      </c>
      <c r="D7">
        <f t="shared" ref="D7:D28" si="0">(C7-(-130))/1000</f>
        <v>1.48</v>
      </c>
      <c r="E7" s="1">
        <v>0</v>
      </c>
      <c r="F7">
        <f t="shared" ref="F7:F28" si="1">E7/60</f>
        <v>0</v>
      </c>
    </row>
    <row r="8" spans="3:6" x14ac:dyDescent="0.15">
      <c r="C8">
        <v>1300</v>
      </c>
      <c r="D8">
        <f t="shared" si="0"/>
        <v>1.43</v>
      </c>
      <c r="E8" s="1">
        <v>0.29699999999999999</v>
      </c>
      <c r="F8">
        <f t="shared" si="1"/>
        <v>4.9499999999999995E-3</v>
      </c>
    </row>
    <row r="9" spans="3:6" x14ac:dyDescent="0.15">
      <c r="C9">
        <v>1250</v>
      </c>
      <c r="D9">
        <f t="shared" si="0"/>
        <v>1.38</v>
      </c>
      <c r="E9" s="1">
        <v>0.28999999999999998</v>
      </c>
      <c r="F9">
        <f t="shared" si="1"/>
        <v>4.8333333333333327E-3</v>
      </c>
    </row>
    <row r="10" spans="3:6" x14ac:dyDescent="0.15">
      <c r="C10">
        <v>1200</v>
      </c>
      <c r="D10">
        <f t="shared" si="0"/>
        <v>1.33</v>
      </c>
      <c r="E10" s="1">
        <v>0.28399999999999997</v>
      </c>
      <c r="F10">
        <f t="shared" si="1"/>
        <v>4.7333333333333333E-3</v>
      </c>
    </row>
    <row r="11" spans="3:6" x14ac:dyDescent="0.15">
      <c r="C11">
        <v>1150</v>
      </c>
      <c r="D11">
        <f t="shared" si="0"/>
        <v>1.28</v>
      </c>
      <c r="E11" s="1">
        <v>0.27900000000000003</v>
      </c>
      <c r="F11">
        <f t="shared" si="1"/>
        <v>4.6500000000000005E-3</v>
      </c>
    </row>
    <row r="12" spans="3:6" x14ac:dyDescent="0.15">
      <c r="C12">
        <v>1100</v>
      </c>
      <c r="D12">
        <f t="shared" si="0"/>
        <v>1.23</v>
      </c>
      <c r="E12" s="1">
        <v>0.27300000000000002</v>
      </c>
      <c r="F12">
        <f t="shared" si="1"/>
        <v>4.5500000000000002E-3</v>
      </c>
    </row>
    <row r="13" spans="3:6" x14ac:dyDescent="0.15">
      <c r="C13">
        <v>1050</v>
      </c>
      <c r="D13">
        <f t="shared" si="0"/>
        <v>1.18</v>
      </c>
      <c r="E13" s="1">
        <v>0.26800000000000002</v>
      </c>
      <c r="F13">
        <f t="shared" si="1"/>
        <v>4.4666666666666665E-3</v>
      </c>
    </row>
    <row r="14" spans="3:6" x14ac:dyDescent="0.15">
      <c r="C14">
        <v>1000</v>
      </c>
      <c r="D14">
        <f t="shared" si="0"/>
        <v>1.1299999999999999</v>
      </c>
      <c r="E14" s="1">
        <v>0.26200000000000001</v>
      </c>
      <c r="F14">
        <f t="shared" si="1"/>
        <v>4.3666666666666671E-3</v>
      </c>
    </row>
    <row r="15" spans="3:6" x14ac:dyDescent="0.15">
      <c r="C15">
        <v>950</v>
      </c>
      <c r="D15">
        <f t="shared" si="0"/>
        <v>1.08</v>
      </c>
      <c r="E15" s="1">
        <v>0.25900000000000001</v>
      </c>
      <c r="F15">
        <f t="shared" si="1"/>
        <v>4.3166666666666666E-3</v>
      </c>
    </row>
    <row r="16" spans="3:6" x14ac:dyDescent="0.15">
      <c r="C16">
        <v>900</v>
      </c>
      <c r="D16">
        <f t="shared" si="0"/>
        <v>1.03</v>
      </c>
      <c r="E16" s="1">
        <v>0.249</v>
      </c>
      <c r="F16">
        <f t="shared" si="1"/>
        <v>4.15E-3</v>
      </c>
    </row>
    <row r="17" spans="3:6" x14ac:dyDescent="0.15">
      <c r="C17">
        <v>850</v>
      </c>
      <c r="D17">
        <f t="shared" si="0"/>
        <v>0.98</v>
      </c>
      <c r="E17" s="1">
        <v>0.24199999999999999</v>
      </c>
      <c r="F17">
        <f t="shared" si="1"/>
        <v>4.0333333333333332E-3</v>
      </c>
    </row>
    <row r="18" spans="3:6" x14ac:dyDescent="0.15">
      <c r="C18">
        <v>800</v>
      </c>
      <c r="D18">
        <f t="shared" si="0"/>
        <v>0.93</v>
      </c>
      <c r="E18" s="1">
        <v>0.23599999999999999</v>
      </c>
      <c r="F18">
        <f t="shared" si="1"/>
        <v>3.933333333333333E-3</v>
      </c>
    </row>
    <row r="19" spans="3:6" x14ac:dyDescent="0.15">
      <c r="C19">
        <v>750</v>
      </c>
      <c r="D19">
        <f t="shared" si="0"/>
        <v>0.88</v>
      </c>
      <c r="E19" s="1">
        <v>0.23</v>
      </c>
      <c r="F19">
        <f t="shared" si="1"/>
        <v>3.8333333333333336E-3</v>
      </c>
    </row>
    <row r="20" spans="3:6" x14ac:dyDescent="0.15">
      <c r="C20">
        <v>700</v>
      </c>
      <c r="D20">
        <f t="shared" si="0"/>
        <v>0.83</v>
      </c>
      <c r="E20" s="1">
        <v>0.221</v>
      </c>
      <c r="F20">
        <f t="shared" si="1"/>
        <v>3.6833333333333332E-3</v>
      </c>
    </row>
    <row r="21" spans="3:6" x14ac:dyDescent="0.15">
      <c r="C21">
        <v>650</v>
      </c>
      <c r="D21">
        <f t="shared" si="0"/>
        <v>0.78</v>
      </c>
      <c r="E21" s="1">
        <v>0.214</v>
      </c>
      <c r="F21">
        <f t="shared" si="1"/>
        <v>3.5666666666666668E-3</v>
      </c>
    </row>
    <row r="22" spans="3:6" x14ac:dyDescent="0.15">
      <c r="C22">
        <v>600</v>
      </c>
      <c r="D22">
        <f t="shared" si="0"/>
        <v>0.73</v>
      </c>
      <c r="E22" s="1">
        <v>0.20799999999999999</v>
      </c>
      <c r="F22">
        <f t="shared" si="1"/>
        <v>3.4666666666666665E-3</v>
      </c>
    </row>
    <row r="23" spans="3:6" x14ac:dyDescent="0.15">
      <c r="C23">
        <v>550</v>
      </c>
      <c r="D23">
        <f t="shared" si="0"/>
        <v>0.68</v>
      </c>
      <c r="E23" s="1">
        <v>0.2</v>
      </c>
      <c r="F23">
        <f t="shared" si="1"/>
        <v>3.3333333333333335E-3</v>
      </c>
    </row>
    <row r="24" spans="3:6" x14ac:dyDescent="0.15">
      <c r="C24">
        <v>500</v>
      </c>
      <c r="D24">
        <f t="shared" si="0"/>
        <v>0.63</v>
      </c>
      <c r="E24" s="1">
        <v>0.192</v>
      </c>
      <c r="F24">
        <f t="shared" si="1"/>
        <v>3.2000000000000002E-3</v>
      </c>
    </row>
    <row r="25" spans="3:6" x14ac:dyDescent="0.15">
      <c r="C25">
        <v>475</v>
      </c>
      <c r="D25">
        <f t="shared" si="0"/>
        <v>0.60499999999999998</v>
      </c>
      <c r="E25" s="1">
        <v>0.18</v>
      </c>
      <c r="F25">
        <f t="shared" si="1"/>
        <v>3.0000000000000001E-3</v>
      </c>
    </row>
    <row r="26" spans="3:6" x14ac:dyDescent="0.15">
      <c r="C26">
        <v>450</v>
      </c>
      <c r="D26">
        <f t="shared" si="0"/>
        <v>0.57999999999999996</v>
      </c>
      <c r="E26" s="1">
        <v>0.15</v>
      </c>
      <c r="F26">
        <f t="shared" si="1"/>
        <v>2.5000000000000001E-3</v>
      </c>
    </row>
    <row r="27" spans="3:6" x14ac:dyDescent="0.15">
      <c r="C27">
        <v>425</v>
      </c>
      <c r="D27">
        <f t="shared" si="0"/>
        <v>0.55500000000000005</v>
      </c>
      <c r="E27" s="1">
        <v>5.3999999999999999E-2</v>
      </c>
      <c r="F27">
        <f t="shared" si="1"/>
        <v>8.9999999999999998E-4</v>
      </c>
    </row>
    <row r="28" spans="3:6" x14ac:dyDescent="0.15">
      <c r="C28">
        <v>422</v>
      </c>
      <c r="D28">
        <f t="shared" si="0"/>
        <v>0.55200000000000005</v>
      </c>
      <c r="E28" s="1">
        <v>0</v>
      </c>
      <c r="F28">
        <f t="shared" si="1"/>
        <v>0</v>
      </c>
    </row>
  </sheetData>
  <sortState ref="C7:C28">
    <sortCondition descending="1" ref="C7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29"/>
  <sheetViews>
    <sheetView topLeftCell="A20" workbookViewId="0">
      <selection activeCell="E41" sqref="E41"/>
    </sheetView>
  </sheetViews>
  <sheetFormatPr defaultRowHeight="13.5" x14ac:dyDescent="0.15"/>
  <cols>
    <col min="4" max="4" width="12.125" customWidth="1"/>
    <col min="5" max="5" width="20.125" customWidth="1"/>
    <col min="6" max="6" width="28.625" customWidth="1"/>
    <col min="7" max="7" width="17.625" customWidth="1"/>
  </cols>
  <sheetData>
    <row r="2" spans="4:8" x14ac:dyDescent="0.15">
      <c r="E2" t="s">
        <v>7</v>
      </c>
      <c r="F2" t="s">
        <v>8</v>
      </c>
    </row>
    <row r="3" spans="4:8" x14ac:dyDescent="0.15">
      <c r="E3">
        <v>929.9</v>
      </c>
      <c r="F3">
        <f>101000-998.73*9.80665*0.89-3753.6</f>
        <v>88529.565956494989</v>
      </c>
    </row>
    <row r="6" spans="4:8" x14ac:dyDescent="0.15">
      <c r="D6" t="s">
        <v>1</v>
      </c>
      <c r="E6" t="s">
        <v>0</v>
      </c>
      <c r="F6" t="s">
        <v>9</v>
      </c>
    </row>
    <row r="7" spans="4:8" x14ac:dyDescent="0.15">
      <c r="E7" t="s">
        <v>2</v>
      </c>
      <c r="F7" t="s">
        <v>10</v>
      </c>
      <c r="G7" t="s">
        <v>41</v>
      </c>
      <c r="H7" t="s">
        <v>40</v>
      </c>
    </row>
    <row r="8" spans="4:8" x14ac:dyDescent="0.15">
      <c r="D8">
        <v>1350</v>
      </c>
      <c r="E8">
        <f t="shared" ref="E8:E29" si="0">(D8-(-130))/1000</f>
        <v>1.48</v>
      </c>
      <c r="F8">
        <v>8.1</v>
      </c>
      <c r="G8">
        <f>$E$3*F8+$F$3</f>
        <v>96061.755956494992</v>
      </c>
    </row>
    <row r="9" spans="4:8" x14ac:dyDescent="0.15">
      <c r="D9">
        <v>1300</v>
      </c>
      <c r="E9">
        <f t="shared" si="0"/>
        <v>1.43</v>
      </c>
      <c r="F9">
        <v>-0.5</v>
      </c>
      <c r="G9">
        <f t="shared" ref="G9:G29" si="1">$E$3*F9+$F$3</f>
        <v>88064.615956494992</v>
      </c>
      <c r="H9">
        <f>(101000-G8)/(Sheet4!$F$2*(Sheet4!I8)^2/2)</f>
        <v>1.5559731252095514</v>
      </c>
    </row>
    <row r="10" spans="4:8" x14ac:dyDescent="0.15">
      <c r="D10">
        <v>1250</v>
      </c>
      <c r="E10">
        <f t="shared" si="0"/>
        <v>1.38</v>
      </c>
      <c r="F10">
        <v>-0.65</v>
      </c>
      <c r="G10">
        <f t="shared" si="1"/>
        <v>87925.130956494992</v>
      </c>
      <c r="H10">
        <f>(101000-G9)/(Sheet4!$F$2*(Sheet4!I9)^2/2)</f>
        <v>4.2748981594840831</v>
      </c>
    </row>
    <row r="11" spans="4:8" x14ac:dyDescent="0.15">
      <c r="D11">
        <v>1200</v>
      </c>
      <c r="E11">
        <f t="shared" si="0"/>
        <v>1.33</v>
      </c>
      <c r="F11">
        <v>-0.8</v>
      </c>
      <c r="G11">
        <f t="shared" si="1"/>
        <v>87785.645956494991</v>
      </c>
      <c r="H11">
        <f>(101000-G10)/(Sheet4!$F$2*(Sheet4!I10)^2/2)</f>
        <v>4.5055011955743538</v>
      </c>
    </row>
    <row r="12" spans="4:8" x14ac:dyDescent="0.15">
      <c r="D12">
        <v>1150</v>
      </c>
      <c r="E12">
        <f t="shared" si="0"/>
        <v>1.28</v>
      </c>
      <c r="F12">
        <v>-1</v>
      </c>
      <c r="G12">
        <f t="shared" si="1"/>
        <v>87599.665956494995</v>
      </c>
      <c r="H12">
        <f>(101000-G11)/(Sheet4!$F$2*(Sheet4!I11)^2/2)</f>
        <v>4.7182394065836615</v>
      </c>
    </row>
    <row r="13" spans="4:8" x14ac:dyDescent="0.15">
      <c r="D13">
        <v>1100</v>
      </c>
      <c r="E13">
        <f t="shared" si="0"/>
        <v>1.23</v>
      </c>
      <c r="F13">
        <v>-1.2</v>
      </c>
      <c r="G13">
        <f t="shared" si="1"/>
        <v>87413.685956494985</v>
      </c>
      <c r="H13">
        <f>(101000-G12)/(Sheet4!$F$2*(Sheet4!I12)^2/2)</f>
        <v>4.9972695094713524</v>
      </c>
    </row>
    <row r="14" spans="4:8" x14ac:dyDescent="0.15">
      <c r="D14">
        <v>1050</v>
      </c>
      <c r="E14">
        <f t="shared" si="0"/>
        <v>1.18</v>
      </c>
      <c r="F14">
        <v>-1.5</v>
      </c>
      <c r="G14">
        <f t="shared" si="1"/>
        <v>87134.715956494983</v>
      </c>
      <c r="H14">
        <f>(101000-G13)/(Sheet4!$F$2*(Sheet4!I13)^2/2)</f>
        <v>5.2574421487929159</v>
      </c>
    </row>
    <row r="15" spans="4:8" x14ac:dyDescent="0.15">
      <c r="D15">
        <v>1000</v>
      </c>
      <c r="E15">
        <f t="shared" si="0"/>
        <v>1.1299999999999999</v>
      </c>
      <c r="F15">
        <v>-1.7</v>
      </c>
      <c r="G15">
        <f t="shared" si="1"/>
        <v>86948.735956494987</v>
      </c>
      <c r="H15">
        <f>(101000-G14)/(Sheet4!$F$2*(Sheet4!I14)^2/2)</f>
        <v>5.6139511585888036</v>
      </c>
    </row>
    <row r="16" spans="4:8" x14ac:dyDescent="0.15">
      <c r="D16">
        <v>950</v>
      </c>
      <c r="E16">
        <f t="shared" si="0"/>
        <v>1.08</v>
      </c>
      <c r="F16">
        <v>-1.9</v>
      </c>
      <c r="G16">
        <f t="shared" si="1"/>
        <v>86762.755956494992</v>
      </c>
      <c r="H16">
        <f>(101000-G15)/(Sheet4!$F$2*(Sheet4!I15)^2/2)</f>
        <v>5.8218137617757852</v>
      </c>
    </row>
    <row r="17" spans="4:8" x14ac:dyDescent="0.15">
      <c r="D17">
        <v>900</v>
      </c>
      <c r="E17">
        <f t="shared" si="0"/>
        <v>1.03</v>
      </c>
      <c r="F17">
        <v>-2.15</v>
      </c>
      <c r="G17">
        <f t="shared" si="1"/>
        <v>86530.280956494986</v>
      </c>
      <c r="H17">
        <f>(101000-G16)/(Sheet4!$F$2*(Sheet4!I16)^2/2)</f>
        <v>6.3821892320638884</v>
      </c>
    </row>
    <row r="18" spans="4:8" x14ac:dyDescent="0.15">
      <c r="D18">
        <v>850</v>
      </c>
      <c r="E18">
        <f t="shared" si="0"/>
        <v>0.98</v>
      </c>
      <c r="F18">
        <v>-2.35</v>
      </c>
      <c r="G18">
        <f t="shared" si="1"/>
        <v>86344.30095649499</v>
      </c>
      <c r="H18">
        <f>(101000-G17)/(Sheet4!$F$2*(Sheet4!I17)^2/2)</f>
        <v>6.8670752784403852</v>
      </c>
    </row>
    <row r="19" spans="4:8" x14ac:dyDescent="0.15">
      <c r="D19">
        <v>800</v>
      </c>
      <c r="E19">
        <f t="shared" si="0"/>
        <v>0.93</v>
      </c>
      <c r="F19">
        <v>-2.5</v>
      </c>
      <c r="G19">
        <f t="shared" si="1"/>
        <v>86204.815956494989</v>
      </c>
      <c r="H19">
        <f>(101000-G18)/(Sheet4!$F$2*(Sheet4!I18)^2/2)</f>
        <v>7.3134950845679123</v>
      </c>
    </row>
    <row r="20" spans="4:8" x14ac:dyDescent="0.15">
      <c r="D20">
        <v>750</v>
      </c>
      <c r="E20">
        <f t="shared" si="0"/>
        <v>0.88</v>
      </c>
      <c r="F20">
        <v>-2.75</v>
      </c>
      <c r="G20">
        <f t="shared" si="1"/>
        <v>85972.340956494983</v>
      </c>
      <c r="H20">
        <f>(101000-G19)/(Sheet4!$F$2*(Sheet4!I19)^2/2)</f>
        <v>7.7733306511857867</v>
      </c>
    </row>
    <row r="21" spans="4:8" x14ac:dyDescent="0.15">
      <c r="D21">
        <v>700</v>
      </c>
      <c r="E21">
        <f t="shared" si="0"/>
        <v>0.83</v>
      </c>
      <c r="F21">
        <v>-2.95</v>
      </c>
      <c r="G21">
        <f t="shared" si="1"/>
        <v>85786.360956494987</v>
      </c>
      <c r="H21">
        <f>(101000-G20)/(Sheet4!$F$2*(Sheet4!I20)^2/2)</f>
        <v>8.5516364013250747</v>
      </c>
    </row>
    <row r="22" spans="4:8" x14ac:dyDescent="0.15">
      <c r="D22">
        <v>650</v>
      </c>
      <c r="E22">
        <f t="shared" si="0"/>
        <v>0.78</v>
      </c>
      <c r="F22">
        <v>-3.1</v>
      </c>
      <c r="G22">
        <f t="shared" si="1"/>
        <v>85646.875956494987</v>
      </c>
      <c r="H22">
        <f>(101000-G21)/(Sheet4!$F$2*(Sheet4!I21)^2/2)</f>
        <v>9.2331098589533909</v>
      </c>
    </row>
    <row r="23" spans="4:8" x14ac:dyDescent="0.15">
      <c r="D23">
        <v>600</v>
      </c>
      <c r="E23">
        <f t="shared" si="0"/>
        <v>0.73</v>
      </c>
      <c r="F23">
        <v>-3.35</v>
      </c>
      <c r="G23">
        <f t="shared" si="1"/>
        <v>85414.400956494996</v>
      </c>
      <c r="H23">
        <f>(101000-G22)/(Sheet4!$F$2*(Sheet4!I22)^2/2)</f>
        <v>9.8630794267350055</v>
      </c>
    </row>
    <row r="24" spans="4:8" x14ac:dyDescent="0.15">
      <c r="D24">
        <v>550</v>
      </c>
      <c r="E24">
        <f t="shared" si="0"/>
        <v>0.68</v>
      </c>
      <c r="F24">
        <v>-3.55</v>
      </c>
      <c r="G24">
        <f t="shared" si="1"/>
        <v>85228.420956494985</v>
      </c>
      <c r="H24">
        <f>(101000-G23)/(Sheet4!$F$2*(Sheet4!I23)^2/2)</f>
        <v>10.829438758691312</v>
      </c>
    </row>
    <row r="25" spans="4:8" x14ac:dyDescent="0.15">
      <c r="D25">
        <v>500</v>
      </c>
      <c r="E25">
        <f t="shared" si="0"/>
        <v>0.63</v>
      </c>
      <c r="F25">
        <v>-3.8</v>
      </c>
      <c r="G25">
        <f t="shared" si="1"/>
        <v>84995.945956494994</v>
      </c>
      <c r="H25">
        <f>(101000-G24)/(Sheet4!$F$2*(Sheet4!I24)^2/2)</f>
        <v>11.890911891578897</v>
      </c>
    </row>
    <row r="26" spans="4:8" x14ac:dyDescent="0.15">
      <c r="D26">
        <v>475</v>
      </c>
      <c r="E26">
        <f t="shared" si="0"/>
        <v>0.60499999999999998</v>
      </c>
      <c r="F26">
        <v>-3.5</v>
      </c>
      <c r="G26">
        <f t="shared" si="1"/>
        <v>85274.915956494995</v>
      </c>
      <c r="H26">
        <f>(101000-G25)/(Sheet4!$F$2*(Sheet4!I25)^2/2)</f>
        <v>13.728637592609687</v>
      </c>
    </row>
    <row r="27" spans="4:8" x14ac:dyDescent="0.15">
      <c r="D27">
        <v>450</v>
      </c>
      <c r="E27">
        <f t="shared" si="0"/>
        <v>0.57999999999999996</v>
      </c>
      <c r="F27">
        <v>-2.85</v>
      </c>
      <c r="G27">
        <f t="shared" si="1"/>
        <v>85879.350956494993</v>
      </c>
      <c r="H27">
        <f>(101000-G26)/(Sheet4!$F$2*(Sheet4!I26)^2/2)</f>
        <v>19.424636425123843</v>
      </c>
    </row>
    <row r="28" spans="4:8" x14ac:dyDescent="0.15">
      <c r="D28">
        <v>425</v>
      </c>
      <c r="E28">
        <f t="shared" si="0"/>
        <v>0.55500000000000005</v>
      </c>
      <c r="F28">
        <v>-1.3</v>
      </c>
      <c r="G28">
        <f t="shared" si="1"/>
        <v>87320.695956494994</v>
      </c>
      <c r="H28">
        <f>(101000-G27)/(Sheet4!$F$2*(Sheet4!I27)^2/2)</f>
        <v>144.12036566833794</v>
      </c>
    </row>
    <row r="29" spans="4:8" x14ac:dyDescent="0.15">
      <c r="D29">
        <v>422</v>
      </c>
      <c r="E29">
        <f t="shared" si="0"/>
        <v>0.55200000000000005</v>
      </c>
      <c r="F29">
        <v>-0.9</v>
      </c>
      <c r="G29">
        <f t="shared" si="1"/>
        <v>87692.655956494986</v>
      </c>
      <c r="H29" t="e">
        <f>(101000-G28)/(Sheet4!$F$2*(Sheet4!I28)^2/2)</f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27"/>
  <sheetViews>
    <sheetView workbookViewId="0">
      <selection activeCell="F1" sqref="F1"/>
    </sheetView>
  </sheetViews>
  <sheetFormatPr defaultRowHeight="13.5" x14ac:dyDescent="0.15"/>
  <cols>
    <col min="4" max="4" width="17" customWidth="1"/>
    <col min="5" max="5" width="18" customWidth="1"/>
    <col min="6" max="6" width="18.75" customWidth="1"/>
    <col min="7" max="7" width="16.5" customWidth="1"/>
    <col min="8" max="8" width="14.375" customWidth="1"/>
  </cols>
  <sheetData>
    <row r="4" spans="4:7" x14ac:dyDescent="0.15">
      <c r="D4" t="s">
        <v>1</v>
      </c>
      <c r="E4" t="s">
        <v>0</v>
      </c>
      <c r="F4" t="s">
        <v>11</v>
      </c>
      <c r="G4" t="s">
        <v>38</v>
      </c>
    </row>
    <row r="5" spans="4:7" x14ac:dyDescent="0.15">
      <c r="E5" t="s">
        <v>2</v>
      </c>
      <c r="F5" t="s">
        <v>12</v>
      </c>
      <c r="G5" t="s">
        <v>39</v>
      </c>
    </row>
    <row r="6" spans="4:7" x14ac:dyDescent="0.15">
      <c r="D6">
        <v>1350</v>
      </c>
      <c r="E6">
        <f t="shared" ref="E6:E27" si="0">(D6-(-130))/1000</f>
        <v>1.48</v>
      </c>
    </row>
    <row r="7" spans="4:7" x14ac:dyDescent="0.15">
      <c r="D7">
        <v>1300</v>
      </c>
      <c r="E7">
        <f t="shared" si="0"/>
        <v>1.43</v>
      </c>
      <c r="F7">
        <v>0</v>
      </c>
      <c r="G7">
        <v>0</v>
      </c>
    </row>
    <row r="8" spans="4:7" x14ac:dyDescent="0.15">
      <c r="D8">
        <v>1250</v>
      </c>
      <c r="E8">
        <f t="shared" si="0"/>
        <v>1.38</v>
      </c>
      <c r="F8">
        <v>21.25</v>
      </c>
      <c r="G8">
        <v>20</v>
      </c>
    </row>
    <row r="9" spans="4:7" x14ac:dyDescent="0.15">
      <c r="D9">
        <v>1200</v>
      </c>
      <c r="E9">
        <f t="shared" si="0"/>
        <v>1.33</v>
      </c>
      <c r="F9">
        <v>42.63</v>
      </c>
      <c r="G9">
        <v>42</v>
      </c>
    </row>
    <row r="10" spans="4:7" x14ac:dyDescent="0.15">
      <c r="D10">
        <v>1150</v>
      </c>
      <c r="E10">
        <f t="shared" si="0"/>
        <v>1.28</v>
      </c>
      <c r="F10">
        <v>65.260000000000005</v>
      </c>
      <c r="G10">
        <v>66</v>
      </c>
    </row>
    <row r="11" spans="4:7" x14ac:dyDescent="0.15">
      <c r="D11">
        <v>1100</v>
      </c>
      <c r="E11">
        <f t="shared" si="0"/>
        <v>1.23</v>
      </c>
      <c r="F11">
        <v>87.89</v>
      </c>
      <c r="G11">
        <v>88</v>
      </c>
    </row>
    <row r="12" spans="4:7" x14ac:dyDescent="0.15">
      <c r="D12">
        <v>1050</v>
      </c>
      <c r="E12">
        <f t="shared" si="0"/>
        <v>1.18</v>
      </c>
      <c r="F12">
        <v>110.52</v>
      </c>
      <c r="G12">
        <v>110</v>
      </c>
    </row>
    <row r="13" spans="4:7" x14ac:dyDescent="0.15">
      <c r="D13">
        <v>1000</v>
      </c>
      <c r="E13">
        <f t="shared" si="0"/>
        <v>1.1299999999999999</v>
      </c>
      <c r="F13">
        <v>134.26</v>
      </c>
      <c r="G13">
        <v>134</v>
      </c>
    </row>
    <row r="14" spans="4:7" x14ac:dyDescent="0.15">
      <c r="D14">
        <v>950</v>
      </c>
      <c r="E14">
        <f t="shared" si="0"/>
        <v>1.08</v>
      </c>
      <c r="F14">
        <v>157.99</v>
      </c>
      <c r="G14">
        <v>158</v>
      </c>
    </row>
    <row r="15" spans="4:7" x14ac:dyDescent="0.15">
      <c r="D15">
        <v>900</v>
      </c>
      <c r="E15">
        <f t="shared" si="0"/>
        <v>1.03</v>
      </c>
      <c r="F15">
        <v>182.35</v>
      </c>
      <c r="G15">
        <v>182</v>
      </c>
    </row>
    <row r="16" spans="4:7" x14ac:dyDescent="0.15">
      <c r="D16">
        <v>850</v>
      </c>
      <c r="E16">
        <f t="shared" si="0"/>
        <v>0.98</v>
      </c>
      <c r="F16">
        <v>208.27</v>
      </c>
      <c r="G16">
        <v>208</v>
      </c>
    </row>
    <row r="17" spans="4:7" x14ac:dyDescent="0.15">
      <c r="D17">
        <v>800</v>
      </c>
      <c r="E17">
        <f t="shared" si="0"/>
        <v>0.93</v>
      </c>
      <c r="F17">
        <v>233.99</v>
      </c>
      <c r="G17">
        <v>234</v>
      </c>
    </row>
    <row r="18" spans="4:7" x14ac:dyDescent="0.15">
      <c r="D18">
        <v>750</v>
      </c>
      <c r="E18">
        <f t="shared" si="0"/>
        <v>0.88</v>
      </c>
      <c r="F18">
        <v>260.06</v>
      </c>
      <c r="G18">
        <v>260</v>
      </c>
    </row>
    <row r="19" spans="4:7" x14ac:dyDescent="0.15">
      <c r="D19">
        <v>700</v>
      </c>
      <c r="E19">
        <f t="shared" si="0"/>
        <v>0.83</v>
      </c>
      <c r="F19">
        <v>287.08</v>
      </c>
      <c r="G19">
        <v>288</v>
      </c>
    </row>
    <row r="20" spans="4:7" x14ac:dyDescent="0.15">
      <c r="D20">
        <v>650</v>
      </c>
      <c r="E20">
        <f t="shared" si="0"/>
        <v>0.78</v>
      </c>
      <c r="F20">
        <v>315.93</v>
      </c>
      <c r="G20">
        <v>316</v>
      </c>
    </row>
    <row r="21" spans="4:7" x14ac:dyDescent="0.15">
      <c r="D21">
        <v>600</v>
      </c>
      <c r="E21">
        <f t="shared" si="0"/>
        <v>0.73</v>
      </c>
      <c r="F21">
        <v>347.07</v>
      </c>
      <c r="G21">
        <v>344</v>
      </c>
    </row>
    <row r="22" spans="4:7" x14ac:dyDescent="0.15">
      <c r="D22">
        <v>550</v>
      </c>
      <c r="E22">
        <f t="shared" si="0"/>
        <v>0.68</v>
      </c>
      <c r="F22">
        <v>375.43</v>
      </c>
      <c r="G22">
        <v>374</v>
      </c>
    </row>
    <row r="23" spans="4:7" x14ac:dyDescent="0.15">
      <c r="D23">
        <v>500</v>
      </c>
      <c r="E23">
        <f t="shared" si="0"/>
        <v>0.63</v>
      </c>
      <c r="F23">
        <v>406.25</v>
      </c>
      <c r="G23">
        <v>406</v>
      </c>
    </row>
    <row r="24" spans="4:7" x14ac:dyDescent="0.15">
      <c r="D24">
        <v>475</v>
      </c>
      <c r="E24">
        <f t="shared" si="0"/>
        <v>0.60499999999999998</v>
      </c>
    </row>
    <row r="25" spans="4:7" x14ac:dyDescent="0.15">
      <c r="D25">
        <v>450</v>
      </c>
      <c r="E25">
        <f t="shared" si="0"/>
        <v>0.57999999999999996</v>
      </c>
    </row>
    <row r="26" spans="4:7" x14ac:dyDescent="0.15">
      <c r="D26">
        <v>425</v>
      </c>
      <c r="E26">
        <f t="shared" si="0"/>
        <v>0.55500000000000005</v>
      </c>
    </row>
    <row r="27" spans="4:7" x14ac:dyDescent="0.15">
      <c r="D27">
        <v>422</v>
      </c>
      <c r="E27">
        <f t="shared" si="0"/>
        <v>0.55200000000000005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48"/>
  <sheetViews>
    <sheetView tabSelected="1" topLeftCell="A22" zoomScale="73" zoomScaleNormal="73" workbookViewId="0">
      <selection activeCell="H49" sqref="H49"/>
    </sheetView>
  </sheetViews>
  <sheetFormatPr defaultRowHeight="13.5" x14ac:dyDescent="0.15"/>
  <cols>
    <col min="4" max="4" width="21.75" customWidth="1"/>
    <col min="5" max="9" width="19.125" customWidth="1"/>
    <col min="10" max="11" width="23.375" customWidth="1"/>
    <col min="12" max="12" width="21" customWidth="1"/>
    <col min="13" max="13" width="28" bestFit="1" customWidth="1"/>
    <col min="14" max="14" width="23" customWidth="1"/>
  </cols>
  <sheetData>
    <row r="1" spans="3:14" x14ac:dyDescent="0.15">
      <c r="D1" t="s">
        <v>16</v>
      </c>
      <c r="E1" t="s">
        <v>33</v>
      </c>
      <c r="F1" t="s">
        <v>22</v>
      </c>
    </row>
    <row r="2" spans="3:14" x14ac:dyDescent="0.15">
      <c r="D2">
        <v>1.0794999999999999</v>
      </c>
      <c r="E2">
        <v>0.05</v>
      </c>
      <c r="F2">
        <v>998.73400000000004</v>
      </c>
    </row>
    <row r="5" spans="3:14" x14ac:dyDescent="0.15">
      <c r="D5" t="s">
        <v>1</v>
      </c>
      <c r="E5" t="s">
        <v>0</v>
      </c>
      <c r="F5" s="1" t="s">
        <v>3</v>
      </c>
      <c r="G5" t="s">
        <v>5</v>
      </c>
      <c r="I5" s="1" t="s">
        <v>14</v>
      </c>
      <c r="J5" t="s">
        <v>13</v>
      </c>
      <c r="K5" s="1" t="s">
        <v>20</v>
      </c>
      <c r="L5" s="1" t="s">
        <v>18</v>
      </c>
      <c r="M5" s="1" t="s">
        <v>23</v>
      </c>
      <c r="N5" s="1" t="s">
        <v>25</v>
      </c>
    </row>
    <row r="6" spans="3:14" x14ac:dyDescent="0.15">
      <c r="E6" t="s">
        <v>2</v>
      </c>
      <c r="F6" s="1" t="s">
        <v>4</v>
      </c>
      <c r="G6" t="s">
        <v>6</v>
      </c>
      <c r="I6" s="1" t="s">
        <v>15</v>
      </c>
      <c r="J6" t="s">
        <v>17</v>
      </c>
      <c r="K6" s="1" t="s">
        <v>21</v>
      </c>
      <c r="L6" s="1" t="s">
        <v>19</v>
      </c>
      <c r="M6" s="1" t="s">
        <v>24</v>
      </c>
      <c r="N6" s="1" t="s">
        <v>26</v>
      </c>
    </row>
    <row r="7" spans="3:14" x14ac:dyDescent="0.15">
      <c r="D7">
        <v>1350</v>
      </c>
      <c r="E7">
        <f t="shared" ref="E7:E28" si="0">(D7-(-130))/1000</f>
        <v>1.48</v>
      </c>
      <c r="F7" s="1">
        <v>0</v>
      </c>
      <c r="G7">
        <f t="shared" ref="G7:G28" si="1">F7/60</f>
        <v>0</v>
      </c>
      <c r="I7" s="1">
        <f>G7/(PI()*($E$2/1000)^2/4)</f>
        <v>0</v>
      </c>
      <c r="J7">
        <f>I7*$E$2/$D$2</f>
        <v>0</v>
      </c>
      <c r="K7">
        <v>0</v>
      </c>
      <c r="L7" t="e">
        <f>I7/SQRT(2*K7/$F$2)</f>
        <v>#DIV/0!</v>
      </c>
      <c r="M7" t="e">
        <f>(2*9.80665*E7/(I7)^2)-1</f>
        <v>#DIV/0!</v>
      </c>
      <c r="N7">
        <v>0</v>
      </c>
    </row>
    <row r="8" spans="3:14" x14ac:dyDescent="0.15">
      <c r="C8">
        <v>2.415</v>
      </c>
      <c r="D8">
        <v>1300</v>
      </c>
      <c r="E8">
        <f t="shared" si="0"/>
        <v>1.43</v>
      </c>
      <c r="F8" s="1">
        <v>0.29699999999999999</v>
      </c>
      <c r="G8">
        <f t="shared" si="1"/>
        <v>4.9499999999999995E-3</v>
      </c>
      <c r="H8">
        <v>2.415</v>
      </c>
      <c r="I8" s="1">
        <f>G8/(PI()*($E$2)^2/4)</f>
        <v>2.5210142985756216</v>
      </c>
      <c r="J8">
        <f t="shared" ref="J8:J28" si="2">I8*$E$2/$D$2</f>
        <v>0.11676768404704131</v>
      </c>
      <c r="K8">
        <v>4.2</v>
      </c>
      <c r="L8">
        <f t="shared" ref="L8:L28" si="3">I8/SQRT(2*K8/$F$2)</f>
        <v>27.489103932385664</v>
      </c>
      <c r="M8">
        <f t="shared" ref="M8:M28" si="4">(2*9.80665*E8/(I8)^2)-1</f>
        <v>3.4130219837235511</v>
      </c>
      <c r="N8">
        <v>0</v>
      </c>
    </row>
    <row r="9" spans="3:14" x14ac:dyDescent="0.15">
      <c r="C9">
        <v>2.383</v>
      </c>
      <c r="D9">
        <v>1250</v>
      </c>
      <c r="E9">
        <f t="shared" si="0"/>
        <v>1.38</v>
      </c>
      <c r="F9" s="1">
        <v>0.28999999999999998</v>
      </c>
      <c r="G9">
        <f t="shared" si="1"/>
        <v>4.8333333333333327E-3</v>
      </c>
      <c r="H9">
        <v>2.383</v>
      </c>
      <c r="I9" s="1">
        <f t="shared" ref="I9:I28" si="5">G9/(PI()*($E$2)^2/4)</f>
        <v>2.4615964531546473</v>
      </c>
      <c r="J9">
        <f t="shared" si="2"/>
        <v>0.1140155837496363</v>
      </c>
      <c r="K9">
        <v>4.1500000000000004</v>
      </c>
      <c r="L9">
        <f t="shared" si="3"/>
        <v>27.002422527415295</v>
      </c>
      <c r="M9">
        <f t="shared" si="4"/>
        <v>3.4667952196763228</v>
      </c>
      <c r="N9">
        <v>0</v>
      </c>
    </row>
    <row r="10" spans="3:14" x14ac:dyDescent="0.15">
      <c r="C10">
        <v>2.339</v>
      </c>
      <c r="D10">
        <v>1200</v>
      </c>
      <c r="E10">
        <f t="shared" si="0"/>
        <v>1.33</v>
      </c>
      <c r="F10" s="1">
        <v>0.28399999999999997</v>
      </c>
      <c r="G10">
        <f t="shared" si="1"/>
        <v>4.7333333333333333E-3</v>
      </c>
      <c r="H10">
        <v>2.339</v>
      </c>
      <c r="I10" s="1">
        <f t="shared" si="5"/>
        <v>2.4106668713652413</v>
      </c>
      <c r="J10">
        <f t="shared" si="2"/>
        <v>0.11165664063757487</v>
      </c>
      <c r="K10">
        <v>3.9</v>
      </c>
      <c r="L10">
        <f t="shared" si="3"/>
        <v>27.278143876732422</v>
      </c>
      <c r="M10">
        <f t="shared" si="4"/>
        <v>3.4887757858967303</v>
      </c>
      <c r="N10">
        <v>0</v>
      </c>
    </row>
    <row r="11" spans="3:14" x14ac:dyDescent="0.15">
      <c r="C11">
        <v>2.294</v>
      </c>
      <c r="D11">
        <v>1150</v>
      </c>
      <c r="E11">
        <f t="shared" si="0"/>
        <v>1.28</v>
      </c>
      <c r="F11" s="1">
        <v>0.27900000000000003</v>
      </c>
      <c r="G11">
        <f t="shared" si="1"/>
        <v>4.6500000000000005E-3</v>
      </c>
      <c r="H11">
        <v>2.294</v>
      </c>
      <c r="I11" s="1">
        <f t="shared" si="5"/>
        <v>2.3682255532074028</v>
      </c>
      <c r="J11">
        <f t="shared" si="2"/>
        <v>0.10969085471085702</v>
      </c>
      <c r="K11">
        <v>3.75</v>
      </c>
      <c r="L11">
        <f t="shared" si="3"/>
        <v>27.328597767783098</v>
      </c>
      <c r="M11">
        <f t="shared" si="4"/>
        <v>3.4762518672652538</v>
      </c>
      <c r="N11">
        <v>0</v>
      </c>
    </row>
    <row r="12" spans="3:14" x14ac:dyDescent="0.15">
      <c r="C12">
        <v>2.25</v>
      </c>
      <c r="D12">
        <v>1100</v>
      </c>
      <c r="E12">
        <f t="shared" si="0"/>
        <v>1.23</v>
      </c>
      <c r="F12" s="1">
        <v>0.27300000000000002</v>
      </c>
      <c r="G12">
        <f t="shared" si="1"/>
        <v>4.5500000000000002E-3</v>
      </c>
      <c r="H12">
        <v>2.25</v>
      </c>
      <c r="I12" s="1">
        <f t="shared" si="5"/>
        <v>2.3172959714179959</v>
      </c>
      <c r="J12">
        <f t="shared" si="2"/>
        <v>0.10733191159879557</v>
      </c>
      <c r="K12">
        <v>3.65</v>
      </c>
      <c r="L12">
        <f t="shared" si="3"/>
        <v>27.104724290244469</v>
      </c>
      <c r="M12">
        <f t="shared" si="4"/>
        <v>3.4925484497618742</v>
      </c>
      <c r="N12">
        <v>0</v>
      </c>
    </row>
    <row r="13" spans="3:14" x14ac:dyDescent="0.15">
      <c r="C13">
        <v>2.2050000000000001</v>
      </c>
      <c r="D13">
        <v>1050</v>
      </c>
      <c r="E13">
        <f t="shared" si="0"/>
        <v>1.18</v>
      </c>
      <c r="F13" s="1">
        <v>0.26800000000000002</v>
      </c>
      <c r="G13">
        <f t="shared" si="1"/>
        <v>4.4666666666666665E-3</v>
      </c>
      <c r="H13">
        <v>2.2050000000000001</v>
      </c>
      <c r="I13" s="1">
        <f t="shared" si="5"/>
        <v>2.274854653260157</v>
      </c>
      <c r="J13">
        <f t="shared" si="2"/>
        <v>0.10536612567207769</v>
      </c>
      <c r="K13">
        <v>3.45</v>
      </c>
      <c r="L13">
        <f t="shared" si="3"/>
        <v>27.368690959634531</v>
      </c>
      <c r="M13">
        <f t="shared" si="4"/>
        <v>3.4722427771331406</v>
      </c>
      <c r="N13">
        <v>0</v>
      </c>
    </row>
    <row r="14" spans="3:14" x14ac:dyDescent="0.15">
      <c r="C14">
        <v>2.157</v>
      </c>
      <c r="D14">
        <v>1000</v>
      </c>
      <c r="E14">
        <f t="shared" si="0"/>
        <v>1.1299999999999999</v>
      </c>
      <c r="F14" s="1">
        <v>0.26200000000000001</v>
      </c>
      <c r="G14">
        <f t="shared" si="1"/>
        <v>4.3666666666666671E-3</v>
      </c>
      <c r="H14">
        <v>2.157</v>
      </c>
      <c r="I14" s="1">
        <f t="shared" si="5"/>
        <v>2.223925071470751</v>
      </c>
      <c r="J14">
        <f t="shared" si="2"/>
        <v>0.10300718256001627</v>
      </c>
      <c r="K14">
        <v>3.2</v>
      </c>
      <c r="L14">
        <f t="shared" si="3"/>
        <v>27.781461013338703</v>
      </c>
      <c r="M14">
        <f t="shared" si="4"/>
        <v>3.4811431011788159</v>
      </c>
      <c r="N14">
        <v>0</v>
      </c>
    </row>
    <row r="15" spans="3:14" x14ac:dyDescent="0.15">
      <c r="C15">
        <v>2.1080000000000001</v>
      </c>
      <c r="D15">
        <v>950</v>
      </c>
      <c r="E15">
        <f t="shared" si="0"/>
        <v>1.08</v>
      </c>
      <c r="F15" s="1">
        <v>0.25900000000000001</v>
      </c>
      <c r="G15">
        <f t="shared" si="1"/>
        <v>4.3166666666666666E-3</v>
      </c>
      <c r="H15">
        <v>2.1080000000000001</v>
      </c>
      <c r="I15" s="1">
        <f t="shared" si="5"/>
        <v>2.1984602805760476</v>
      </c>
      <c r="J15">
        <f t="shared" si="2"/>
        <v>0.10182771100398555</v>
      </c>
      <c r="K15">
        <v>3.05</v>
      </c>
      <c r="L15">
        <f t="shared" si="3"/>
        <v>28.130575918303723</v>
      </c>
      <c r="M15">
        <f t="shared" si="4"/>
        <v>3.3826539385195025</v>
      </c>
      <c r="N15">
        <v>0</v>
      </c>
    </row>
    <row r="16" spans="3:14" x14ac:dyDescent="0.15">
      <c r="C16">
        <v>2.06</v>
      </c>
      <c r="D16">
        <v>900</v>
      </c>
      <c r="E16">
        <f t="shared" si="0"/>
        <v>1.03</v>
      </c>
      <c r="F16" s="1">
        <v>0.249</v>
      </c>
      <c r="G16">
        <f t="shared" si="1"/>
        <v>4.15E-3</v>
      </c>
      <c r="H16">
        <v>2.06</v>
      </c>
      <c r="I16" s="1">
        <f t="shared" si="5"/>
        <v>2.1135776442603698</v>
      </c>
      <c r="J16">
        <f t="shared" si="2"/>
        <v>9.7896139150549788E-2</v>
      </c>
      <c r="K16">
        <v>2.95</v>
      </c>
      <c r="L16">
        <f t="shared" si="3"/>
        <v>27.499013756974424</v>
      </c>
      <c r="M16">
        <f t="shared" si="4"/>
        <v>3.5222178781363978</v>
      </c>
      <c r="N16">
        <v>0</v>
      </c>
    </row>
    <row r="17" spans="3:15" x14ac:dyDescent="0.15">
      <c r="C17">
        <v>2.008</v>
      </c>
      <c r="D17">
        <v>850</v>
      </c>
      <c r="E17">
        <f t="shared" si="0"/>
        <v>0.98</v>
      </c>
      <c r="F17" s="1">
        <v>0.24199999999999999</v>
      </c>
      <c r="G17">
        <f t="shared" si="1"/>
        <v>4.0333333333333332E-3</v>
      </c>
      <c r="H17">
        <v>2.008</v>
      </c>
      <c r="I17" s="1">
        <f t="shared" si="5"/>
        <v>2.0541597988393958</v>
      </c>
      <c r="J17">
        <f t="shared" si="2"/>
        <v>9.5144038853144791E-2</v>
      </c>
      <c r="K17">
        <v>2.85</v>
      </c>
      <c r="L17">
        <f t="shared" si="3"/>
        <v>27.190783075930891</v>
      </c>
      <c r="M17">
        <f t="shared" si="4"/>
        <v>3.5552088736227505</v>
      </c>
      <c r="N17">
        <v>0</v>
      </c>
    </row>
    <row r="18" spans="3:15" x14ac:dyDescent="0.15">
      <c r="C18">
        <v>1.9590000000000001</v>
      </c>
      <c r="D18">
        <v>800</v>
      </c>
      <c r="E18">
        <f t="shared" si="0"/>
        <v>0.93</v>
      </c>
      <c r="F18" s="1">
        <v>0.23599999999999999</v>
      </c>
      <c r="G18">
        <f t="shared" si="1"/>
        <v>3.933333333333333E-3</v>
      </c>
      <c r="H18">
        <v>1.9590000000000001</v>
      </c>
      <c r="I18" s="1">
        <f t="shared" si="5"/>
        <v>2.0032302170499889</v>
      </c>
      <c r="J18">
        <f t="shared" si="2"/>
        <v>9.2785095741083345E-2</v>
      </c>
      <c r="K18">
        <v>2.75</v>
      </c>
      <c r="L18">
        <f t="shared" si="3"/>
        <v>26.994447009686262</v>
      </c>
      <c r="M18">
        <f t="shared" si="4"/>
        <v>3.545397771605697</v>
      </c>
      <c r="N18">
        <v>0</v>
      </c>
    </row>
    <row r="19" spans="3:15" x14ac:dyDescent="0.15">
      <c r="C19">
        <v>1.903</v>
      </c>
      <c r="D19">
        <v>750</v>
      </c>
      <c r="E19">
        <f t="shared" si="0"/>
        <v>0.88</v>
      </c>
      <c r="F19" s="1">
        <v>0.23</v>
      </c>
      <c r="G19">
        <f t="shared" si="1"/>
        <v>3.8333333333333336E-3</v>
      </c>
      <c r="H19">
        <v>1.903</v>
      </c>
      <c r="I19" s="1">
        <f t="shared" si="5"/>
        <v>1.9523006352605827</v>
      </c>
      <c r="J19">
        <f t="shared" si="2"/>
        <v>9.0426152629021914E-2</v>
      </c>
      <c r="K19">
        <v>2.5499999999999998</v>
      </c>
      <c r="L19">
        <f t="shared" si="3"/>
        <v>27.320366745957628</v>
      </c>
      <c r="M19">
        <f t="shared" si="4"/>
        <v>3.5283496427194487</v>
      </c>
      <c r="N19">
        <v>0</v>
      </c>
    </row>
    <row r="20" spans="3:15" x14ac:dyDescent="0.15">
      <c r="C20">
        <v>1.85</v>
      </c>
      <c r="D20">
        <v>700</v>
      </c>
      <c r="E20">
        <f t="shared" si="0"/>
        <v>0.83</v>
      </c>
      <c r="F20" s="1">
        <v>0.221</v>
      </c>
      <c r="G20">
        <f t="shared" si="1"/>
        <v>3.6833333333333332E-3</v>
      </c>
      <c r="H20">
        <v>1.85</v>
      </c>
      <c r="I20" s="1">
        <f t="shared" si="5"/>
        <v>1.8759062625764729</v>
      </c>
      <c r="J20">
        <f t="shared" si="2"/>
        <v>8.6887737960929745E-2</v>
      </c>
      <c r="K20">
        <v>2.4500000000000002</v>
      </c>
      <c r="L20">
        <f t="shared" si="3"/>
        <v>26.781691969238178</v>
      </c>
      <c r="M20">
        <f t="shared" si="4"/>
        <v>3.6260092527255141</v>
      </c>
      <c r="N20">
        <v>0</v>
      </c>
    </row>
    <row r="21" spans="3:15" x14ac:dyDescent="0.15">
      <c r="C21">
        <v>1.794</v>
      </c>
      <c r="D21">
        <v>650</v>
      </c>
      <c r="E21">
        <f t="shared" si="0"/>
        <v>0.78</v>
      </c>
      <c r="F21" s="1">
        <v>0.214</v>
      </c>
      <c r="G21">
        <f t="shared" si="1"/>
        <v>3.5666666666666668E-3</v>
      </c>
      <c r="H21">
        <v>1.794</v>
      </c>
      <c r="I21" s="1">
        <f t="shared" si="5"/>
        <v>1.8164884171554987</v>
      </c>
      <c r="J21">
        <f t="shared" si="2"/>
        <v>8.4135637663524734E-2</v>
      </c>
      <c r="K21">
        <v>2.25</v>
      </c>
      <c r="L21">
        <f t="shared" si="3"/>
        <v>27.061464351711557</v>
      </c>
      <c r="M21">
        <f t="shared" si="4"/>
        <v>3.6363905084477874</v>
      </c>
      <c r="N21">
        <v>0</v>
      </c>
    </row>
    <row r="22" spans="3:15" x14ac:dyDescent="0.15">
      <c r="C22">
        <v>1.7370000000000001</v>
      </c>
      <c r="D22">
        <v>600</v>
      </c>
      <c r="E22">
        <f t="shared" si="0"/>
        <v>0.73</v>
      </c>
      <c r="F22" s="1">
        <v>0.20799999999999999</v>
      </c>
      <c r="G22">
        <f t="shared" si="1"/>
        <v>3.4666666666666665E-3</v>
      </c>
      <c r="H22">
        <v>1.7370000000000001</v>
      </c>
      <c r="I22" s="1">
        <f t="shared" si="5"/>
        <v>1.765558835366092</v>
      </c>
      <c r="J22">
        <f t="shared" si="2"/>
        <v>8.1776694551463289E-2</v>
      </c>
      <c r="K22">
        <v>2.1</v>
      </c>
      <c r="L22">
        <f t="shared" si="3"/>
        <v>27.225913900747422</v>
      </c>
      <c r="M22">
        <f t="shared" si="4"/>
        <v>3.5931342810970532</v>
      </c>
      <c r="N22">
        <v>0</v>
      </c>
    </row>
    <row r="23" spans="3:15" x14ac:dyDescent="0.15">
      <c r="C23">
        <v>1.677</v>
      </c>
      <c r="D23">
        <v>550</v>
      </c>
      <c r="E23">
        <f t="shared" si="0"/>
        <v>0.68</v>
      </c>
      <c r="F23" s="1">
        <v>0.2</v>
      </c>
      <c r="G23">
        <f t="shared" si="1"/>
        <v>3.3333333333333335E-3</v>
      </c>
      <c r="H23">
        <v>1.677</v>
      </c>
      <c r="I23" s="1">
        <f t="shared" si="5"/>
        <v>1.6976527263135504</v>
      </c>
      <c r="J23">
        <f t="shared" si="2"/>
        <v>7.8631437068714713E-2</v>
      </c>
      <c r="K23">
        <v>2</v>
      </c>
      <c r="L23">
        <f t="shared" si="3"/>
        <v>26.825249932616725</v>
      </c>
      <c r="M23">
        <f t="shared" si="4"/>
        <v>3.6276645837472721</v>
      </c>
      <c r="N23">
        <v>0</v>
      </c>
    </row>
    <row r="24" spans="3:15" x14ac:dyDescent="0.15">
      <c r="C24">
        <v>1.6120000000000001</v>
      </c>
      <c r="D24">
        <v>500</v>
      </c>
      <c r="E24">
        <f t="shared" si="0"/>
        <v>0.63</v>
      </c>
      <c r="F24" s="1">
        <v>0.192</v>
      </c>
      <c r="G24">
        <f t="shared" si="1"/>
        <v>3.2000000000000002E-3</v>
      </c>
      <c r="H24">
        <v>1.6120000000000001</v>
      </c>
      <c r="I24" s="1">
        <f t="shared" si="5"/>
        <v>1.6297466172610082</v>
      </c>
      <c r="J24">
        <f t="shared" si="2"/>
        <v>7.5486179585966123E-2</v>
      </c>
      <c r="K24">
        <v>1.85</v>
      </c>
      <c r="L24">
        <f t="shared" si="3"/>
        <v>26.775904086704742</v>
      </c>
      <c r="M24">
        <f t="shared" si="4"/>
        <v>3.6521214508029214</v>
      </c>
      <c r="N24">
        <v>0</v>
      </c>
    </row>
    <row r="25" spans="3:15" x14ac:dyDescent="0.15">
      <c r="C25">
        <v>1.5760000000000001</v>
      </c>
      <c r="D25">
        <v>475</v>
      </c>
      <c r="E25">
        <f t="shared" si="0"/>
        <v>0.60499999999999998</v>
      </c>
      <c r="F25" s="1">
        <v>0.18</v>
      </c>
      <c r="G25">
        <f t="shared" si="1"/>
        <v>3.0000000000000001E-3</v>
      </c>
      <c r="H25">
        <v>1.5760000000000001</v>
      </c>
      <c r="I25" s="1">
        <f t="shared" si="5"/>
        <v>1.5278874536821951</v>
      </c>
      <c r="J25">
        <f t="shared" si="2"/>
        <v>7.0768293361843232E-2</v>
      </c>
      <c r="K25">
        <v>1.55</v>
      </c>
      <c r="L25">
        <f t="shared" si="3"/>
        <v>27.424292680556896</v>
      </c>
      <c r="M25">
        <f t="shared" si="4"/>
        <v>4.0830375329831154</v>
      </c>
      <c r="N25">
        <f>M25-$M$24</f>
        <v>0.43091608218019406</v>
      </c>
      <c r="O25">
        <v>0.875</v>
      </c>
    </row>
    <row r="26" spans="3:15" x14ac:dyDescent="0.15">
      <c r="C26">
        <v>1.5469999999999999</v>
      </c>
      <c r="D26">
        <v>450</v>
      </c>
      <c r="E26">
        <f t="shared" si="0"/>
        <v>0.57999999999999996</v>
      </c>
      <c r="F26" s="1">
        <v>0.15</v>
      </c>
      <c r="G26">
        <f t="shared" si="1"/>
        <v>2.5000000000000001E-3</v>
      </c>
      <c r="H26">
        <v>1.5469999999999999</v>
      </c>
      <c r="I26" s="1">
        <f t="shared" si="5"/>
        <v>1.2732395447351625</v>
      </c>
      <c r="J26">
        <f t="shared" si="2"/>
        <v>5.8973577801536024E-2</v>
      </c>
      <c r="K26">
        <v>1.05</v>
      </c>
      <c r="L26">
        <f t="shared" si="3"/>
        <v>27.766771648874411</v>
      </c>
      <c r="M26">
        <f t="shared" si="4"/>
        <v>6.0171123099958654</v>
      </c>
      <c r="N26">
        <f t="shared" ref="N26:N27" si="6">M26-$M$24</f>
        <v>2.3649908591929441</v>
      </c>
      <c r="O26">
        <v>0.75</v>
      </c>
    </row>
    <row r="27" spans="3:15" x14ac:dyDescent="0.15">
      <c r="C27">
        <v>1.5069999999999999</v>
      </c>
      <c r="D27">
        <v>425</v>
      </c>
      <c r="E27">
        <f t="shared" si="0"/>
        <v>0.55500000000000005</v>
      </c>
      <c r="F27" s="1">
        <v>5.3999999999999999E-2</v>
      </c>
      <c r="G27">
        <f t="shared" si="1"/>
        <v>8.9999999999999998E-4</v>
      </c>
      <c r="H27">
        <v>1.5069999999999999</v>
      </c>
      <c r="I27" s="1">
        <f t="shared" si="5"/>
        <v>0.45836623610465854</v>
      </c>
      <c r="J27">
        <f t="shared" si="2"/>
        <v>2.123048800855297E-2</v>
      </c>
      <c r="K27">
        <v>0.15</v>
      </c>
      <c r="L27">
        <f t="shared" si="3"/>
        <v>26.447030097854611</v>
      </c>
      <c r="M27">
        <f t="shared" si="4"/>
        <v>50.810575405062067</v>
      </c>
      <c r="N27">
        <f t="shared" si="6"/>
        <v>47.158453954259144</v>
      </c>
      <c r="O27">
        <v>0.5</v>
      </c>
    </row>
    <row r="28" spans="3:15" x14ac:dyDescent="0.15">
      <c r="C28">
        <v>1.5029999999999999</v>
      </c>
      <c r="D28">
        <v>422</v>
      </c>
      <c r="E28">
        <f t="shared" si="0"/>
        <v>0.55200000000000005</v>
      </c>
      <c r="F28" s="1">
        <v>0</v>
      </c>
      <c r="G28">
        <f t="shared" si="1"/>
        <v>0</v>
      </c>
      <c r="H28">
        <v>1.5029999999999999</v>
      </c>
      <c r="I28" s="1">
        <f t="shared" si="5"/>
        <v>0</v>
      </c>
      <c r="J28">
        <f t="shared" si="2"/>
        <v>0</v>
      </c>
      <c r="K28">
        <v>0</v>
      </c>
      <c r="L28" t="e">
        <f t="shared" si="3"/>
        <v>#DIV/0!</v>
      </c>
      <c r="M28" t="e">
        <f t="shared" si="4"/>
        <v>#DIV/0!</v>
      </c>
      <c r="N28" t="e">
        <f>M28-$M$24</f>
        <v>#DIV/0!</v>
      </c>
      <c r="O28">
        <v>0</v>
      </c>
    </row>
    <row r="30" spans="3:15" x14ac:dyDescent="0.15">
      <c r="C30">
        <f>SUM(C8:C28)</f>
        <v>40.883999999999993</v>
      </c>
      <c r="I30" s="1"/>
      <c r="L30" t="s">
        <v>42</v>
      </c>
    </row>
    <row r="31" spans="3:15" x14ac:dyDescent="0.15">
      <c r="E31">
        <f>H8^2</f>
        <v>5.8322250000000002</v>
      </c>
      <c r="F31" s="4">
        <f>I8^2</f>
        <v>6.3555130936227338</v>
      </c>
      <c r="G31">
        <f>H8*I8</f>
        <v>6.0882495310601268</v>
      </c>
      <c r="L31">
        <f>AVERAGE(L8:L27)</f>
        <v>27.239832477134588</v>
      </c>
    </row>
    <row r="32" spans="3:15" x14ac:dyDescent="0.15">
      <c r="E32">
        <f t="shared" ref="E32:E47" si="7">H9^2</f>
        <v>5.6786890000000003</v>
      </c>
      <c r="F32" s="4">
        <f t="shared" ref="F32:F47" si="8">I9^2</f>
        <v>6.0594570981835396</v>
      </c>
      <c r="G32">
        <f t="shared" ref="G32:G51" si="9">H9*I9</f>
        <v>5.8659843478675242</v>
      </c>
    </row>
    <row r="33" spans="5:8" x14ac:dyDescent="0.15">
      <c r="E33">
        <f t="shared" si="7"/>
        <v>5.4709209999999997</v>
      </c>
      <c r="F33" s="4">
        <f t="shared" si="8"/>
        <v>5.8113147646978804</v>
      </c>
      <c r="G33">
        <f t="shared" si="9"/>
        <v>5.6385498121232995</v>
      </c>
    </row>
    <row r="34" spans="5:8" x14ac:dyDescent="0.15">
      <c r="E34">
        <f t="shared" si="7"/>
        <v>5.2624360000000001</v>
      </c>
      <c r="F34" s="4">
        <f t="shared" si="8"/>
        <v>5.6084922708645086</v>
      </c>
      <c r="G34">
        <f t="shared" si="9"/>
        <v>5.4327094190577823</v>
      </c>
    </row>
    <row r="35" spans="5:8" x14ac:dyDescent="0.15">
      <c r="E35">
        <f t="shared" si="7"/>
        <v>5.0625</v>
      </c>
      <c r="F35" s="4">
        <f t="shared" si="8"/>
        <v>5.3698606191500735</v>
      </c>
      <c r="G35">
        <f t="shared" si="9"/>
        <v>5.2139159356904905</v>
      </c>
    </row>
    <row r="36" spans="5:8" x14ac:dyDescent="0.15">
      <c r="E36">
        <f t="shared" si="7"/>
        <v>4.862025</v>
      </c>
      <c r="F36" s="4">
        <f t="shared" si="8"/>
        <v>5.1749636934593894</v>
      </c>
      <c r="G36">
        <f t="shared" si="9"/>
        <v>5.0160545104386465</v>
      </c>
      <c r="H36">
        <f>H47/SQRT(E48*F48)</f>
        <v>0.99995798307058192</v>
      </c>
    </row>
    <row r="37" spans="5:8" x14ac:dyDescent="0.15">
      <c r="E37">
        <f t="shared" si="7"/>
        <v>4.6526490000000003</v>
      </c>
      <c r="F37" s="4">
        <f t="shared" si="8"/>
        <v>4.9458427235161855</v>
      </c>
      <c r="G37">
        <f t="shared" si="9"/>
        <v>4.7970063791624105</v>
      </c>
    </row>
    <row r="38" spans="5:8" x14ac:dyDescent="0.15">
      <c r="E38">
        <f t="shared" si="7"/>
        <v>4.4436640000000001</v>
      </c>
      <c r="F38" s="4">
        <f t="shared" si="8"/>
        <v>4.8332276052705136</v>
      </c>
      <c r="G38">
        <f t="shared" si="9"/>
        <v>4.6343542714543089</v>
      </c>
    </row>
    <row r="39" spans="5:8" x14ac:dyDescent="0.15">
      <c r="E39">
        <f t="shared" si="7"/>
        <v>4.2435999999999998</v>
      </c>
      <c r="F39" s="4">
        <f t="shared" si="8"/>
        <v>4.4672104583172141</v>
      </c>
      <c r="G39">
        <f t="shared" si="9"/>
        <v>4.3539699471763615</v>
      </c>
    </row>
    <row r="40" spans="5:8" x14ac:dyDescent="0.15">
      <c r="E40">
        <f t="shared" si="7"/>
        <v>4.0320640000000001</v>
      </c>
      <c r="F40" s="4">
        <f t="shared" si="8"/>
        <v>4.2195724791679075</v>
      </c>
      <c r="G40">
        <f t="shared" si="9"/>
        <v>4.1247528760695067</v>
      </c>
    </row>
    <row r="41" spans="5:8" x14ac:dyDescent="0.15">
      <c r="E41">
        <f t="shared" si="7"/>
        <v>3.8376810000000003</v>
      </c>
      <c r="F41" s="4">
        <f t="shared" si="8"/>
        <v>4.012931302502146</v>
      </c>
      <c r="G41">
        <f t="shared" si="9"/>
        <v>3.9243279952009287</v>
      </c>
    </row>
    <row r="42" spans="5:8" x14ac:dyDescent="0.15">
      <c r="E42">
        <f t="shared" si="7"/>
        <v>3.6214089999999999</v>
      </c>
      <c r="F42" s="4">
        <f t="shared" si="8"/>
        <v>3.8114777704388749</v>
      </c>
      <c r="G42">
        <f t="shared" si="9"/>
        <v>3.7152281089008889</v>
      </c>
    </row>
    <row r="43" spans="5:8" x14ac:dyDescent="0.15">
      <c r="E43">
        <f t="shared" si="7"/>
        <v>3.4225000000000003</v>
      </c>
      <c r="F43" s="4">
        <f t="shared" si="8"/>
        <v>3.5190243059736308</v>
      </c>
      <c r="G43">
        <f t="shared" si="9"/>
        <v>3.4704265857664751</v>
      </c>
    </row>
    <row r="44" spans="5:8" x14ac:dyDescent="0.15">
      <c r="E44">
        <f t="shared" si="7"/>
        <v>3.2184360000000001</v>
      </c>
      <c r="F44" s="4">
        <f t="shared" si="8"/>
        <v>3.2996301696600892</v>
      </c>
      <c r="G44">
        <f t="shared" si="9"/>
        <v>3.2587802203769649</v>
      </c>
    </row>
    <row r="45" spans="5:8" x14ac:dyDescent="0.15">
      <c r="E45">
        <f t="shared" si="7"/>
        <v>3.0171690000000004</v>
      </c>
      <c r="F45" s="4">
        <f t="shared" si="8"/>
        <v>3.1171980011392715</v>
      </c>
      <c r="G45">
        <f t="shared" si="9"/>
        <v>3.0667756970309021</v>
      </c>
    </row>
    <row r="46" spans="5:8" x14ac:dyDescent="0.15">
      <c r="E46">
        <f t="shared" si="7"/>
        <v>2.8123290000000001</v>
      </c>
      <c r="F46" s="4">
        <f t="shared" si="8"/>
        <v>2.8820247791598304</v>
      </c>
      <c r="G46">
        <f>H23*I23</f>
        <v>2.846963622027824</v>
      </c>
    </row>
    <row r="47" spans="5:8" x14ac:dyDescent="0.15">
      <c r="E47">
        <f>H24^2</f>
        <v>2.5985440000000004</v>
      </c>
      <c r="F47" s="4">
        <f t="shared" si="8"/>
        <v>2.6560740364736994</v>
      </c>
      <c r="G47">
        <f t="shared" si="9"/>
        <v>2.6271515470247455</v>
      </c>
      <c r="H47">
        <f>SUM(G31:G47)</f>
        <v>74.075200806429194</v>
      </c>
    </row>
    <row r="48" spans="5:8" x14ac:dyDescent="0.15">
      <c r="E48">
        <f>SUM(E31:E47)</f>
        <v>72.068841000000006</v>
      </c>
      <c r="F48">
        <f>SUM(F31:F47)</f>
        <v>76.143815171597495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282"/>
  <sheetViews>
    <sheetView topLeftCell="A47" zoomScale="26" zoomScaleNormal="26" workbookViewId="0">
      <selection activeCell="H130" sqref="H130"/>
    </sheetView>
  </sheetViews>
  <sheetFormatPr defaultRowHeight="13.5" x14ac:dyDescent="0.15"/>
  <cols>
    <col min="4" max="4" width="12.375" customWidth="1"/>
    <col min="5" max="5" width="17" customWidth="1"/>
    <col min="6" max="6" width="12.875" customWidth="1"/>
    <col min="9" max="9" width="19.25" customWidth="1"/>
    <col min="10" max="13" width="15.375" customWidth="1"/>
    <col min="14" max="14" width="14.25" customWidth="1"/>
  </cols>
  <sheetData>
    <row r="1" spans="4:14" x14ac:dyDescent="0.15">
      <c r="E1" t="s">
        <v>16</v>
      </c>
    </row>
    <row r="2" spans="4:14" x14ac:dyDescent="0.15">
      <c r="E2">
        <v>1.0794999999999999</v>
      </c>
    </row>
    <row r="6" spans="4:14" x14ac:dyDescent="0.15">
      <c r="D6" t="s">
        <v>1</v>
      </c>
      <c r="E6" t="s">
        <v>0</v>
      </c>
      <c r="F6" t="s">
        <v>11</v>
      </c>
      <c r="H6" t="s">
        <v>37</v>
      </c>
      <c r="I6" t="s">
        <v>27</v>
      </c>
      <c r="J6" t="s">
        <v>31</v>
      </c>
      <c r="K6" t="s">
        <v>34</v>
      </c>
      <c r="L6" t="s">
        <v>35</v>
      </c>
      <c r="M6" t="s">
        <v>36</v>
      </c>
      <c r="N6" t="s">
        <v>29</v>
      </c>
    </row>
    <row r="7" spans="4:14" x14ac:dyDescent="0.15">
      <c r="E7" t="s">
        <v>2</v>
      </c>
      <c r="F7" t="s">
        <v>12</v>
      </c>
      <c r="I7" t="s">
        <v>28</v>
      </c>
      <c r="M7">
        <f>SQRT(2*9.80665*J8/(1+L8))</f>
        <v>2.4237907364191464</v>
      </c>
      <c r="N7">
        <v>2</v>
      </c>
    </row>
    <row r="8" spans="4:14" x14ac:dyDescent="0.15">
      <c r="D8">
        <v>1350</v>
      </c>
      <c r="E8">
        <f t="shared" ref="E8:E29" si="0">(D8-(-130))/1000</f>
        <v>1.48</v>
      </c>
      <c r="F8">
        <v>0</v>
      </c>
      <c r="H8">
        <f>I8*$N$7</f>
        <v>0</v>
      </c>
      <c r="I8">
        <v>0</v>
      </c>
      <c r="J8" s="2">
        <f>E9</f>
        <v>1.43</v>
      </c>
      <c r="K8">
        <f>N11*0.05/E2</f>
        <v>0.11153395328895711</v>
      </c>
      <c r="L8">
        <f>0.02+2*1.13+0.3164*(K8*10^6)^(-0.25)*4.315/0.05</f>
        <v>3.7741544636171867</v>
      </c>
      <c r="M8">
        <f>(M7+N11)/2</f>
        <v>2.4159043939638654</v>
      </c>
      <c r="N8" t="s">
        <v>30</v>
      </c>
    </row>
    <row r="9" spans="4:14" x14ac:dyDescent="0.15">
      <c r="D9">
        <v>1300</v>
      </c>
      <c r="E9">
        <f t="shared" si="0"/>
        <v>1.43</v>
      </c>
      <c r="F9">
        <v>21.11</v>
      </c>
      <c r="H9">
        <f t="shared" ref="H9:H72" si="1">I9*$N$7</f>
        <v>2</v>
      </c>
      <c r="I9">
        <v>1</v>
      </c>
      <c r="J9" s="2">
        <f>J8-M8*$N$9*$N$7</f>
        <v>1.4252563828150924</v>
      </c>
      <c r="M9">
        <f>SQRT(2*9.80665*J9/(1+$L$8))</f>
        <v>2.4197672797106917</v>
      </c>
      <c r="N9">
        <f>(PI()*(0.05)^2/4)/2</f>
        <v>9.8174770424681044E-4</v>
      </c>
    </row>
    <row r="10" spans="4:14" x14ac:dyDescent="0.15">
      <c r="D10">
        <v>1250</v>
      </c>
      <c r="E10">
        <f t="shared" si="0"/>
        <v>1.38</v>
      </c>
      <c r="F10">
        <v>42.26</v>
      </c>
      <c r="H10">
        <f t="shared" si="1"/>
        <v>4</v>
      </c>
      <c r="I10">
        <v>2</v>
      </c>
      <c r="J10" s="2">
        <f t="shared" ref="J10:J73" si="2">J9-M9*$N$9*$N$7</f>
        <v>1.4205051808717573</v>
      </c>
      <c r="M10">
        <f t="shared" ref="M10:M24" si="3">SQRT(2*9.80665*J10/(1+$L$8))</f>
        <v>2.4157306725031766</v>
      </c>
      <c r="N10" t="s">
        <v>32</v>
      </c>
    </row>
    <row r="11" spans="4:14" x14ac:dyDescent="0.15">
      <c r="D11">
        <v>1200</v>
      </c>
      <c r="E11">
        <f t="shared" si="0"/>
        <v>1.33</v>
      </c>
      <c r="F11">
        <v>60.03</v>
      </c>
      <c r="H11">
        <f t="shared" si="1"/>
        <v>6</v>
      </c>
      <c r="I11">
        <v>3</v>
      </c>
      <c r="J11" s="2">
        <f t="shared" si="2"/>
        <v>1.41576190478814</v>
      </c>
      <c r="M11">
        <f t="shared" si="3"/>
        <v>2.4116940596602752</v>
      </c>
      <c r="N11">
        <f>(-E10+E9)/(F10-F9)/N9</f>
        <v>2.4080180515085838</v>
      </c>
    </row>
    <row r="12" spans="4:14" x14ac:dyDescent="0.15">
      <c r="D12">
        <v>1150</v>
      </c>
      <c r="E12">
        <f t="shared" si="0"/>
        <v>1.28</v>
      </c>
      <c r="F12">
        <v>85.74</v>
      </c>
      <c r="H12">
        <f t="shared" si="1"/>
        <v>8</v>
      </c>
      <c r="I12">
        <v>4</v>
      </c>
      <c r="J12" s="2">
        <f t="shared" si="2"/>
        <v>1.4110265545753058</v>
      </c>
      <c r="M12">
        <f t="shared" si="3"/>
        <v>2.4076574411630838</v>
      </c>
    </row>
    <row r="13" spans="4:14" x14ac:dyDescent="0.15">
      <c r="D13">
        <v>1100</v>
      </c>
      <c r="E13">
        <f t="shared" si="0"/>
        <v>1.23</v>
      </c>
      <c r="F13">
        <v>109.76</v>
      </c>
      <c r="H13">
        <f t="shared" si="1"/>
        <v>10</v>
      </c>
      <c r="I13">
        <v>5</v>
      </c>
      <c r="J13" s="2">
        <f t="shared" si="2"/>
        <v>1.4062991302443566</v>
      </c>
      <c r="M13">
        <f t="shared" si="3"/>
        <v>2.403620816992603</v>
      </c>
    </row>
    <row r="14" spans="4:14" x14ac:dyDescent="0.15">
      <c r="D14">
        <v>1050</v>
      </c>
      <c r="E14">
        <f t="shared" si="0"/>
        <v>1.18</v>
      </c>
      <c r="F14">
        <v>134.04</v>
      </c>
      <c r="H14">
        <f t="shared" si="1"/>
        <v>12</v>
      </c>
      <c r="I14">
        <v>6</v>
      </c>
      <c r="J14" s="2">
        <f t="shared" si="2"/>
        <v>1.401579631806432</v>
      </c>
      <c r="M14">
        <f t="shared" si="3"/>
        <v>2.3995841871297374</v>
      </c>
    </row>
    <row r="15" spans="4:14" x14ac:dyDescent="0.15">
      <c r="D15">
        <v>1000</v>
      </c>
      <c r="E15">
        <f t="shared" si="0"/>
        <v>1.1299999999999999</v>
      </c>
      <c r="F15">
        <v>158.1</v>
      </c>
      <c r="H15">
        <f t="shared" si="1"/>
        <v>14</v>
      </c>
      <c r="I15">
        <v>7</v>
      </c>
      <c r="J15" s="2">
        <f t="shared" si="2"/>
        <v>1.3968680592727087</v>
      </c>
      <c r="M15">
        <f t="shared" si="3"/>
        <v>2.3955475515552944</v>
      </c>
    </row>
    <row r="16" spans="4:14" x14ac:dyDescent="0.15">
      <c r="D16">
        <v>950</v>
      </c>
      <c r="E16">
        <f t="shared" si="0"/>
        <v>1.08</v>
      </c>
      <c r="F16">
        <v>182.82</v>
      </c>
      <c r="H16">
        <f t="shared" si="1"/>
        <v>16</v>
      </c>
      <c r="I16">
        <v>8</v>
      </c>
      <c r="J16" s="2">
        <f t="shared" si="2"/>
        <v>1.3921644126544017</v>
      </c>
      <c r="M16">
        <f t="shared" si="3"/>
        <v>2.3915109102499854</v>
      </c>
    </row>
    <row r="17" spans="4:13" x14ac:dyDescent="0.15">
      <c r="D17">
        <v>900</v>
      </c>
      <c r="E17">
        <f t="shared" si="0"/>
        <v>1.03</v>
      </c>
      <c r="F17">
        <v>207.86</v>
      </c>
      <c r="H17">
        <f t="shared" si="1"/>
        <v>18</v>
      </c>
      <c r="I17">
        <v>9</v>
      </c>
      <c r="J17" s="2">
        <f t="shared" si="2"/>
        <v>1.3874686919627635</v>
      </c>
      <c r="M17">
        <f t="shared" si="3"/>
        <v>2.3874742631944228</v>
      </c>
    </row>
    <row r="18" spans="4:13" x14ac:dyDescent="0.15">
      <c r="D18">
        <v>850</v>
      </c>
      <c r="E18">
        <f t="shared" si="0"/>
        <v>0.98</v>
      </c>
      <c r="F18">
        <v>233.86</v>
      </c>
      <c r="H18">
        <f t="shared" si="1"/>
        <v>20</v>
      </c>
      <c r="I18">
        <v>10</v>
      </c>
      <c r="J18" s="2">
        <f t="shared" si="2"/>
        <v>1.3827808972090845</v>
      </c>
      <c r="M18">
        <f t="shared" si="3"/>
        <v>2.3834376103691208</v>
      </c>
    </row>
    <row r="19" spans="4:13" x14ac:dyDescent="0.15">
      <c r="D19">
        <v>800</v>
      </c>
      <c r="E19">
        <f t="shared" si="0"/>
        <v>0.93</v>
      </c>
      <c r="F19">
        <v>259.8</v>
      </c>
      <c r="H19">
        <f t="shared" si="1"/>
        <v>22</v>
      </c>
      <c r="I19">
        <v>11</v>
      </c>
      <c r="J19" s="2">
        <f t="shared" si="2"/>
        <v>1.3781010284046937</v>
      </c>
      <c r="M19">
        <f t="shared" si="3"/>
        <v>2.3794009517544947</v>
      </c>
    </row>
    <row r="20" spans="4:13" x14ac:dyDescent="0.15">
      <c r="D20">
        <v>750</v>
      </c>
      <c r="E20">
        <f t="shared" si="0"/>
        <v>0.88</v>
      </c>
      <c r="F20">
        <v>287.69</v>
      </c>
      <c r="H20">
        <f t="shared" si="1"/>
        <v>24</v>
      </c>
      <c r="I20">
        <v>12</v>
      </c>
      <c r="J20" s="2">
        <f t="shared" si="2"/>
        <v>1.3734290855609583</v>
      </c>
      <c r="M20">
        <f t="shared" si="3"/>
        <v>2.3753642873308594</v>
      </c>
    </row>
    <row r="21" spans="4:13" x14ac:dyDescent="0.15">
      <c r="D21">
        <v>700</v>
      </c>
      <c r="E21">
        <f t="shared" si="0"/>
        <v>0.83</v>
      </c>
      <c r="F21">
        <v>315.06</v>
      </c>
      <c r="H21">
        <f t="shared" si="1"/>
        <v>26</v>
      </c>
      <c r="I21">
        <v>13</v>
      </c>
      <c r="J21" s="2">
        <f t="shared" si="2"/>
        <v>1.3687650686892845</v>
      </c>
      <c r="M21">
        <f t="shared" si="3"/>
        <v>2.3713276170784297</v>
      </c>
    </row>
    <row r="22" spans="4:13" x14ac:dyDescent="0.15">
      <c r="D22">
        <v>650</v>
      </c>
      <c r="E22">
        <f t="shared" si="0"/>
        <v>0.78</v>
      </c>
      <c r="F22">
        <v>345.88</v>
      </c>
      <c r="H22">
        <f t="shared" si="1"/>
        <v>28</v>
      </c>
      <c r="I22">
        <v>14</v>
      </c>
      <c r="J22" s="2">
        <f t="shared" si="2"/>
        <v>1.3641089778011168</v>
      </c>
      <c r="M22">
        <f t="shared" si="3"/>
        <v>2.3672909409773184</v>
      </c>
    </row>
    <row r="23" spans="4:13" x14ac:dyDescent="0.15">
      <c r="D23">
        <v>600</v>
      </c>
      <c r="E23">
        <f t="shared" si="0"/>
        <v>0.73</v>
      </c>
      <c r="F23">
        <v>375.43</v>
      </c>
      <c r="H23">
        <f t="shared" si="1"/>
        <v>30</v>
      </c>
      <c r="I23">
        <v>15</v>
      </c>
      <c r="J23" s="2">
        <f t="shared" si="2"/>
        <v>1.3594608129079393</v>
      </c>
      <c r="M23">
        <f t="shared" si="3"/>
        <v>2.3632542590075367</v>
      </c>
    </row>
    <row r="24" spans="4:13" x14ac:dyDescent="0.15">
      <c r="D24">
        <v>550</v>
      </c>
      <c r="E24">
        <f t="shared" si="0"/>
        <v>0.68</v>
      </c>
      <c r="F24">
        <v>406.25</v>
      </c>
      <c r="H24">
        <f t="shared" si="1"/>
        <v>32</v>
      </c>
      <c r="I24">
        <v>16</v>
      </c>
      <c r="J24" s="2">
        <f t="shared" si="2"/>
        <v>1.3548205740212751</v>
      </c>
      <c r="M24">
        <f t="shared" si="3"/>
        <v>2.3592175711489936</v>
      </c>
    </row>
    <row r="25" spans="4:13" x14ac:dyDescent="0.15">
      <c r="D25">
        <v>500</v>
      </c>
      <c r="E25">
        <f t="shared" si="0"/>
        <v>0.63</v>
      </c>
      <c r="H25">
        <f t="shared" si="1"/>
        <v>34</v>
      </c>
      <c r="I25">
        <v>17</v>
      </c>
      <c r="J25" s="2">
        <f t="shared" si="2"/>
        <v>1.3501882611526865</v>
      </c>
      <c r="M25">
        <f>SQRT(2*9.80665*J25/(1+$L$8))</f>
        <v>2.355180877381494</v>
      </c>
    </row>
    <row r="26" spans="4:13" x14ac:dyDescent="0.15">
      <c r="D26">
        <v>475</v>
      </c>
      <c r="E26">
        <f t="shared" si="0"/>
        <v>0.60499999999999998</v>
      </c>
      <c r="H26">
        <f t="shared" si="1"/>
        <v>36</v>
      </c>
      <c r="I26">
        <v>18</v>
      </c>
      <c r="J26" s="2">
        <f t="shared" si="2"/>
        <v>1.3455638743137759</v>
      </c>
      <c r="M26">
        <f t="shared" ref="M26:M89" si="4">SQRT(2*9.80665*J26/(1+$L$8))</f>
        <v>2.3511441776847386</v>
      </c>
    </row>
    <row r="27" spans="4:13" x14ac:dyDescent="0.15">
      <c r="D27">
        <v>450</v>
      </c>
      <c r="E27">
        <f t="shared" si="0"/>
        <v>0.57999999999999996</v>
      </c>
      <c r="H27">
        <f t="shared" si="1"/>
        <v>38</v>
      </c>
      <c r="I27">
        <v>19</v>
      </c>
      <c r="J27" s="2">
        <f t="shared" si="2"/>
        <v>1.3409474135161854</v>
      </c>
      <c r="M27">
        <f t="shared" si="4"/>
        <v>2.3471074720383243</v>
      </c>
    </row>
    <row r="28" spans="4:13" x14ac:dyDescent="0.15">
      <c r="D28">
        <v>425</v>
      </c>
      <c r="E28">
        <f t="shared" si="0"/>
        <v>0.55500000000000005</v>
      </c>
      <c r="H28">
        <f t="shared" si="1"/>
        <v>40</v>
      </c>
      <c r="I28">
        <v>20</v>
      </c>
      <c r="J28" s="2">
        <f t="shared" si="2"/>
        <v>1.3363388787715971</v>
      </c>
      <c r="M28">
        <f t="shared" si="4"/>
        <v>2.3430707604217416</v>
      </c>
    </row>
    <row r="29" spans="4:13" x14ac:dyDescent="0.15">
      <c r="D29">
        <v>422</v>
      </c>
      <c r="E29">
        <f t="shared" si="0"/>
        <v>0.55200000000000005</v>
      </c>
      <c r="H29">
        <f t="shared" si="1"/>
        <v>42</v>
      </c>
      <c r="I29">
        <v>21</v>
      </c>
      <c r="J29" s="2">
        <f t="shared" si="2"/>
        <v>1.3317382700917333</v>
      </c>
      <c r="M29">
        <f t="shared" si="4"/>
        <v>2.339034042814375</v>
      </c>
    </row>
    <row r="30" spans="4:13" x14ac:dyDescent="0.15">
      <c r="H30">
        <f t="shared" si="1"/>
        <v>44</v>
      </c>
      <c r="I30">
        <v>22</v>
      </c>
      <c r="J30" s="2">
        <f t="shared" si="2"/>
        <v>1.3271455874883571</v>
      </c>
      <c r="M30">
        <f t="shared" si="4"/>
        <v>2.334997319195502</v>
      </c>
    </row>
    <row r="31" spans="4:13" x14ac:dyDescent="0.15">
      <c r="H31">
        <f t="shared" si="1"/>
        <v>46</v>
      </c>
      <c r="I31">
        <v>23</v>
      </c>
      <c r="J31" s="2">
        <f t="shared" si="2"/>
        <v>1.3225608309732717</v>
      </c>
      <c r="M31">
        <f t="shared" si="4"/>
        <v>2.3309605895442918</v>
      </c>
    </row>
    <row r="32" spans="4:13" x14ac:dyDescent="0.15">
      <c r="H32">
        <f t="shared" si="1"/>
        <v>48</v>
      </c>
      <c r="I32">
        <v>24</v>
      </c>
      <c r="J32" s="2">
        <f t="shared" si="2"/>
        <v>1.3179840005583219</v>
      </c>
      <c r="M32">
        <f t="shared" si="4"/>
        <v>2.3269238538398063</v>
      </c>
    </row>
    <row r="33" spans="8:13" x14ac:dyDescent="0.15">
      <c r="H33">
        <f t="shared" si="1"/>
        <v>50</v>
      </c>
      <c r="I33">
        <v>25</v>
      </c>
      <c r="J33" s="2">
        <f t="shared" si="2"/>
        <v>1.3134150962553932</v>
      </c>
      <c r="M33">
        <f t="shared" si="4"/>
        <v>2.3228871120609975</v>
      </c>
    </row>
    <row r="34" spans="8:13" x14ac:dyDescent="0.15">
      <c r="H34">
        <f t="shared" si="1"/>
        <v>52</v>
      </c>
      <c r="I34">
        <v>26</v>
      </c>
      <c r="J34" s="2">
        <f t="shared" si="2"/>
        <v>1.3088541180764124</v>
      </c>
      <c r="M34">
        <f t="shared" si="4"/>
        <v>2.3188503641867073</v>
      </c>
    </row>
    <row r="35" spans="8:13" x14ac:dyDescent="0.15">
      <c r="H35">
        <f t="shared" si="1"/>
        <v>54</v>
      </c>
      <c r="I35">
        <v>27</v>
      </c>
      <c r="J35" s="2">
        <f t="shared" si="2"/>
        <v>1.3043010660333481</v>
      </c>
      <c r="M35">
        <f t="shared" si="4"/>
        <v>2.3148136101956664</v>
      </c>
    </row>
    <row r="36" spans="8:13" x14ac:dyDescent="0.15">
      <c r="H36">
        <f t="shared" si="1"/>
        <v>56</v>
      </c>
      <c r="I36">
        <v>28</v>
      </c>
      <c r="J36" s="2">
        <f t="shared" si="2"/>
        <v>1.2997559401382104</v>
      </c>
      <c r="M36">
        <f t="shared" si="4"/>
        <v>2.3107768500664951</v>
      </c>
    </row>
    <row r="37" spans="8:13" x14ac:dyDescent="0.15">
      <c r="H37">
        <f t="shared" si="1"/>
        <v>58</v>
      </c>
      <c r="I37">
        <v>29</v>
      </c>
      <c r="J37" s="2">
        <f t="shared" si="2"/>
        <v>1.2952187404030515</v>
      </c>
      <c r="M37">
        <f t="shared" si="4"/>
        <v>2.3067400837777012</v>
      </c>
    </row>
    <row r="38" spans="8:13" x14ac:dyDescent="0.15">
      <c r="H38">
        <f t="shared" si="1"/>
        <v>60</v>
      </c>
      <c r="I38">
        <v>30</v>
      </c>
      <c r="J38" s="2">
        <f t="shared" si="2"/>
        <v>1.2906894668399658</v>
      </c>
      <c r="M38">
        <f t="shared" si="4"/>
        <v>2.302703311307678</v>
      </c>
    </row>
    <row r="39" spans="8:13" x14ac:dyDescent="0.15">
      <c r="H39">
        <f t="shared" si="1"/>
        <v>62</v>
      </c>
      <c r="I39">
        <v>31</v>
      </c>
      <c r="J39" s="2">
        <f t="shared" si="2"/>
        <v>1.2861681194610901</v>
      </c>
      <c r="M39">
        <f t="shared" si="4"/>
        <v>2.298666532634706</v>
      </c>
    </row>
    <row r="40" spans="8:13" x14ac:dyDescent="0.15">
      <c r="H40">
        <f t="shared" si="1"/>
        <v>64</v>
      </c>
      <c r="I40">
        <v>32</v>
      </c>
      <c r="J40" s="2">
        <f t="shared" si="2"/>
        <v>1.2816546982786039</v>
      </c>
      <c r="M40">
        <f t="shared" si="4"/>
        <v>2.2946297477369511</v>
      </c>
    </row>
    <row r="41" spans="8:13" x14ac:dyDescent="0.15">
      <c r="H41">
        <f t="shared" si="1"/>
        <v>66</v>
      </c>
      <c r="I41">
        <v>33</v>
      </c>
      <c r="J41" s="2">
        <f t="shared" si="2"/>
        <v>1.2771492033047296</v>
      </c>
      <c r="M41">
        <f t="shared" si="4"/>
        <v>2.2905929565924632</v>
      </c>
    </row>
    <row r="42" spans="8:13" x14ac:dyDescent="0.15">
      <c r="H42">
        <f t="shared" si="1"/>
        <v>68</v>
      </c>
      <c r="I42">
        <v>34</v>
      </c>
      <c r="J42" s="2">
        <f t="shared" si="2"/>
        <v>1.2726516345517325</v>
      </c>
      <c r="M42">
        <f t="shared" si="4"/>
        <v>2.2865561591791765</v>
      </c>
    </row>
    <row r="43" spans="8:13" x14ac:dyDescent="0.15">
      <c r="H43">
        <f t="shared" si="1"/>
        <v>70</v>
      </c>
      <c r="I43">
        <v>35</v>
      </c>
      <c r="J43" s="2">
        <f t="shared" si="2"/>
        <v>1.2681619920319214</v>
      </c>
      <c r="M43">
        <f t="shared" si="4"/>
        <v>2.282519355474907</v>
      </c>
    </row>
    <row r="44" spans="8:13" x14ac:dyDescent="0.15">
      <c r="H44">
        <f t="shared" si="1"/>
        <v>72</v>
      </c>
      <c r="I44">
        <v>36</v>
      </c>
      <c r="J44" s="2">
        <f t="shared" si="2"/>
        <v>1.2636802757576486</v>
      </c>
      <c r="M44">
        <f t="shared" si="4"/>
        <v>2.2784825454573538</v>
      </c>
    </row>
    <row r="45" spans="8:13" x14ac:dyDescent="0.15">
      <c r="H45">
        <f t="shared" si="1"/>
        <v>74</v>
      </c>
      <c r="I45">
        <v>37</v>
      </c>
      <c r="J45" s="2">
        <f t="shared" si="2"/>
        <v>1.2592064857413103</v>
      </c>
      <c r="M45">
        <f t="shared" si="4"/>
        <v>2.2744457291040967</v>
      </c>
    </row>
    <row r="46" spans="8:13" x14ac:dyDescent="0.15">
      <c r="H46">
        <f t="shared" si="1"/>
        <v>76</v>
      </c>
      <c r="I46">
        <v>38</v>
      </c>
      <c r="J46" s="2">
        <f t="shared" si="2"/>
        <v>1.2547406219953465</v>
      </c>
      <c r="M46">
        <f t="shared" si="4"/>
        <v>2.270408906392595</v>
      </c>
    </row>
    <row r="47" spans="8:13" x14ac:dyDescent="0.15">
      <c r="H47">
        <f t="shared" si="1"/>
        <v>78</v>
      </c>
      <c r="I47">
        <v>39</v>
      </c>
      <c r="J47" s="2">
        <f t="shared" si="2"/>
        <v>1.2502826845322417</v>
      </c>
      <c r="M47">
        <f t="shared" si="4"/>
        <v>2.266372077300189</v>
      </c>
    </row>
    <row r="48" spans="8:13" x14ac:dyDescent="0.15">
      <c r="H48">
        <f t="shared" si="1"/>
        <v>80</v>
      </c>
      <c r="I48">
        <v>40</v>
      </c>
      <c r="J48" s="2">
        <f t="shared" si="2"/>
        <v>1.2458326733645246</v>
      </c>
      <c r="M48">
        <f t="shared" si="4"/>
        <v>2.2623352418040965</v>
      </c>
    </row>
    <row r="49" spans="8:13" x14ac:dyDescent="0.15">
      <c r="H49">
        <f t="shared" si="1"/>
        <v>82</v>
      </c>
      <c r="I49">
        <v>41</v>
      </c>
      <c r="J49" s="2">
        <f t="shared" si="2"/>
        <v>1.2413905885047689</v>
      </c>
      <c r="M49">
        <f t="shared" si="4"/>
        <v>2.2582983998814137</v>
      </c>
    </row>
    <row r="50" spans="8:13" x14ac:dyDescent="0.15">
      <c r="H50">
        <f t="shared" si="1"/>
        <v>84</v>
      </c>
      <c r="I50">
        <v>42</v>
      </c>
      <c r="J50" s="2">
        <f t="shared" si="2"/>
        <v>1.2369564299655933</v>
      </c>
      <c r="M50">
        <f t="shared" si="4"/>
        <v>2.2542615515091136</v>
      </c>
    </row>
    <row r="51" spans="8:13" x14ac:dyDescent="0.15">
      <c r="H51">
        <f t="shared" si="1"/>
        <v>86</v>
      </c>
      <c r="I51">
        <v>43</v>
      </c>
      <c r="J51" s="2">
        <f t="shared" si="2"/>
        <v>1.2325301977596614</v>
      </c>
      <c r="M51">
        <f t="shared" si="4"/>
        <v>2.250224696664044</v>
      </c>
    </row>
    <row r="52" spans="8:13" x14ac:dyDescent="0.15">
      <c r="H52">
        <f t="shared" si="1"/>
        <v>88</v>
      </c>
      <c r="I52">
        <v>44</v>
      </c>
      <c r="J52" s="2">
        <f t="shared" si="2"/>
        <v>1.2281118918996827</v>
      </c>
      <c r="M52">
        <f t="shared" si="4"/>
        <v>2.2461878353229299</v>
      </c>
    </row>
    <row r="53" spans="8:13" x14ac:dyDescent="0.15">
      <c r="H53">
        <f t="shared" si="1"/>
        <v>90</v>
      </c>
      <c r="I53">
        <v>45</v>
      </c>
      <c r="J53" s="2">
        <f t="shared" si="2"/>
        <v>1.2237015123984119</v>
      </c>
      <c r="M53">
        <f t="shared" si="4"/>
        <v>2.2421509674623681</v>
      </c>
    </row>
    <row r="54" spans="8:13" x14ac:dyDescent="0.15">
      <c r="H54">
        <f t="shared" si="1"/>
        <v>92</v>
      </c>
      <c r="I54">
        <v>46</v>
      </c>
      <c r="J54" s="2">
        <f t="shared" si="2"/>
        <v>1.2192990592686499</v>
      </c>
      <c r="M54">
        <f t="shared" si="4"/>
        <v>2.2381140930588308</v>
      </c>
    </row>
    <row r="55" spans="8:13" x14ac:dyDescent="0.15">
      <c r="H55">
        <f t="shared" si="1"/>
        <v>94</v>
      </c>
      <c r="I55">
        <v>47</v>
      </c>
      <c r="J55" s="2">
        <f t="shared" si="2"/>
        <v>1.2149045325232439</v>
      </c>
      <c r="M55">
        <f t="shared" si="4"/>
        <v>2.2340772120886618</v>
      </c>
    </row>
    <row r="56" spans="8:13" x14ac:dyDescent="0.15">
      <c r="H56">
        <f t="shared" si="1"/>
        <v>96</v>
      </c>
      <c r="I56">
        <v>48</v>
      </c>
      <c r="J56" s="2">
        <f t="shared" si="2"/>
        <v>1.2105179321750876</v>
      </c>
      <c r="M56">
        <f t="shared" si="4"/>
        <v>2.2300403245280753</v>
      </c>
    </row>
    <row r="57" spans="8:13" x14ac:dyDescent="0.15">
      <c r="H57">
        <f t="shared" si="1"/>
        <v>98</v>
      </c>
      <c r="I57">
        <v>49</v>
      </c>
      <c r="J57" s="2">
        <f t="shared" si="2"/>
        <v>1.2061392582371211</v>
      </c>
      <c r="M57">
        <f t="shared" si="4"/>
        <v>2.2260034303531575</v>
      </c>
    </row>
    <row r="58" spans="8:13" x14ac:dyDescent="0.15">
      <c r="H58">
        <f t="shared" si="1"/>
        <v>100</v>
      </c>
      <c r="I58">
        <v>50</v>
      </c>
      <c r="J58" s="2">
        <f t="shared" si="2"/>
        <v>1.2017685107223317</v>
      </c>
      <c r="M58">
        <f t="shared" si="4"/>
        <v>2.2219665295398636</v>
      </c>
    </row>
    <row r="59" spans="8:13" x14ac:dyDescent="0.15">
      <c r="H59">
        <f t="shared" si="1"/>
        <v>102</v>
      </c>
      <c r="I59">
        <v>51</v>
      </c>
      <c r="J59" s="2">
        <f t="shared" si="2"/>
        <v>1.1974056896437537</v>
      </c>
      <c r="M59">
        <f t="shared" si="4"/>
        <v>2.2179296220640166</v>
      </c>
    </row>
    <row r="60" spans="8:13" x14ac:dyDescent="0.15">
      <c r="H60">
        <f t="shared" si="1"/>
        <v>104</v>
      </c>
      <c r="I60">
        <v>52</v>
      </c>
      <c r="J60" s="2">
        <f t="shared" si="2"/>
        <v>1.1930507950144691</v>
      </c>
      <c r="M60">
        <f t="shared" si="4"/>
        <v>2.2138927079013087</v>
      </c>
    </row>
    <row r="61" spans="8:13" x14ac:dyDescent="0.15">
      <c r="H61">
        <f t="shared" si="1"/>
        <v>106</v>
      </c>
      <c r="I61">
        <v>53</v>
      </c>
      <c r="J61" s="2">
        <f t="shared" si="2"/>
        <v>1.1887038268476073</v>
      </c>
      <c r="M61">
        <f t="shared" si="4"/>
        <v>2.2098557870272977</v>
      </c>
    </row>
    <row r="62" spans="8:13" x14ac:dyDescent="0.15">
      <c r="H62">
        <f t="shared" si="1"/>
        <v>108</v>
      </c>
      <c r="I62">
        <v>54</v>
      </c>
      <c r="J62" s="2">
        <f t="shared" si="2"/>
        <v>1.1843647851563461</v>
      </c>
      <c r="M62">
        <f t="shared" si="4"/>
        <v>2.2058188594174073</v>
      </c>
    </row>
    <row r="63" spans="8:13" x14ac:dyDescent="0.15">
      <c r="H63">
        <f t="shared" si="1"/>
        <v>110</v>
      </c>
      <c r="I63">
        <v>55</v>
      </c>
      <c r="J63" s="2">
        <f t="shared" si="2"/>
        <v>1.1800336699539113</v>
      </c>
      <c r="M63">
        <f t="shared" si="4"/>
        <v>2.2017819250469257</v>
      </c>
    </row>
    <row r="64" spans="8:13" x14ac:dyDescent="0.15">
      <c r="H64">
        <f t="shared" si="1"/>
        <v>112</v>
      </c>
      <c r="I64">
        <v>56</v>
      </c>
      <c r="J64" s="2">
        <f t="shared" si="2"/>
        <v>1.1757104812535775</v>
      </c>
      <c r="M64">
        <f t="shared" si="4"/>
        <v>2.1977449838910057</v>
      </c>
    </row>
    <row r="65" spans="8:13" x14ac:dyDescent="0.15">
      <c r="H65">
        <f t="shared" si="1"/>
        <v>114</v>
      </c>
      <c r="I65">
        <v>57</v>
      </c>
      <c r="J65" s="2">
        <f t="shared" si="2"/>
        <v>1.1713952190686676</v>
      </c>
      <c r="M65">
        <f t="shared" si="4"/>
        <v>2.1937080359246623</v>
      </c>
    </row>
    <row r="66" spans="8:13" x14ac:dyDescent="0.15">
      <c r="H66">
        <f t="shared" si="1"/>
        <v>116</v>
      </c>
      <c r="I66">
        <v>58</v>
      </c>
      <c r="J66" s="2">
        <f t="shared" si="2"/>
        <v>1.167087883412554</v>
      </c>
      <c r="M66">
        <f t="shared" si="4"/>
        <v>2.1896710811227713</v>
      </c>
    </row>
    <row r="67" spans="8:13" x14ac:dyDescent="0.15">
      <c r="H67">
        <f t="shared" si="1"/>
        <v>118</v>
      </c>
      <c r="I67">
        <v>59</v>
      </c>
      <c r="J67" s="2">
        <f t="shared" si="2"/>
        <v>1.1627884742986581</v>
      </c>
      <c r="M67">
        <f t="shared" si="4"/>
        <v>2.185634119460071</v>
      </c>
    </row>
    <row r="68" spans="8:13" x14ac:dyDescent="0.15">
      <c r="H68">
        <f t="shared" si="1"/>
        <v>120</v>
      </c>
      <c r="I68">
        <v>60</v>
      </c>
      <c r="J68" s="2">
        <f t="shared" si="2"/>
        <v>1.1584969917404513</v>
      </c>
      <c r="M68">
        <f t="shared" si="4"/>
        <v>2.1815971509111578</v>
      </c>
    </row>
    <row r="69" spans="8:13" x14ac:dyDescent="0.15">
      <c r="H69">
        <f t="shared" si="1"/>
        <v>122</v>
      </c>
      <c r="I69">
        <v>61</v>
      </c>
      <c r="J69" s="2">
        <f t="shared" si="2"/>
        <v>1.1542134357514544</v>
      </c>
      <c r="M69">
        <f t="shared" si="4"/>
        <v>2.1775601754504872</v>
      </c>
    </row>
    <row r="70" spans="8:13" x14ac:dyDescent="0.15">
      <c r="H70">
        <f t="shared" si="1"/>
        <v>124</v>
      </c>
      <c r="I70">
        <v>62</v>
      </c>
      <c r="J70" s="2">
        <f t="shared" si="2"/>
        <v>1.1499378063452388</v>
      </c>
      <c r="M70">
        <f t="shared" si="4"/>
        <v>2.1735231930523726</v>
      </c>
    </row>
    <row r="71" spans="8:13" x14ac:dyDescent="0.15">
      <c r="H71">
        <f t="shared" si="1"/>
        <v>126</v>
      </c>
      <c r="I71">
        <v>63</v>
      </c>
      <c r="J71" s="2">
        <f t="shared" si="2"/>
        <v>1.145670103535426</v>
      </c>
      <c r="M71">
        <f t="shared" si="4"/>
        <v>2.1694862036909837</v>
      </c>
    </row>
    <row r="72" spans="8:13" x14ac:dyDescent="0.15">
      <c r="H72">
        <f t="shared" si="1"/>
        <v>128</v>
      </c>
      <c r="I72">
        <v>64</v>
      </c>
      <c r="J72" s="2">
        <f t="shared" si="2"/>
        <v>1.1414103273356884</v>
      </c>
      <c r="M72">
        <f t="shared" si="4"/>
        <v>2.1654492073403451</v>
      </c>
    </row>
    <row r="73" spans="8:13" x14ac:dyDescent="0.15">
      <c r="H73">
        <f t="shared" ref="H73:H136" si="5">I73*$N$7</f>
        <v>130</v>
      </c>
      <c r="I73">
        <v>65</v>
      </c>
      <c r="J73" s="2">
        <f t="shared" si="2"/>
        <v>1.1371584777597494</v>
      </c>
      <c r="M73">
        <f t="shared" si="4"/>
        <v>2.1614122039743364</v>
      </c>
    </row>
    <row r="74" spans="8:13" x14ac:dyDescent="0.15">
      <c r="H74">
        <f t="shared" si="5"/>
        <v>132</v>
      </c>
      <c r="I74">
        <v>66</v>
      </c>
      <c r="J74" s="2">
        <f t="shared" ref="J74:J137" si="6">J73-M73*$N$9*$N$7</f>
        <v>1.1329145548213837</v>
      </c>
      <c r="M74">
        <f t="shared" si="4"/>
        <v>2.1573751935666907</v>
      </c>
    </row>
    <row r="75" spans="8:13" x14ac:dyDescent="0.15">
      <c r="H75">
        <f t="shared" si="5"/>
        <v>134</v>
      </c>
      <c r="I75">
        <v>67</v>
      </c>
      <c r="J75" s="2">
        <f t="shared" si="6"/>
        <v>1.1286785585344175</v>
      </c>
      <c r="M75">
        <f t="shared" si="4"/>
        <v>2.1533381760909927</v>
      </c>
    </row>
    <row r="76" spans="8:13" x14ac:dyDescent="0.15">
      <c r="H76">
        <f t="shared" si="5"/>
        <v>136</v>
      </c>
      <c r="I76">
        <v>68</v>
      </c>
      <c r="J76" s="2">
        <f t="shared" si="6"/>
        <v>1.1244504889127287</v>
      </c>
      <c r="M76">
        <f t="shared" si="4"/>
        <v>2.1493011515206772</v>
      </c>
    </row>
    <row r="77" spans="8:13" x14ac:dyDescent="0.15">
      <c r="H77">
        <f t="shared" si="5"/>
        <v>138</v>
      </c>
      <c r="I77">
        <v>69</v>
      </c>
      <c r="J77" s="2">
        <f t="shared" si="6"/>
        <v>1.1202303459702478</v>
      </c>
      <c r="M77">
        <f t="shared" si="4"/>
        <v>2.1452641198290312</v>
      </c>
    </row>
    <row r="78" spans="8:13" x14ac:dyDescent="0.15">
      <c r="H78">
        <f t="shared" si="5"/>
        <v>140</v>
      </c>
      <c r="I78">
        <v>70</v>
      </c>
      <c r="J78" s="2">
        <f t="shared" si="6"/>
        <v>1.1160181297209575</v>
      </c>
      <c r="M78">
        <f t="shared" si="4"/>
        <v>2.1412270809891889</v>
      </c>
    </row>
    <row r="79" spans="8:13" x14ac:dyDescent="0.15">
      <c r="H79">
        <f t="shared" si="5"/>
        <v>142</v>
      </c>
      <c r="I79">
        <v>71</v>
      </c>
      <c r="J79" s="2">
        <f t="shared" si="6"/>
        <v>1.1118138401788931</v>
      </c>
      <c r="M79">
        <f t="shared" si="4"/>
        <v>2.1371900349741315</v>
      </c>
    </row>
    <row r="80" spans="8:13" x14ac:dyDescent="0.15">
      <c r="H80">
        <f t="shared" si="5"/>
        <v>144</v>
      </c>
      <c r="I80">
        <v>72</v>
      </c>
      <c r="J80" s="2">
        <f t="shared" si="6"/>
        <v>1.1076174773581431</v>
      </c>
      <c r="M80">
        <f t="shared" si="4"/>
        <v>2.1331529817566892</v>
      </c>
    </row>
    <row r="81" spans="8:13" x14ac:dyDescent="0.15">
      <c r="H81">
        <f t="shared" si="5"/>
        <v>146</v>
      </c>
      <c r="I81">
        <v>73</v>
      </c>
      <c r="J81" s="2">
        <f t="shared" si="6"/>
        <v>1.1034290412728494</v>
      </c>
      <c r="M81">
        <f t="shared" si="4"/>
        <v>2.129115921309535</v>
      </c>
    </row>
    <row r="82" spans="8:13" x14ac:dyDescent="0.15">
      <c r="H82">
        <f t="shared" si="5"/>
        <v>148</v>
      </c>
      <c r="I82">
        <v>74</v>
      </c>
      <c r="J82" s="2">
        <f t="shared" si="6"/>
        <v>1.0992485319372074</v>
      </c>
      <c r="M82">
        <f t="shared" si="4"/>
        <v>2.1250788536051868</v>
      </c>
    </row>
    <row r="83" spans="8:13" x14ac:dyDescent="0.15">
      <c r="H83">
        <f t="shared" si="5"/>
        <v>150</v>
      </c>
      <c r="I83">
        <v>75</v>
      </c>
      <c r="J83" s="2">
        <f t="shared" si="6"/>
        <v>1.0950759493654667</v>
      </c>
      <c r="M83">
        <f t="shared" si="4"/>
        <v>2.1210417786160067</v>
      </c>
    </row>
    <row r="84" spans="8:13" x14ac:dyDescent="0.15">
      <c r="H84">
        <f t="shared" si="5"/>
        <v>152</v>
      </c>
      <c r="I84">
        <v>76</v>
      </c>
      <c r="J84" s="2">
        <f t="shared" si="6"/>
        <v>1.090911293571931</v>
      </c>
      <c r="M84">
        <f t="shared" si="4"/>
        <v>2.1170046963141962</v>
      </c>
    </row>
    <row r="85" spans="8:13" x14ac:dyDescent="0.15">
      <c r="H85">
        <f t="shared" si="5"/>
        <v>154</v>
      </c>
      <c r="I85">
        <v>77</v>
      </c>
      <c r="J85" s="2">
        <f t="shared" si="6"/>
        <v>1.0867545645709586</v>
      </c>
      <c r="M85">
        <f t="shared" si="4"/>
        <v>2.1129676066718002</v>
      </c>
    </row>
    <row r="86" spans="8:13" x14ac:dyDescent="0.15">
      <c r="H86">
        <f t="shared" si="5"/>
        <v>156</v>
      </c>
      <c r="I86">
        <v>78</v>
      </c>
      <c r="J86" s="2">
        <f t="shared" si="6"/>
        <v>1.0826057623769627</v>
      </c>
      <c r="M86">
        <f t="shared" si="4"/>
        <v>2.1089305096606998</v>
      </c>
    </row>
    <row r="87" spans="8:13" x14ac:dyDescent="0.15">
      <c r="H87">
        <f t="shared" si="5"/>
        <v>158</v>
      </c>
      <c r="I87">
        <v>79</v>
      </c>
      <c r="J87" s="2">
        <f t="shared" si="6"/>
        <v>1.0784648870044118</v>
      </c>
      <c r="M87">
        <f t="shared" si="4"/>
        <v>2.1048934052526169</v>
      </c>
    </row>
    <row r="88" spans="8:13" x14ac:dyDescent="0.15">
      <c r="H88">
        <f t="shared" si="5"/>
        <v>160</v>
      </c>
      <c r="I88">
        <v>80</v>
      </c>
      <c r="J88" s="2">
        <f t="shared" si="6"/>
        <v>1.0743319384678298</v>
      </c>
      <c r="M88">
        <f t="shared" si="4"/>
        <v>2.1008562934191088</v>
      </c>
    </row>
    <row r="89" spans="8:13" x14ac:dyDescent="0.15">
      <c r="H89">
        <f t="shared" si="5"/>
        <v>162</v>
      </c>
      <c r="I89">
        <v>81</v>
      </c>
      <c r="J89" s="2">
        <f t="shared" si="6"/>
        <v>1.0702069167817965</v>
      </c>
      <c r="M89">
        <f t="shared" si="4"/>
        <v>2.0968191741315687</v>
      </c>
    </row>
    <row r="90" spans="8:13" x14ac:dyDescent="0.15">
      <c r="H90">
        <f t="shared" si="5"/>
        <v>164</v>
      </c>
      <c r="I90">
        <v>82</v>
      </c>
      <c r="J90" s="2">
        <f t="shared" si="6"/>
        <v>1.0660898219609478</v>
      </c>
      <c r="M90">
        <f t="shared" ref="M90:M153" si="7">SQRT(2*9.80665*J90/(1+$L$8))</f>
        <v>2.0927820473612235</v>
      </c>
    </row>
    <row r="91" spans="8:13" x14ac:dyDescent="0.15">
      <c r="H91">
        <f t="shared" si="5"/>
        <v>166</v>
      </c>
      <c r="I91">
        <v>83</v>
      </c>
      <c r="J91" s="2">
        <f t="shared" si="6"/>
        <v>1.0619806540199761</v>
      </c>
      <c r="M91">
        <f t="shared" si="7"/>
        <v>2.0887449130791347</v>
      </c>
    </row>
    <row r="92" spans="8:13" x14ac:dyDescent="0.15">
      <c r="H92">
        <f t="shared" si="5"/>
        <v>168</v>
      </c>
      <c r="I92">
        <v>84</v>
      </c>
      <c r="J92" s="2">
        <f t="shared" si="6"/>
        <v>1.0578794129736309</v>
      </c>
      <c r="M92">
        <f t="shared" si="7"/>
        <v>2.0847077712561943</v>
      </c>
    </row>
    <row r="93" spans="8:13" x14ac:dyDescent="0.15">
      <c r="H93">
        <f t="shared" si="5"/>
        <v>170</v>
      </c>
      <c r="I93">
        <v>85</v>
      </c>
      <c r="J93" s="2">
        <f t="shared" si="6"/>
        <v>1.0537860988367183</v>
      </c>
      <c r="M93">
        <f t="shared" si="7"/>
        <v>2.0806706218631246</v>
      </c>
    </row>
    <row r="94" spans="8:13" x14ac:dyDescent="0.15">
      <c r="H94">
        <f t="shared" si="5"/>
        <v>172</v>
      </c>
      <c r="I94">
        <v>86</v>
      </c>
      <c r="J94" s="2">
        <f t="shared" si="6"/>
        <v>1.0497007116241024</v>
      </c>
      <c r="M94">
        <f t="shared" si="7"/>
        <v>2.0766334648704774</v>
      </c>
    </row>
    <row r="95" spans="8:13" x14ac:dyDescent="0.15">
      <c r="H95">
        <f t="shared" si="5"/>
        <v>174</v>
      </c>
      <c r="I95">
        <v>87</v>
      </c>
      <c r="J95" s="2">
        <f t="shared" si="6"/>
        <v>1.0456232513507051</v>
      </c>
      <c r="M95">
        <f t="shared" si="7"/>
        <v>2.072596300248633</v>
      </c>
    </row>
    <row r="96" spans="8:13" x14ac:dyDescent="0.15">
      <c r="H96">
        <f t="shared" si="5"/>
        <v>176</v>
      </c>
      <c r="I96">
        <v>88</v>
      </c>
      <c r="J96" s="2">
        <f t="shared" si="6"/>
        <v>1.041553718031506</v>
      </c>
      <c r="M96">
        <f t="shared" si="7"/>
        <v>2.0685591279677968</v>
      </c>
    </row>
    <row r="97" spans="8:13" x14ac:dyDescent="0.15">
      <c r="H97">
        <f t="shared" si="5"/>
        <v>178</v>
      </c>
      <c r="I97">
        <v>89</v>
      </c>
      <c r="J97" s="2">
        <f t="shared" si="6"/>
        <v>1.0374921116815436</v>
      </c>
      <c r="M97">
        <f t="shared" si="7"/>
        <v>2.0645219479980006</v>
      </c>
    </row>
    <row r="98" spans="8:13" x14ac:dyDescent="0.15">
      <c r="H98">
        <f t="shared" si="5"/>
        <v>180</v>
      </c>
      <c r="I98">
        <v>90</v>
      </c>
      <c r="J98" s="2">
        <f t="shared" si="6"/>
        <v>1.0334384323159154</v>
      </c>
      <c r="M98">
        <f t="shared" si="7"/>
        <v>2.0604847603090986</v>
      </c>
    </row>
    <row r="99" spans="8:13" x14ac:dyDescent="0.15">
      <c r="H99">
        <f t="shared" si="5"/>
        <v>182</v>
      </c>
      <c r="I99">
        <v>91</v>
      </c>
      <c r="J99" s="2">
        <f t="shared" si="6"/>
        <v>1.0293926799497775</v>
      </c>
      <c r="M99">
        <f t="shared" si="7"/>
        <v>2.0564475648707679</v>
      </c>
    </row>
    <row r="100" spans="8:13" x14ac:dyDescent="0.15">
      <c r="H100">
        <f t="shared" si="5"/>
        <v>184</v>
      </c>
      <c r="I100">
        <v>92</v>
      </c>
      <c r="J100" s="2">
        <f t="shared" si="6"/>
        <v>1.0253548545983457</v>
      </c>
      <c r="M100">
        <f t="shared" si="7"/>
        <v>2.0524103616525062</v>
      </c>
    </row>
    <row r="101" spans="8:13" x14ac:dyDescent="0.15">
      <c r="H101">
        <f t="shared" si="5"/>
        <v>186</v>
      </c>
      <c r="I101">
        <v>93</v>
      </c>
      <c r="J101" s="2">
        <f t="shared" si="6"/>
        <v>1.0213249562768962</v>
      </c>
      <c r="M101">
        <f t="shared" si="7"/>
        <v>2.0483731506236316</v>
      </c>
    </row>
    <row r="102" spans="8:13" x14ac:dyDescent="0.15">
      <c r="H102">
        <f t="shared" si="5"/>
        <v>188</v>
      </c>
      <c r="I102">
        <v>94</v>
      </c>
      <c r="J102" s="2">
        <f t="shared" si="6"/>
        <v>1.0173029850007651</v>
      </c>
      <c r="M102">
        <f t="shared" si="7"/>
        <v>2.0443359317532801</v>
      </c>
    </row>
    <row r="103" spans="8:13" x14ac:dyDescent="0.15">
      <c r="H103">
        <f t="shared" si="5"/>
        <v>190</v>
      </c>
      <c r="I103">
        <v>95</v>
      </c>
      <c r="J103" s="2">
        <f t="shared" si="6"/>
        <v>1.0132889407853489</v>
      </c>
      <c r="M103">
        <f t="shared" si="7"/>
        <v>2.0402987050104033</v>
      </c>
    </row>
    <row r="104" spans="8:13" x14ac:dyDescent="0.15">
      <c r="H104">
        <f t="shared" si="5"/>
        <v>192</v>
      </c>
      <c r="I104">
        <v>96</v>
      </c>
      <c r="J104" s="2">
        <f t="shared" si="6"/>
        <v>1.0092828236461056</v>
      </c>
      <c r="M104">
        <f t="shared" si="7"/>
        <v>2.0362614703637685</v>
      </c>
    </row>
    <row r="105" spans="8:13" x14ac:dyDescent="0.15">
      <c r="H105">
        <f t="shared" si="5"/>
        <v>194</v>
      </c>
      <c r="I105">
        <v>97</v>
      </c>
      <c r="J105" s="2">
        <f t="shared" si="6"/>
        <v>1.0052846335985539</v>
      </c>
      <c r="M105">
        <f t="shared" si="7"/>
        <v>2.0322242277819571</v>
      </c>
    </row>
    <row r="106" spans="8:13" x14ac:dyDescent="0.15">
      <c r="H106">
        <f t="shared" si="5"/>
        <v>196</v>
      </c>
      <c r="I106">
        <v>98</v>
      </c>
      <c r="J106" s="2">
        <f t="shared" si="6"/>
        <v>1.0012943706582746</v>
      </c>
      <c r="M106">
        <f t="shared" si="7"/>
        <v>2.0281869772333625</v>
      </c>
    </row>
    <row r="107" spans="8:13" x14ac:dyDescent="0.15">
      <c r="H107">
        <f t="shared" si="5"/>
        <v>198</v>
      </c>
      <c r="I107">
        <v>99</v>
      </c>
      <c r="J107" s="2">
        <f t="shared" si="6"/>
        <v>0.99731203484091036</v>
      </c>
      <c r="M107">
        <f t="shared" si="7"/>
        <v>2.0241497186861888</v>
      </c>
    </row>
    <row r="108" spans="8:13" x14ac:dyDescent="0.15">
      <c r="H108">
        <f t="shared" si="5"/>
        <v>200</v>
      </c>
      <c r="I108">
        <v>100</v>
      </c>
      <c r="J108" s="2">
        <f t="shared" si="6"/>
        <v>0.99333762616216636</v>
      </c>
      <c r="M108">
        <f t="shared" si="7"/>
        <v>2.0201124521084481</v>
      </c>
    </row>
    <row r="109" spans="8:13" x14ac:dyDescent="0.15">
      <c r="H109">
        <f t="shared" si="5"/>
        <v>202</v>
      </c>
      <c r="I109">
        <v>101</v>
      </c>
      <c r="J109" s="2">
        <f t="shared" si="6"/>
        <v>0.98937114463781062</v>
      </c>
      <c r="M109">
        <f t="shared" si="7"/>
        <v>2.0160751774679633</v>
      </c>
    </row>
    <row r="110" spans="8:13" x14ac:dyDescent="0.15">
      <c r="H110">
        <f t="shared" si="5"/>
        <v>204</v>
      </c>
      <c r="I110">
        <v>102</v>
      </c>
      <c r="J110" s="2">
        <f t="shared" si="6"/>
        <v>0.98541259028367434</v>
      </c>
      <c r="M110">
        <f t="shared" si="7"/>
        <v>2.0120378947323605</v>
      </c>
    </row>
    <row r="111" spans="8:13" x14ac:dyDescent="0.15">
      <c r="H111">
        <f t="shared" si="5"/>
        <v>206</v>
      </c>
      <c r="I111">
        <v>103</v>
      </c>
      <c r="J111" s="2">
        <f t="shared" si="6"/>
        <v>0.98146196311565215</v>
      </c>
      <c r="M111">
        <f t="shared" si="7"/>
        <v>2.0080006038690712</v>
      </c>
    </row>
    <row r="112" spans="8:13" x14ac:dyDescent="0.15">
      <c r="H112">
        <f t="shared" si="5"/>
        <v>208</v>
      </c>
      <c r="I112">
        <v>104</v>
      </c>
      <c r="J112" s="2">
        <f t="shared" si="6"/>
        <v>0.97751926314970283</v>
      </c>
      <c r="M112">
        <f t="shared" si="7"/>
        <v>2.00396330484533</v>
      </c>
    </row>
    <row r="113" spans="8:13" x14ac:dyDescent="0.15">
      <c r="H113">
        <f t="shared" si="5"/>
        <v>210</v>
      </c>
      <c r="I113">
        <v>105</v>
      </c>
      <c r="J113" s="2">
        <f t="shared" si="6"/>
        <v>0.97358449040184936</v>
      </c>
      <c r="M113">
        <f t="shared" si="7"/>
        <v>1.9999259976281731</v>
      </c>
    </row>
    <row r="114" spans="8:13" x14ac:dyDescent="0.15">
      <c r="H114">
        <f t="shared" si="5"/>
        <v>212</v>
      </c>
      <c r="I114">
        <v>106</v>
      </c>
      <c r="J114" s="2">
        <f t="shared" si="6"/>
        <v>0.9696576448881794</v>
      </c>
      <c r="M114">
        <f t="shared" si="7"/>
        <v>1.9958886821844366</v>
      </c>
    </row>
    <row r="115" spans="8:13" x14ac:dyDescent="0.15">
      <c r="H115">
        <f t="shared" si="5"/>
        <v>214</v>
      </c>
      <c r="I115">
        <v>107</v>
      </c>
      <c r="J115" s="2">
        <f t="shared" si="6"/>
        <v>0.96573872662484583</v>
      </c>
      <c r="M115">
        <f t="shared" si="7"/>
        <v>1.991851358480754</v>
      </c>
    </row>
    <row r="116" spans="8:13" x14ac:dyDescent="0.15">
      <c r="H116">
        <f t="shared" si="5"/>
        <v>216</v>
      </c>
      <c r="I116">
        <v>108</v>
      </c>
      <c r="J116" s="2">
        <f t="shared" si="6"/>
        <v>0.96182773562806712</v>
      </c>
      <c r="M116">
        <f t="shared" si="7"/>
        <v>1.9878140264835562</v>
      </c>
    </row>
    <row r="117" spans="8:13" x14ac:dyDescent="0.15">
      <c r="H117">
        <f t="shared" si="5"/>
        <v>218</v>
      </c>
      <c r="I117">
        <v>109</v>
      </c>
      <c r="J117" s="2">
        <f t="shared" si="6"/>
        <v>0.95792467191412745</v>
      </c>
      <c r="M117">
        <f t="shared" si="7"/>
        <v>1.9837766861590684</v>
      </c>
    </row>
    <row r="118" spans="8:13" x14ac:dyDescent="0.15">
      <c r="H118">
        <f t="shared" si="5"/>
        <v>220</v>
      </c>
      <c r="I118">
        <v>110</v>
      </c>
      <c r="J118" s="2">
        <f t="shared" si="6"/>
        <v>0.95402953549937741</v>
      </c>
      <c r="M118">
        <f t="shared" si="7"/>
        <v>1.9797393374733092</v>
      </c>
    </row>
    <row r="119" spans="8:13" x14ac:dyDescent="0.15">
      <c r="H119">
        <f t="shared" si="5"/>
        <v>222</v>
      </c>
      <c r="I119">
        <v>111</v>
      </c>
      <c r="J119" s="2">
        <f t="shared" si="6"/>
        <v>0.95014232640023433</v>
      </c>
      <c r="M119">
        <f t="shared" si="7"/>
        <v>1.975701980392089</v>
      </c>
    </row>
    <row r="120" spans="8:13" x14ac:dyDescent="0.15">
      <c r="H120">
        <f t="shared" si="5"/>
        <v>224</v>
      </c>
      <c r="I120">
        <v>112</v>
      </c>
      <c r="J120" s="2">
        <f t="shared" si="6"/>
        <v>0.94626304463318267</v>
      </c>
      <c r="M120">
        <f t="shared" si="7"/>
        <v>1.9716646148810071</v>
      </c>
    </row>
    <row r="121" spans="8:13" x14ac:dyDescent="0.15">
      <c r="H121">
        <f t="shared" si="5"/>
        <v>226</v>
      </c>
      <c r="I121">
        <v>113</v>
      </c>
      <c r="J121" s="2">
        <f t="shared" si="6"/>
        <v>0.94239169021477442</v>
      </c>
      <c r="M121">
        <f t="shared" si="7"/>
        <v>1.9676272409054516</v>
      </c>
    </row>
    <row r="122" spans="8:13" x14ac:dyDescent="0.15">
      <c r="H122">
        <f t="shared" si="5"/>
        <v>228</v>
      </c>
      <c r="I122">
        <v>114</v>
      </c>
      <c r="J122" s="2">
        <f t="shared" si="6"/>
        <v>0.93852826316162963</v>
      </c>
      <c r="M122">
        <f t="shared" si="7"/>
        <v>1.9635898584305971</v>
      </c>
    </row>
    <row r="123" spans="8:13" x14ac:dyDescent="0.15">
      <c r="H123">
        <f t="shared" si="5"/>
        <v>230</v>
      </c>
      <c r="I123">
        <v>115</v>
      </c>
      <c r="J123" s="2">
        <f t="shared" si="6"/>
        <v>0.93467276349043649</v>
      </c>
      <c r="M123">
        <f t="shared" si="7"/>
        <v>1.9595524674214022</v>
      </c>
    </row>
    <row r="124" spans="8:13" x14ac:dyDescent="0.15">
      <c r="H124">
        <f t="shared" si="5"/>
        <v>232</v>
      </c>
      <c r="I124">
        <v>116</v>
      </c>
      <c r="J124" s="2">
        <f t="shared" si="6"/>
        <v>0.93082519121795226</v>
      </c>
      <c r="M124">
        <f t="shared" si="7"/>
        <v>1.9555150678426088</v>
      </c>
    </row>
    <row r="125" spans="8:13" x14ac:dyDescent="0.15">
      <c r="H125">
        <f t="shared" si="5"/>
        <v>234</v>
      </c>
      <c r="I125">
        <v>117</v>
      </c>
      <c r="J125" s="2">
        <f t="shared" si="6"/>
        <v>0.92698554636100317</v>
      </c>
      <c r="M125">
        <f t="shared" si="7"/>
        <v>1.9514776596587387</v>
      </c>
    </row>
    <row r="126" spans="8:13" x14ac:dyDescent="0.15">
      <c r="H126">
        <f t="shared" si="5"/>
        <v>236</v>
      </c>
      <c r="I126">
        <v>118</v>
      </c>
      <c r="J126" s="2">
        <f t="shared" si="6"/>
        <v>0.92315382893648534</v>
      </c>
      <c r="M126">
        <f t="shared" si="7"/>
        <v>1.947440242834094</v>
      </c>
    </row>
    <row r="127" spans="8:13" x14ac:dyDescent="0.15">
      <c r="H127">
        <f t="shared" si="5"/>
        <v>238</v>
      </c>
      <c r="I127">
        <v>119</v>
      </c>
      <c r="J127" s="2">
        <f t="shared" si="6"/>
        <v>0.91933003896136489</v>
      </c>
      <c r="M127">
        <f t="shared" si="7"/>
        <v>1.9434028173327542</v>
      </c>
    </row>
    <row r="128" spans="8:13" x14ac:dyDescent="0.15">
      <c r="H128">
        <f t="shared" si="5"/>
        <v>240</v>
      </c>
      <c r="I128">
        <v>120</v>
      </c>
      <c r="J128" s="2">
        <f t="shared" si="6"/>
        <v>0.91551417645267841</v>
      </c>
      <c r="M128">
        <f t="shared" si="7"/>
        <v>1.9393653831185731</v>
      </c>
    </row>
    <row r="129" spans="8:13" x14ac:dyDescent="0.15">
      <c r="H129">
        <f t="shared" si="5"/>
        <v>242</v>
      </c>
      <c r="I129">
        <v>121</v>
      </c>
      <c r="J129" s="2">
        <f t="shared" si="6"/>
        <v>0.91170624142753365</v>
      </c>
      <c r="M129">
        <f t="shared" si="7"/>
        <v>1.9353279401551793</v>
      </c>
    </row>
    <row r="130" spans="8:13" x14ac:dyDescent="0.15">
      <c r="H130">
        <f t="shared" si="5"/>
        <v>244</v>
      </c>
      <c r="I130">
        <v>122</v>
      </c>
      <c r="J130" s="2">
        <f t="shared" si="6"/>
        <v>0.90790623390310954</v>
      </c>
      <c r="M130">
        <f t="shared" si="7"/>
        <v>1.9312904884059721</v>
      </c>
    </row>
    <row r="131" spans="8:13" x14ac:dyDescent="0.15">
      <c r="H131">
        <f t="shared" si="5"/>
        <v>246</v>
      </c>
      <c r="I131">
        <v>123</v>
      </c>
      <c r="J131" s="2">
        <f t="shared" si="6"/>
        <v>0.90411415389665706</v>
      </c>
      <c r="M131">
        <f t="shared" si="7"/>
        <v>1.9272530278341216</v>
      </c>
    </row>
    <row r="132" spans="8:13" x14ac:dyDescent="0.15">
      <c r="H132">
        <f t="shared" si="5"/>
        <v>248</v>
      </c>
      <c r="I132">
        <v>124</v>
      </c>
      <c r="J132" s="2">
        <f t="shared" si="6"/>
        <v>0.90033000142549935</v>
      </c>
      <c r="M132">
        <f t="shared" si="7"/>
        <v>1.9232155584025645</v>
      </c>
    </row>
    <row r="133" spans="8:13" x14ac:dyDescent="0.15">
      <c r="H133">
        <f t="shared" si="5"/>
        <v>250</v>
      </c>
      <c r="I133">
        <v>125</v>
      </c>
      <c r="J133" s="2">
        <f t="shared" si="6"/>
        <v>0.89655377650703239</v>
      </c>
      <c r="M133">
        <f t="shared" si="7"/>
        <v>1.9191780800740048</v>
      </c>
    </row>
    <row r="134" spans="8:13" x14ac:dyDescent="0.15">
      <c r="H134">
        <f t="shared" si="5"/>
        <v>252</v>
      </c>
      <c r="I134">
        <v>126</v>
      </c>
      <c r="J134" s="2">
        <f t="shared" si="6"/>
        <v>0.89278547915872553</v>
      </c>
      <c r="M134">
        <f t="shared" si="7"/>
        <v>1.9151405928109091</v>
      </c>
    </row>
    <row r="135" spans="8:13" x14ac:dyDescent="0.15">
      <c r="H135">
        <f t="shared" si="5"/>
        <v>254</v>
      </c>
      <c r="I135">
        <v>127</v>
      </c>
      <c r="J135" s="2">
        <f t="shared" si="6"/>
        <v>0.88902510939812152</v>
      </c>
      <c r="M135">
        <f t="shared" si="7"/>
        <v>1.9111030965755069</v>
      </c>
    </row>
    <row r="136" spans="8:13" x14ac:dyDescent="0.15">
      <c r="H136">
        <f t="shared" si="5"/>
        <v>256</v>
      </c>
      <c r="I136">
        <v>128</v>
      </c>
      <c r="J136" s="2">
        <f t="shared" si="6"/>
        <v>0.8852726672428376</v>
      </c>
      <c r="M136">
        <f t="shared" si="7"/>
        <v>1.9070655913297869</v>
      </c>
    </row>
    <row r="137" spans="8:13" x14ac:dyDescent="0.15">
      <c r="H137">
        <f t="shared" ref="H137:H200" si="8">I137*$N$7</f>
        <v>258</v>
      </c>
      <c r="I137">
        <v>129</v>
      </c>
      <c r="J137" s="2">
        <f t="shared" si="6"/>
        <v>0.88152815271056539</v>
      </c>
      <c r="M137">
        <f t="shared" si="7"/>
        <v>1.9030280770354961</v>
      </c>
    </row>
    <row r="138" spans="8:13" x14ac:dyDescent="0.15">
      <c r="H138">
        <f t="shared" si="8"/>
        <v>260</v>
      </c>
      <c r="I138">
        <v>130</v>
      </c>
      <c r="J138" s="2">
        <f t="shared" ref="J138:J201" si="9">J137-M137*$N$9*$N$7</f>
        <v>0.87779156581907181</v>
      </c>
      <c r="M138">
        <f t="shared" si="7"/>
        <v>1.8989905536541376</v>
      </c>
    </row>
    <row r="139" spans="8:13" x14ac:dyDescent="0.15">
      <c r="H139">
        <f t="shared" si="8"/>
        <v>262</v>
      </c>
      <c r="I139">
        <v>131</v>
      </c>
      <c r="J139" s="2">
        <f t="shared" si="9"/>
        <v>0.87406290658619912</v>
      </c>
      <c r="M139">
        <f t="shared" si="7"/>
        <v>1.8949530211469665</v>
      </c>
    </row>
    <row r="140" spans="8:13" x14ac:dyDescent="0.15">
      <c r="H140">
        <f t="shared" si="8"/>
        <v>264</v>
      </c>
      <c r="I140">
        <v>132</v>
      </c>
      <c r="J140" s="2">
        <f t="shared" si="9"/>
        <v>0.87034217502986588</v>
      </c>
      <c r="M140">
        <f t="shared" si="7"/>
        <v>1.8909154794749918</v>
      </c>
    </row>
    <row r="141" spans="8:13" x14ac:dyDescent="0.15">
      <c r="H141">
        <f t="shared" si="8"/>
        <v>266</v>
      </c>
      <c r="I141">
        <v>133</v>
      </c>
      <c r="J141" s="2">
        <f t="shared" si="9"/>
        <v>0.86662937116806726</v>
      </c>
      <c r="M141">
        <f t="shared" si="7"/>
        <v>1.8868779285989707</v>
      </c>
    </row>
    <row r="142" spans="8:13" x14ac:dyDescent="0.15">
      <c r="H142">
        <f t="shared" si="8"/>
        <v>268</v>
      </c>
      <c r="I142">
        <v>134</v>
      </c>
      <c r="J142" s="2">
        <f t="shared" si="9"/>
        <v>0.86292449501887525</v>
      </c>
      <c r="M142">
        <f t="shared" si="7"/>
        <v>1.8828403684794079</v>
      </c>
    </row>
    <row r="143" spans="8:13" x14ac:dyDescent="0.15">
      <c r="H143">
        <f t="shared" si="8"/>
        <v>270</v>
      </c>
      <c r="I143">
        <v>135</v>
      </c>
      <c r="J143" s="2">
        <f t="shared" si="9"/>
        <v>0.85922754660043954</v>
      </c>
      <c r="M143">
        <f t="shared" si="7"/>
        <v>1.878802799076553</v>
      </c>
    </row>
    <row r="144" spans="8:13" x14ac:dyDescent="0.15">
      <c r="H144">
        <f t="shared" si="8"/>
        <v>272</v>
      </c>
      <c r="I144">
        <v>136</v>
      </c>
      <c r="J144" s="2">
        <f t="shared" si="9"/>
        <v>0.85553852593098778</v>
      </c>
      <c r="M144">
        <f t="shared" si="7"/>
        <v>1.8747652203503991</v>
      </c>
    </row>
    <row r="145" spans="8:13" x14ac:dyDescent="0.15">
      <c r="H145">
        <f t="shared" si="8"/>
        <v>274</v>
      </c>
      <c r="I145">
        <v>137</v>
      </c>
      <c r="J145" s="2">
        <f t="shared" si="9"/>
        <v>0.85185743302882622</v>
      </c>
      <c r="M145">
        <f t="shared" si="7"/>
        <v>1.8707276322606794</v>
      </c>
    </row>
    <row r="146" spans="8:13" x14ac:dyDescent="0.15">
      <c r="H146">
        <f t="shared" si="8"/>
        <v>276</v>
      </c>
      <c r="I146">
        <v>138</v>
      </c>
      <c r="J146" s="2">
        <f t="shared" si="9"/>
        <v>0.84818426791234025</v>
      </c>
      <c r="M146">
        <f t="shared" si="7"/>
        <v>1.8666900347668667</v>
      </c>
    </row>
    <row r="147" spans="8:13" x14ac:dyDescent="0.15">
      <c r="H147">
        <f t="shared" si="8"/>
        <v>278</v>
      </c>
      <c r="I147">
        <v>139</v>
      </c>
      <c r="J147" s="2">
        <f t="shared" si="9"/>
        <v>0.84451903059999467</v>
      </c>
      <c r="M147">
        <f t="shared" si="7"/>
        <v>1.8626524278281684</v>
      </c>
    </row>
    <row r="148" spans="8:13" x14ac:dyDescent="0.15">
      <c r="H148">
        <f t="shared" si="8"/>
        <v>280</v>
      </c>
      <c r="I148">
        <v>140</v>
      </c>
      <c r="J148" s="2">
        <f t="shared" si="9"/>
        <v>0.84086172111033453</v>
      </c>
      <c r="M148">
        <f t="shared" si="7"/>
        <v>1.8586148114035268</v>
      </c>
    </row>
    <row r="149" spans="8:13" x14ac:dyDescent="0.15">
      <c r="H149">
        <f t="shared" si="8"/>
        <v>282</v>
      </c>
      <c r="I149">
        <v>141</v>
      </c>
      <c r="J149" s="2">
        <f t="shared" si="9"/>
        <v>0.83721233946198548</v>
      </c>
      <c r="M149">
        <f t="shared" si="7"/>
        <v>1.8545771854516164</v>
      </c>
    </row>
    <row r="150" spans="8:13" x14ac:dyDescent="0.15">
      <c r="H150">
        <f t="shared" si="8"/>
        <v>284</v>
      </c>
      <c r="I150">
        <v>142</v>
      </c>
      <c r="J150" s="2">
        <f t="shared" si="9"/>
        <v>0.83357088567365423</v>
      </c>
      <c r="M150">
        <f t="shared" si="7"/>
        <v>1.8505395499308395</v>
      </c>
    </row>
    <row r="151" spans="8:13" x14ac:dyDescent="0.15">
      <c r="H151">
        <f t="shared" si="8"/>
        <v>286</v>
      </c>
      <c r="I151">
        <v>143</v>
      </c>
      <c r="J151" s="2">
        <f t="shared" si="9"/>
        <v>0.82993735976412919</v>
      </c>
      <c r="M151">
        <f t="shared" si="7"/>
        <v>1.8465019047993261</v>
      </c>
    </row>
    <row r="152" spans="8:13" x14ac:dyDescent="0.15">
      <c r="H152">
        <f t="shared" si="8"/>
        <v>288</v>
      </c>
      <c r="I152">
        <v>144</v>
      </c>
      <c r="J152" s="2">
        <f t="shared" si="9"/>
        <v>0.82631176175228094</v>
      </c>
      <c r="M152">
        <f t="shared" si="7"/>
        <v>1.8424642500149304</v>
      </c>
    </row>
    <row r="153" spans="8:13" x14ac:dyDescent="0.15">
      <c r="H153">
        <f t="shared" si="8"/>
        <v>290</v>
      </c>
      <c r="I153">
        <v>145</v>
      </c>
      <c r="J153" s="2">
        <f t="shared" si="9"/>
        <v>0.82269409165706298</v>
      </c>
      <c r="M153">
        <f t="shared" si="7"/>
        <v>1.8384265855352293</v>
      </c>
    </row>
    <row r="154" spans="8:13" x14ac:dyDescent="0.15">
      <c r="H154">
        <f t="shared" si="8"/>
        <v>292</v>
      </c>
      <c r="I154">
        <v>146</v>
      </c>
      <c r="J154" s="2">
        <f t="shared" si="9"/>
        <v>0.81908434949751197</v>
      </c>
      <c r="M154">
        <f t="shared" ref="M154:M217" si="10">SQRT(2*9.80665*J154/(1+$L$8))</f>
        <v>1.8343889113175187</v>
      </c>
    </row>
    <row r="155" spans="8:13" x14ac:dyDescent="0.15">
      <c r="H155">
        <f t="shared" si="8"/>
        <v>294</v>
      </c>
      <c r="I155">
        <v>147</v>
      </c>
      <c r="J155" s="2">
        <f t="shared" si="9"/>
        <v>0.81548253529274839</v>
      </c>
      <c r="M155">
        <f t="shared" si="10"/>
        <v>1.8303512273188116</v>
      </c>
    </row>
    <row r="156" spans="8:13" x14ac:dyDescent="0.15">
      <c r="H156">
        <f t="shared" si="8"/>
        <v>296</v>
      </c>
      <c r="I156">
        <v>148</v>
      </c>
      <c r="J156" s="2">
        <f t="shared" si="9"/>
        <v>0.81188864906197722</v>
      </c>
      <c r="M156">
        <f t="shared" si="10"/>
        <v>1.8263135334958358</v>
      </c>
    </row>
    <row r="157" spans="8:13" x14ac:dyDescent="0.15">
      <c r="H157">
        <f t="shared" si="8"/>
        <v>298</v>
      </c>
      <c r="I157">
        <v>149</v>
      </c>
      <c r="J157" s="2">
        <f t="shared" si="9"/>
        <v>0.80830269082448836</v>
      </c>
      <c r="M157">
        <f t="shared" si="10"/>
        <v>1.822275829805031</v>
      </c>
    </row>
    <row r="158" spans="8:13" x14ac:dyDescent="0.15">
      <c r="H158">
        <f t="shared" si="8"/>
        <v>300</v>
      </c>
      <c r="I158">
        <v>150</v>
      </c>
      <c r="J158" s="2">
        <f t="shared" si="9"/>
        <v>0.8047246605996573</v>
      </c>
      <c r="M158">
        <f t="shared" si="10"/>
        <v>1.8182381162025474</v>
      </c>
    </row>
    <row r="159" spans="8:13" x14ac:dyDescent="0.15">
      <c r="H159">
        <f t="shared" si="8"/>
        <v>302</v>
      </c>
      <c r="I159">
        <v>151</v>
      </c>
      <c r="J159" s="2">
        <f t="shared" si="9"/>
        <v>0.80115455840694549</v>
      </c>
      <c r="M159">
        <f t="shared" si="10"/>
        <v>1.8142003926442405</v>
      </c>
    </row>
    <row r="160" spans="8:13" x14ac:dyDescent="0.15">
      <c r="H160">
        <f t="shared" si="8"/>
        <v>304</v>
      </c>
      <c r="I160">
        <v>152</v>
      </c>
      <c r="J160" s="2">
        <f t="shared" si="9"/>
        <v>0.79759238426590118</v>
      </c>
      <c r="M160">
        <f t="shared" si="10"/>
        <v>1.8101626590856714</v>
      </c>
    </row>
    <row r="161" spans="8:13" x14ac:dyDescent="0.15">
      <c r="H161">
        <f t="shared" si="8"/>
        <v>306</v>
      </c>
      <c r="I161">
        <v>153</v>
      </c>
      <c r="J161" s="2">
        <f t="shared" si="9"/>
        <v>0.79403813819615987</v>
      </c>
      <c r="M161">
        <f t="shared" si="10"/>
        <v>1.8061249154821024</v>
      </c>
    </row>
    <row r="162" spans="8:13" x14ac:dyDescent="0.15">
      <c r="H162">
        <f t="shared" si="8"/>
        <v>308</v>
      </c>
      <c r="I162">
        <v>154</v>
      </c>
      <c r="J162" s="2">
        <f t="shared" si="9"/>
        <v>0.7904918202174448</v>
      </c>
      <c r="M162">
        <f t="shared" si="10"/>
        <v>1.802087161788495</v>
      </c>
    </row>
    <row r="163" spans="8:13" x14ac:dyDescent="0.15">
      <c r="H163">
        <f t="shared" si="8"/>
        <v>310</v>
      </c>
      <c r="I163">
        <v>155</v>
      </c>
      <c r="J163" s="2">
        <f t="shared" si="9"/>
        <v>0.78695343034956777</v>
      </c>
      <c r="M163">
        <f t="shared" si="10"/>
        <v>1.7980493979595069</v>
      </c>
    </row>
    <row r="164" spans="8:13" x14ac:dyDescent="0.15">
      <c r="H164">
        <f t="shared" si="8"/>
        <v>312</v>
      </c>
      <c r="I164">
        <v>156</v>
      </c>
      <c r="J164" s="2">
        <f t="shared" si="9"/>
        <v>0.78342296861242955</v>
      </c>
      <c r="M164">
        <f t="shared" si="10"/>
        <v>1.7940116239494892</v>
      </c>
    </row>
    <row r="165" spans="8:13" x14ac:dyDescent="0.15">
      <c r="H165">
        <f t="shared" si="8"/>
        <v>314</v>
      </c>
      <c r="I165">
        <v>157</v>
      </c>
      <c r="J165" s="2">
        <f t="shared" si="9"/>
        <v>0.77990043502602058</v>
      </c>
      <c r="M165">
        <f t="shared" si="10"/>
        <v>1.789973839712484</v>
      </c>
    </row>
    <row r="166" spans="8:13" x14ac:dyDescent="0.15">
      <c r="H166">
        <f t="shared" si="8"/>
        <v>316</v>
      </c>
      <c r="I166">
        <v>158</v>
      </c>
      <c r="J166" s="2">
        <f t="shared" si="9"/>
        <v>0.77638582961042146</v>
      </c>
      <c r="M166">
        <f t="shared" si="10"/>
        <v>1.7859360452022215</v>
      </c>
    </row>
    <row r="167" spans="8:13" x14ac:dyDescent="0.15">
      <c r="H167">
        <f t="shared" si="8"/>
        <v>318</v>
      </c>
      <c r="I167">
        <v>159</v>
      </c>
      <c r="J167" s="2">
        <f t="shared" si="9"/>
        <v>0.77287915238580362</v>
      </c>
      <c r="M167">
        <f t="shared" si="10"/>
        <v>1.7818982403721164</v>
      </c>
    </row>
    <row r="168" spans="8:13" x14ac:dyDescent="0.15">
      <c r="H168">
        <f t="shared" si="8"/>
        <v>320</v>
      </c>
      <c r="I168">
        <v>160</v>
      </c>
      <c r="J168" s="2">
        <f t="shared" si="9"/>
        <v>0.76938040337243008</v>
      </c>
      <c r="M168">
        <f t="shared" si="10"/>
        <v>1.7778604251752665</v>
      </c>
    </row>
    <row r="169" spans="8:13" x14ac:dyDescent="0.15">
      <c r="H169">
        <f t="shared" si="8"/>
        <v>322</v>
      </c>
      <c r="I169">
        <v>161</v>
      </c>
      <c r="J169" s="2">
        <f t="shared" si="9"/>
        <v>0.76588958259065587</v>
      </c>
      <c r="M169">
        <f t="shared" si="10"/>
        <v>1.773822599564449</v>
      </c>
    </row>
    <row r="170" spans="8:13" x14ac:dyDescent="0.15">
      <c r="H170">
        <f t="shared" si="8"/>
        <v>324</v>
      </c>
      <c r="I170">
        <v>162</v>
      </c>
      <c r="J170" s="2">
        <f t="shared" si="9"/>
        <v>0.76240669006092887</v>
      </c>
      <c r="M170">
        <f t="shared" si="10"/>
        <v>1.7697847634921167</v>
      </c>
    </row>
    <row r="171" spans="8:13" x14ac:dyDescent="0.15">
      <c r="H171">
        <f t="shared" si="8"/>
        <v>326</v>
      </c>
      <c r="I171">
        <v>163</v>
      </c>
      <c r="J171" s="2">
        <f t="shared" si="9"/>
        <v>0.75893172580379009</v>
      </c>
      <c r="M171">
        <f t="shared" si="10"/>
        <v>1.7657469169103968</v>
      </c>
    </row>
    <row r="172" spans="8:13" x14ac:dyDescent="0.15">
      <c r="H172">
        <f t="shared" si="8"/>
        <v>328</v>
      </c>
      <c r="I172">
        <v>164</v>
      </c>
      <c r="J172" s="2">
        <f t="shared" si="9"/>
        <v>0.7554646898398748</v>
      </c>
      <c r="M172">
        <f t="shared" si="10"/>
        <v>1.7617090597710865</v>
      </c>
    </row>
    <row r="173" spans="8:13" x14ac:dyDescent="0.15">
      <c r="H173">
        <f t="shared" si="8"/>
        <v>330</v>
      </c>
      <c r="I173">
        <v>165</v>
      </c>
      <c r="J173" s="2">
        <f t="shared" si="9"/>
        <v>0.75200558218991265</v>
      </c>
      <c r="M173">
        <f t="shared" si="10"/>
        <v>1.7576711920256509</v>
      </c>
    </row>
    <row r="174" spans="8:13" x14ac:dyDescent="0.15">
      <c r="H174">
        <f t="shared" si="8"/>
        <v>332</v>
      </c>
      <c r="I174">
        <v>166</v>
      </c>
      <c r="J174" s="2">
        <f t="shared" si="9"/>
        <v>0.74855440287472874</v>
      </c>
      <c r="M174">
        <f t="shared" si="10"/>
        <v>1.7536333136252191</v>
      </c>
    </row>
    <row r="175" spans="8:13" x14ac:dyDescent="0.15">
      <c r="H175">
        <f t="shared" si="8"/>
        <v>334</v>
      </c>
      <c r="I175">
        <v>167</v>
      </c>
      <c r="J175" s="2">
        <f t="shared" si="9"/>
        <v>0.74511115191524413</v>
      </c>
      <c r="M175">
        <f t="shared" si="10"/>
        <v>1.7495954245205816</v>
      </c>
    </row>
    <row r="176" spans="8:13" x14ac:dyDescent="0.15">
      <c r="H176">
        <f t="shared" si="8"/>
        <v>336</v>
      </c>
      <c r="I176">
        <v>168</v>
      </c>
      <c r="J176" s="2">
        <f t="shared" si="9"/>
        <v>0.74167582933247655</v>
      </c>
      <c r="M176">
        <f t="shared" si="10"/>
        <v>1.7455575246621873</v>
      </c>
    </row>
    <row r="177" spans="8:13" x14ac:dyDescent="0.15">
      <c r="H177">
        <f t="shared" si="8"/>
        <v>338</v>
      </c>
      <c r="I177">
        <v>169</v>
      </c>
      <c r="J177" s="2">
        <f t="shared" si="9"/>
        <v>0.7382484351475409</v>
      </c>
      <c r="M177">
        <f t="shared" si="10"/>
        <v>1.7415196140001401</v>
      </c>
    </row>
    <row r="178" spans="8:13" x14ac:dyDescent="0.15">
      <c r="H178">
        <f t="shared" si="8"/>
        <v>340</v>
      </c>
      <c r="I178">
        <v>170</v>
      </c>
      <c r="J178" s="2">
        <f t="shared" si="9"/>
        <v>0.7348289693816501</v>
      </c>
      <c r="M178">
        <f t="shared" si="10"/>
        <v>1.7374816924841949</v>
      </c>
    </row>
    <row r="179" spans="8:13" x14ac:dyDescent="0.15">
      <c r="H179">
        <f t="shared" si="8"/>
        <v>342</v>
      </c>
      <c r="I179">
        <v>171</v>
      </c>
      <c r="J179" s="2">
        <f t="shared" si="9"/>
        <v>0.73141743205611565</v>
      </c>
      <c r="M179">
        <f t="shared" si="10"/>
        <v>1.7334437600637564</v>
      </c>
    </row>
    <row r="180" spans="8:13" x14ac:dyDescent="0.15">
      <c r="H180">
        <f t="shared" si="8"/>
        <v>344</v>
      </c>
      <c r="I180">
        <v>172</v>
      </c>
      <c r="J180" s="2">
        <f t="shared" si="9"/>
        <v>0.72801382319234853</v>
      </c>
      <c r="M180">
        <f t="shared" si="10"/>
        <v>1.7294058166878741</v>
      </c>
    </row>
    <row r="181" spans="8:13" x14ac:dyDescent="0.15">
      <c r="H181">
        <f t="shared" si="8"/>
        <v>346</v>
      </c>
      <c r="I181">
        <v>173</v>
      </c>
      <c r="J181" s="2">
        <f t="shared" si="9"/>
        <v>0.72461814281185977</v>
      </c>
      <c r="M181">
        <f t="shared" si="10"/>
        <v>1.7253678623052386</v>
      </c>
    </row>
    <row r="182" spans="8:13" x14ac:dyDescent="0.15">
      <c r="H182">
        <f t="shared" si="8"/>
        <v>348</v>
      </c>
      <c r="I182">
        <v>174</v>
      </c>
      <c r="J182" s="2">
        <f t="shared" si="9"/>
        <v>0.72123039093626096</v>
      </c>
      <c r="M182">
        <f t="shared" si="10"/>
        <v>1.7213298968641799</v>
      </c>
    </row>
    <row r="183" spans="8:13" x14ac:dyDescent="0.15">
      <c r="H183">
        <f t="shared" si="8"/>
        <v>350</v>
      </c>
      <c r="I183">
        <v>175</v>
      </c>
      <c r="J183" s="2">
        <f t="shared" si="9"/>
        <v>0.71785056758726529</v>
      </c>
      <c r="M183">
        <f t="shared" si="10"/>
        <v>1.7172919203126633</v>
      </c>
    </row>
    <row r="184" spans="8:13" x14ac:dyDescent="0.15">
      <c r="H184">
        <f t="shared" si="8"/>
        <v>352</v>
      </c>
      <c r="I184">
        <v>176</v>
      </c>
      <c r="J184" s="2">
        <f t="shared" si="9"/>
        <v>0.7144786727866882</v>
      </c>
      <c r="M184">
        <f t="shared" si="10"/>
        <v>1.7132539325982852</v>
      </c>
    </row>
    <row r="185" spans="8:13" x14ac:dyDescent="0.15">
      <c r="H185">
        <f t="shared" si="8"/>
        <v>354</v>
      </c>
      <c r="I185">
        <v>177</v>
      </c>
      <c r="J185" s="2">
        <f t="shared" si="9"/>
        <v>0.71111470655644782</v>
      </c>
      <c r="M185">
        <f t="shared" si="10"/>
        <v>1.7092159336682708</v>
      </c>
    </row>
    <row r="186" spans="8:13" x14ac:dyDescent="0.15">
      <c r="H186">
        <f t="shared" si="8"/>
        <v>356</v>
      </c>
      <c r="I186">
        <v>178</v>
      </c>
      <c r="J186" s="2">
        <f t="shared" si="9"/>
        <v>0.70775866891856598</v>
      </c>
      <c r="M186">
        <f t="shared" si="10"/>
        <v>1.7051779234694695</v>
      </c>
    </row>
    <row r="187" spans="8:13" x14ac:dyDescent="0.15">
      <c r="H187">
        <f t="shared" si="8"/>
        <v>358</v>
      </c>
      <c r="I187">
        <v>179</v>
      </c>
      <c r="J187" s="2">
        <f t="shared" si="9"/>
        <v>0.70441055989516899</v>
      </c>
      <c r="M187">
        <f t="shared" si="10"/>
        <v>1.7011399019483522</v>
      </c>
    </row>
    <row r="188" spans="8:13" x14ac:dyDescent="0.15">
      <c r="H188">
        <f t="shared" si="8"/>
        <v>360</v>
      </c>
      <c r="I188">
        <v>180</v>
      </c>
      <c r="J188" s="2">
        <f t="shared" si="9"/>
        <v>0.70107037950848816</v>
      </c>
      <c r="M188">
        <f t="shared" si="10"/>
        <v>1.6971018690510074</v>
      </c>
    </row>
    <row r="189" spans="8:13" x14ac:dyDescent="0.15">
      <c r="H189">
        <f t="shared" si="8"/>
        <v>362</v>
      </c>
      <c r="I189">
        <v>181</v>
      </c>
      <c r="J189" s="2">
        <f t="shared" si="9"/>
        <v>0.69773812778086053</v>
      </c>
      <c r="M189">
        <f t="shared" si="10"/>
        <v>1.6930638247231364</v>
      </c>
    </row>
    <row r="190" spans="8:13" x14ac:dyDescent="0.15">
      <c r="H190">
        <f t="shared" si="8"/>
        <v>364</v>
      </c>
      <c r="I190">
        <v>182</v>
      </c>
      <c r="J190" s="2">
        <f t="shared" si="9"/>
        <v>0.69441380473473002</v>
      </c>
      <c r="M190">
        <f t="shared" si="10"/>
        <v>1.6890257689100527</v>
      </c>
    </row>
    <row r="191" spans="8:13" x14ac:dyDescent="0.15">
      <c r="H191">
        <f t="shared" si="8"/>
        <v>366</v>
      </c>
      <c r="I191">
        <v>183</v>
      </c>
      <c r="J191" s="2">
        <f t="shared" si="9"/>
        <v>0.69109741039264772</v>
      </c>
      <c r="M191">
        <f t="shared" si="10"/>
        <v>1.6849877015566745</v>
      </c>
    </row>
    <row r="192" spans="8:13" x14ac:dyDescent="0.15">
      <c r="H192">
        <f t="shared" si="8"/>
        <v>368</v>
      </c>
      <c r="I192">
        <v>184</v>
      </c>
      <c r="J192" s="2">
        <f t="shared" si="9"/>
        <v>0.68778894477727293</v>
      </c>
      <c r="M192">
        <f t="shared" si="10"/>
        <v>1.6809496226075233</v>
      </c>
    </row>
    <row r="193" spans="8:13" x14ac:dyDescent="0.15">
      <c r="H193">
        <f t="shared" si="8"/>
        <v>370</v>
      </c>
      <c r="I193">
        <v>185</v>
      </c>
      <c r="J193" s="2">
        <f t="shared" si="9"/>
        <v>0.684488407911374</v>
      </c>
      <c r="M193">
        <f t="shared" si="10"/>
        <v>1.6769115320067194</v>
      </c>
    </row>
    <row r="194" spans="8:13" x14ac:dyDescent="0.15">
      <c r="H194">
        <f t="shared" si="8"/>
        <v>372</v>
      </c>
      <c r="I194">
        <v>186</v>
      </c>
      <c r="J194" s="2">
        <f t="shared" si="9"/>
        <v>0.68119579981782885</v>
      </c>
      <c r="M194">
        <f t="shared" si="10"/>
        <v>1.6728734296979779</v>
      </c>
    </row>
    <row r="195" spans="8:13" x14ac:dyDescent="0.15">
      <c r="H195">
        <f t="shared" si="8"/>
        <v>374</v>
      </c>
      <c r="I195">
        <v>187</v>
      </c>
      <c r="J195" s="2">
        <f t="shared" si="9"/>
        <v>0.67791112051962588</v>
      </c>
      <c r="M195">
        <f t="shared" si="10"/>
        <v>1.668835315624605</v>
      </c>
    </row>
    <row r="196" spans="8:13" x14ac:dyDescent="0.15">
      <c r="H196">
        <f t="shared" si="8"/>
        <v>376</v>
      </c>
      <c r="I196">
        <v>188</v>
      </c>
      <c r="J196" s="2">
        <f t="shared" si="9"/>
        <v>0.67463437003986493</v>
      </c>
      <c r="M196">
        <f t="shared" si="10"/>
        <v>1.6647971897294938</v>
      </c>
    </row>
    <row r="197" spans="8:13" x14ac:dyDescent="0.15">
      <c r="H197">
        <f t="shared" si="8"/>
        <v>378</v>
      </c>
      <c r="I197">
        <v>189</v>
      </c>
      <c r="J197" s="2">
        <f t="shared" si="9"/>
        <v>0.67136554840175799</v>
      </c>
      <c r="M197">
        <f t="shared" si="10"/>
        <v>1.6607590519551207</v>
      </c>
    </row>
    <row r="198" spans="8:13" x14ac:dyDescent="0.15">
      <c r="H198">
        <f t="shared" si="8"/>
        <v>380</v>
      </c>
      <c r="I198">
        <v>190</v>
      </c>
      <c r="J198" s="2">
        <f t="shared" si="9"/>
        <v>0.66810465562862986</v>
      </c>
      <c r="M198">
        <f t="shared" si="10"/>
        <v>1.6567209022435412</v>
      </c>
    </row>
    <row r="199" spans="8:13" x14ac:dyDescent="0.15">
      <c r="H199">
        <f t="shared" si="8"/>
        <v>382</v>
      </c>
      <c r="I199">
        <v>191</v>
      </c>
      <c r="J199" s="2">
        <f t="shared" si="9"/>
        <v>0.66485169174391923</v>
      </c>
      <c r="M199">
        <f t="shared" si="10"/>
        <v>1.6526827405363846</v>
      </c>
    </row>
    <row r="200" spans="8:13" x14ac:dyDescent="0.15">
      <c r="H200">
        <f t="shared" si="8"/>
        <v>384</v>
      </c>
      <c r="I200">
        <v>192</v>
      </c>
      <c r="J200" s="2">
        <f t="shared" si="9"/>
        <v>0.66160665677117936</v>
      </c>
      <c r="M200">
        <f t="shared" si="10"/>
        <v>1.6486445667748524</v>
      </c>
    </row>
    <row r="201" spans="8:13" x14ac:dyDescent="0.15">
      <c r="H201">
        <f t="shared" ref="H201:H264" si="11">I201*$N$7</f>
        <v>386</v>
      </c>
      <c r="I201">
        <v>193</v>
      </c>
      <c r="J201" s="2">
        <f t="shared" si="9"/>
        <v>0.65836955073407899</v>
      </c>
      <c r="M201">
        <f t="shared" si="10"/>
        <v>1.6446063808997111</v>
      </c>
    </row>
    <row r="202" spans="8:13" x14ac:dyDescent="0.15">
      <c r="H202">
        <f t="shared" si="11"/>
        <v>388</v>
      </c>
      <c r="I202">
        <v>194</v>
      </c>
      <c r="J202" s="2">
        <f t="shared" ref="J202:J265" si="12">J201-M201*$N$9*$N$7</f>
        <v>0.6551403736564031</v>
      </c>
      <c r="M202">
        <f t="shared" si="10"/>
        <v>1.6405681828512904</v>
      </c>
    </row>
    <row r="203" spans="8:13" x14ac:dyDescent="0.15">
      <c r="H203">
        <f t="shared" si="11"/>
        <v>390</v>
      </c>
      <c r="I203">
        <v>195</v>
      </c>
      <c r="J203" s="2">
        <f t="shared" si="12"/>
        <v>0.65191912556205389</v>
      </c>
      <c r="M203">
        <f t="shared" si="10"/>
        <v>1.6365299725694769</v>
      </c>
    </row>
    <row r="204" spans="8:13" x14ac:dyDescent="0.15">
      <c r="H204">
        <f t="shared" si="11"/>
        <v>392</v>
      </c>
      <c r="I204">
        <v>196</v>
      </c>
      <c r="J204" s="2">
        <f t="shared" si="12"/>
        <v>0.64870580647505149</v>
      </c>
      <c r="M204">
        <f t="shared" si="10"/>
        <v>1.6324917499937115</v>
      </c>
    </row>
    <row r="205" spans="8:13" x14ac:dyDescent="0.15">
      <c r="H205">
        <f t="shared" si="11"/>
        <v>394</v>
      </c>
      <c r="I205">
        <v>197</v>
      </c>
      <c r="J205" s="2">
        <f t="shared" si="12"/>
        <v>0.64550041641953515</v>
      </c>
      <c r="M205">
        <f t="shared" si="10"/>
        <v>1.6284535150629835</v>
      </c>
    </row>
    <row r="206" spans="8:13" x14ac:dyDescent="0.15">
      <c r="H206">
        <f t="shared" si="11"/>
        <v>396</v>
      </c>
      <c r="I206">
        <v>198</v>
      </c>
      <c r="J206" s="2">
        <f t="shared" si="12"/>
        <v>0.64230295541976368</v>
      </c>
      <c r="M206">
        <f t="shared" si="10"/>
        <v>1.6244152677158272</v>
      </c>
    </row>
    <row r="207" spans="8:13" x14ac:dyDescent="0.15">
      <c r="H207">
        <f t="shared" si="11"/>
        <v>398</v>
      </c>
      <c r="I207">
        <v>199</v>
      </c>
      <c r="J207" s="2">
        <f t="shared" si="12"/>
        <v>0.63911342350011668</v>
      </c>
      <c r="M207">
        <f t="shared" si="10"/>
        <v>1.6203770078903164</v>
      </c>
    </row>
    <row r="208" spans="8:13" x14ac:dyDescent="0.15">
      <c r="H208">
        <f t="shared" si="11"/>
        <v>400</v>
      </c>
      <c r="I208">
        <v>200</v>
      </c>
      <c r="J208" s="2">
        <f t="shared" si="12"/>
        <v>0.63593182068509546</v>
      </c>
      <c r="M208">
        <f t="shared" si="10"/>
        <v>1.616338735524061</v>
      </c>
    </row>
    <row r="209" spans="8:13" x14ac:dyDescent="0.15">
      <c r="H209">
        <f t="shared" si="11"/>
        <v>402</v>
      </c>
      <c r="I209">
        <v>201</v>
      </c>
      <c r="J209" s="2">
        <f t="shared" si="12"/>
        <v>0.63275814699932353</v>
      </c>
      <c r="M209">
        <f t="shared" si="10"/>
        <v>1.6123004505542007</v>
      </c>
    </row>
    <row r="210" spans="8:13" x14ac:dyDescent="0.15">
      <c r="H210">
        <f t="shared" si="11"/>
        <v>404</v>
      </c>
      <c r="I210">
        <v>202</v>
      </c>
      <c r="J210" s="2">
        <f t="shared" si="12"/>
        <v>0.62959240246754822</v>
      </c>
      <c r="M210">
        <f t="shared" si="10"/>
        <v>1.6082621529174017</v>
      </c>
    </row>
    <row r="211" spans="8:13" x14ac:dyDescent="0.15">
      <c r="H211">
        <f t="shared" si="11"/>
        <v>406</v>
      </c>
      <c r="I211">
        <v>203</v>
      </c>
      <c r="J211" s="2">
        <f t="shared" si="12"/>
        <v>0.62643458711464084</v>
      </c>
      <c r="M211">
        <f t="shared" si="10"/>
        <v>1.6042238425498514</v>
      </c>
    </row>
    <row r="212" spans="8:13" x14ac:dyDescent="0.15">
      <c r="H212">
        <f t="shared" si="11"/>
        <v>408</v>
      </c>
      <c r="I212">
        <v>204</v>
      </c>
      <c r="J212" s="2">
        <f t="shared" si="12"/>
        <v>0.62328470096559818</v>
      </c>
      <c r="M212">
        <f t="shared" si="10"/>
        <v>1.6001855193872534</v>
      </c>
    </row>
    <row r="213" spans="8:13" x14ac:dyDescent="0.15">
      <c r="H213">
        <f t="shared" si="11"/>
        <v>410</v>
      </c>
      <c r="I213">
        <v>205</v>
      </c>
      <c r="J213" s="2">
        <f t="shared" si="12"/>
        <v>0.62014274404554337</v>
      </c>
      <c r="M213">
        <f t="shared" si="10"/>
        <v>1.5961471833648231</v>
      </c>
    </row>
    <row r="214" spans="8:13" x14ac:dyDescent="0.15">
      <c r="H214">
        <f t="shared" si="11"/>
        <v>412</v>
      </c>
      <c r="I214">
        <v>206</v>
      </c>
      <c r="J214" s="2">
        <f t="shared" si="12"/>
        <v>0.61700871637972654</v>
      </c>
      <c r="M214">
        <f t="shared" si="10"/>
        <v>1.592108834417282</v>
      </c>
    </row>
    <row r="215" spans="8:13" x14ac:dyDescent="0.15">
      <c r="H215">
        <f t="shared" si="11"/>
        <v>414</v>
      </c>
      <c r="I215">
        <v>207</v>
      </c>
      <c r="J215" s="2">
        <f t="shared" si="12"/>
        <v>0.61388261799352606</v>
      </c>
      <c r="M215">
        <f t="shared" si="10"/>
        <v>1.5880704724788532</v>
      </c>
    </row>
    <row r="216" spans="8:13" x14ac:dyDescent="0.15">
      <c r="H216">
        <f t="shared" si="11"/>
        <v>416</v>
      </c>
      <c r="I216">
        <v>208</v>
      </c>
      <c r="J216" s="2">
        <f t="shared" si="12"/>
        <v>0.61076444891244952</v>
      </c>
      <c r="M216">
        <f t="shared" si="10"/>
        <v>1.5840320974832565</v>
      </c>
    </row>
    <row r="217" spans="8:13" x14ac:dyDescent="0.15">
      <c r="H217">
        <f t="shared" si="11"/>
        <v>418</v>
      </c>
      <c r="I217">
        <v>209</v>
      </c>
      <c r="J217" s="2">
        <f t="shared" si="12"/>
        <v>0.60765420916213464</v>
      </c>
      <c r="M217">
        <f t="shared" si="10"/>
        <v>1.5799937093637024</v>
      </c>
    </row>
    <row r="218" spans="8:13" x14ac:dyDescent="0.15">
      <c r="H218">
        <f t="shared" si="11"/>
        <v>420</v>
      </c>
      <c r="I218">
        <v>210</v>
      </c>
      <c r="J218" s="2">
        <f t="shared" si="12"/>
        <v>0.60455189876835025</v>
      </c>
      <c r="M218">
        <f t="shared" ref="M218:M281" si="13">SQRT(2*9.80665*J218/(1+$L$8))</f>
        <v>1.5759553080528881</v>
      </c>
    </row>
    <row r="219" spans="8:13" x14ac:dyDescent="0.15">
      <c r="H219">
        <f t="shared" si="11"/>
        <v>422</v>
      </c>
      <c r="I219">
        <v>211</v>
      </c>
      <c r="J219" s="2">
        <f t="shared" si="12"/>
        <v>0.6014575177569973</v>
      </c>
      <c r="M219">
        <f t="shared" si="13"/>
        <v>1.5719168934829908</v>
      </c>
    </row>
    <row r="220" spans="8:13" x14ac:dyDescent="0.15">
      <c r="H220">
        <f t="shared" si="11"/>
        <v>424</v>
      </c>
      <c r="I220">
        <v>212</v>
      </c>
      <c r="J220" s="2">
        <f t="shared" si="12"/>
        <v>0.59837106615410984</v>
      </c>
      <c r="M220">
        <f t="shared" si="13"/>
        <v>1.5678784655856635</v>
      </c>
    </row>
    <row r="221" spans="8:13" x14ac:dyDescent="0.15">
      <c r="H221">
        <f t="shared" si="11"/>
        <v>426</v>
      </c>
      <c r="I221">
        <v>213</v>
      </c>
      <c r="J221" s="2">
        <f t="shared" si="12"/>
        <v>0.5952925439858564</v>
      </c>
      <c r="M221">
        <f t="shared" si="13"/>
        <v>1.5638400242920292</v>
      </c>
    </row>
    <row r="222" spans="8:13" x14ac:dyDescent="0.15">
      <c r="H222">
        <f t="shared" si="11"/>
        <v>428</v>
      </c>
      <c r="I222">
        <v>214</v>
      </c>
      <c r="J222" s="2">
        <f t="shared" si="12"/>
        <v>0.59222195127854049</v>
      </c>
      <c r="M222">
        <f t="shared" si="13"/>
        <v>1.5598015695326748</v>
      </c>
    </row>
    <row r="223" spans="8:13" x14ac:dyDescent="0.15">
      <c r="H223">
        <f t="shared" si="11"/>
        <v>430</v>
      </c>
      <c r="I223">
        <v>215</v>
      </c>
      <c r="J223" s="2">
        <f t="shared" si="12"/>
        <v>0.58915928805860196</v>
      </c>
      <c r="M223">
        <f t="shared" si="13"/>
        <v>1.5557631012376467</v>
      </c>
    </row>
    <row r="224" spans="8:13" x14ac:dyDescent="0.15">
      <c r="H224">
        <f t="shared" si="11"/>
        <v>432</v>
      </c>
      <c r="I224">
        <v>216</v>
      </c>
      <c r="J224" s="2">
        <f t="shared" si="12"/>
        <v>0.58610455435261799</v>
      </c>
      <c r="M224">
        <f t="shared" si="13"/>
        <v>1.5517246193364442</v>
      </c>
    </row>
    <row r="225" spans="8:13" x14ac:dyDescent="0.15">
      <c r="H225">
        <f t="shared" si="11"/>
        <v>434</v>
      </c>
      <c r="I225">
        <v>217</v>
      </c>
      <c r="J225" s="2">
        <f t="shared" si="12"/>
        <v>0.58305775018730432</v>
      </c>
      <c r="M225">
        <f t="shared" si="13"/>
        <v>1.5476861237580142</v>
      </c>
    </row>
    <row r="226" spans="8:13" x14ac:dyDescent="0.15">
      <c r="H226">
        <f t="shared" si="11"/>
        <v>436</v>
      </c>
      <c r="I226">
        <v>218</v>
      </c>
      <c r="J226" s="2">
        <f t="shared" si="12"/>
        <v>0.58001887558951615</v>
      </c>
      <c r="M226">
        <f t="shared" si="13"/>
        <v>1.5436476144307454</v>
      </c>
    </row>
    <row r="227" spans="8:13" x14ac:dyDescent="0.15">
      <c r="H227">
        <f t="shared" si="11"/>
        <v>438</v>
      </c>
      <c r="I227">
        <v>219</v>
      </c>
      <c r="J227" s="2">
        <f t="shared" si="12"/>
        <v>0.5769879305862492</v>
      </c>
      <c r="M227">
        <f t="shared" si="13"/>
        <v>1.5396090912824623</v>
      </c>
    </row>
    <row r="228" spans="8:13" x14ac:dyDescent="0.15">
      <c r="H228">
        <f t="shared" si="11"/>
        <v>440</v>
      </c>
      <c r="I228">
        <v>220</v>
      </c>
      <c r="J228" s="2">
        <f t="shared" si="12"/>
        <v>0.5739649152046411</v>
      </c>
      <c r="M228">
        <f t="shared" si="13"/>
        <v>1.5355705542404194</v>
      </c>
    </row>
    <row r="229" spans="8:13" x14ac:dyDescent="0.15">
      <c r="H229">
        <f t="shared" si="11"/>
        <v>442</v>
      </c>
      <c r="I229">
        <v>221</v>
      </c>
      <c r="J229" s="2">
        <f t="shared" si="12"/>
        <v>0.57094982947197204</v>
      </c>
      <c r="M229">
        <f t="shared" si="13"/>
        <v>1.5315320032312947</v>
      </c>
    </row>
    <row r="230" spans="8:13" x14ac:dyDescent="0.15">
      <c r="H230">
        <f t="shared" si="11"/>
        <v>444</v>
      </c>
      <c r="I230">
        <v>222</v>
      </c>
      <c r="J230" s="2">
        <f t="shared" si="12"/>
        <v>0.5679426734156664</v>
      </c>
      <c r="M230">
        <f t="shared" si="13"/>
        <v>1.5274934381811847</v>
      </c>
    </row>
    <row r="231" spans="8:13" x14ac:dyDescent="0.15">
      <c r="H231">
        <f t="shared" si="11"/>
        <v>446</v>
      </c>
      <c r="I231">
        <v>223</v>
      </c>
      <c r="J231" s="2">
        <f t="shared" si="12"/>
        <v>0.56494344706329347</v>
      </c>
      <c r="M231">
        <f t="shared" si="13"/>
        <v>1.5234548590155965</v>
      </c>
    </row>
    <row r="232" spans="8:13" x14ac:dyDescent="0.15">
      <c r="H232">
        <f t="shared" si="11"/>
        <v>448</v>
      </c>
      <c r="I232">
        <v>224</v>
      </c>
      <c r="J232" s="2">
        <f t="shared" si="12"/>
        <v>0.56195215044256908</v>
      </c>
      <c r="M232">
        <f t="shared" si="13"/>
        <v>1.5194162656594439</v>
      </c>
    </row>
    <row r="233" spans="8:13" x14ac:dyDescent="0.15">
      <c r="H233">
        <f t="shared" si="11"/>
        <v>450</v>
      </c>
      <c r="I233">
        <v>225</v>
      </c>
      <c r="J233" s="2">
        <f t="shared" si="12"/>
        <v>0.55896878358135627</v>
      </c>
      <c r="M233">
        <f t="shared" si="13"/>
        <v>1.5153776580370388</v>
      </c>
    </row>
    <row r="234" spans="8:13" x14ac:dyDescent="0.15">
      <c r="H234">
        <f t="shared" si="11"/>
        <v>452</v>
      </c>
      <c r="I234">
        <v>226</v>
      </c>
      <c r="J234" s="2">
        <f t="shared" si="12"/>
        <v>0.55599334650766674</v>
      </c>
      <c r="M234">
        <f t="shared" si="13"/>
        <v>1.5113390360720855</v>
      </c>
    </row>
    <row r="235" spans="8:13" x14ac:dyDescent="0.15">
      <c r="H235">
        <f t="shared" si="11"/>
        <v>454</v>
      </c>
      <c r="I235">
        <v>227</v>
      </c>
      <c r="J235" s="2">
        <f t="shared" si="12"/>
        <v>0.55302583924966198</v>
      </c>
      <c r="M235">
        <f t="shared" si="13"/>
        <v>1.5073003996876746</v>
      </c>
    </row>
    <row r="236" spans="8:13" x14ac:dyDescent="0.15">
      <c r="H236">
        <f t="shared" si="11"/>
        <v>456</v>
      </c>
      <c r="I236">
        <v>228</v>
      </c>
      <c r="J236" s="2">
        <f t="shared" si="12"/>
        <v>0.55006626183565466</v>
      </c>
      <c r="M236">
        <f t="shared" si="13"/>
        <v>1.5032617488062767</v>
      </c>
    </row>
    <row r="237" spans="8:13" x14ac:dyDescent="0.15">
      <c r="H237">
        <f t="shared" si="11"/>
        <v>458</v>
      </c>
      <c r="I237">
        <v>229</v>
      </c>
      <c r="J237" s="2">
        <f t="shared" si="12"/>
        <v>0.54711461429410946</v>
      </c>
      <c r="M237">
        <f t="shared" si="13"/>
        <v>1.4992230833497344</v>
      </c>
    </row>
    <row r="238" spans="8:13" x14ac:dyDescent="0.15">
      <c r="H238">
        <f t="shared" si="11"/>
        <v>460</v>
      </c>
      <c r="I238">
        <v>230</v>
      </c>
      <c r="J238" s="2">
        <f t="shared" si="12"/>
        <v>0.5441708966536446</v>
      </c>
      <c r="M238">
        <f t="shared" si="13"/>
        <v>1.4951844032392565</v>
      </c>
    </row>
    <row r="239" spans="8:13" x14ac:dyDescent="0.15">
      <c r="H239">
        <f t="shared" si="11"/>
        <v>462</v>
      </c>
      <c r="I239">
        <v>231</v>
      </c>
      <c r="J239" s="2">
        <f t="shared" si="12"/>
        <v>0.54123510894303306</v>
      </c>
      <c r="M239">
        <f t="shared" si="13"/>
        <v>1.4911457083954112</v>
      </c>
    </row>
    <row r="240" spans="8:13" x14ac:dyDescent="0.15">
      <c r="H240">
        <f t="shared" si="11"/>
        <v>464</v>
      </c>
      <c r="I240">
        <v>232</v>
      </c>
      <c r="J240" s="2">
        <f t="shared" si="12"/>
        <v>0.53830725119120371</v>
      </c>
      <c r="M240">
        <f t="shared" si="13"/>
        <v>1.4871069987381178</v>
      </c>
    </row>
    <row r="241" spans="8:13" x14ac:dyDescent="0.15">
      <c r="H241">
        <f t="shared" si="11"/>
        <v>466</v>
      </c>
      <c r="I241">
        <v>233</v>
      </c>
      <c r="J241" s="2">
        <f t="shared" si="12"/>
        <v>0.53538732342724271</v>
      </c>
      <c r="M241">
        <f t="shared" si="13"/>
        <v>1.4830682741866423</v>
      </c>
    </row>
    <row r="242" spans="8:13" x14ac:dyDescent="0.15">
      <c r="H242">
        <f t="shared" si="11"/>
        <v>468</v>
      </c>
      <c r="I242">
        <v>234</v>
      </c>
      <c r="J242" s="2">
        <f t="shared" si="12"/>
        <v>0.53247532568039468</v>
      </c>
      <c r="M242">
        <f t="shared" si="13"/>
        <v>1.479029534659587</v>
      </c>
    </row>
    <row r="243" spans="8:13" x14ac:dyDescent="0.15">
      <c r="H243">
        <f t="shared" si="11"/>
        <v>470</v>
      </c>
      <c r="I243">
        <v>235</v>
      </c>
      <c r="J243" s="2">
        <f t="shared" si="12"/>
        <v>0.5295712579800641</v>
      </c>
      <c r="M243">
        <f t="shared" si="13"/>
        <v>1.4749907800748854</v>
      </c>
    </row>
    <row r="244" spans="8:13" x14ac:dyDescent="0.15">
      <c r="H244">
        <f t="shared" si="11"/>
        <v>472</v>
      </c>
      <c r="I244">
        <v>236</v>
      </c>
      <c r="J244" s="2">
        <f t="shared" si="12"/>
        <v>0.52667512035581665</v>
      </c>
      <c r="M244">
        <f t="shared" si="13"/>
        <v>1.4709520103497948</v>
      </c>
    </row>
    <row r="245" spans="8:13" x14ac:dyDescent="0.15">
      <c r="H245">
        <f t="shared" si="11"/>
        <v>474</v>
      </c>
      <c r="I245">
        <v>237</v>
      </c>
      <c r="J245" s="2">
        <f t="shared" si="12"/>
        <v>0.52378691283738033</v>
      </c>
      <c r="M245">
        <f t="shared" si="13"/>
        <v>1.466913225400887</v>
      </c>
    </row>
    <row r="246" spans="8:13" x14ac:dyDescent="0.15">
      <c r="H246">
        <f t="shared" si="11"/>
        <v>476</v>
      </c>
      <c r="I246">
        <v>238</v>
      </c>
      <c r="J246" s="2">
        <f t="shared" si="12"/>
        <v>0.5209066354546471</v>
      </c>
      <c r="M246">
        <f t="shared" si="13"/>
        <v>1.4628744251440433</v>
      </c>
    </row>
    <row r="247" spans="8:13" x14ac:dyDescent="0.15">
      <c r="H247">
        <f t="shared" si="11"/>
        <v>478</v>
      </c>
      <c r="I247">
        <v>239</v>
      </c>
      <c r="J247" s="2">
        <f t="shared" si="12"/>
        <v>0.51803428823767406</v>
      </c>
      <c r="M247">
        <f t="shared" si="13"/>
        <v>1.458835609494445</v>
      </c>
    </row>
    <row r="248" spans="8:13" x14ac:dyDescent="0.15">
      <c r="H248">
        <f t="shared" si="11"/>
        <v>480</v>
      </c>
      <c r="I248">
        <v>240</v>
      </c>
      <c r="J248" s="2">
        <f t="shared" si="12"/>
        <v>0.51516987121668467</v>
      </c>
      <c r="M248">
        <f t="shared" si="13"/>
        <v>1.4547967783665661</v>
      </c>
    </row>
    <row r="249" spans="8:13" x14ac:dyDescent="0.15">
      <c r="H249">
        <f t="shared" si="11"/>
        <v>482</v>
      </c>
      <c r="I249">
        <v>241</v>
      </c>
      <c r="J249" s="2">
        <f t="shared" si="12"/>
        <v>0.51231338442207064</v>
      </c>
      <c r="M249">
        <f t="shared" si="13"/>
        <v>1.4507579316741657</v>
      </c>
    </row>
    <row r="250" spans="8:13" x14ac:dyDescent="0.15">
      <c r="H250">
        <f t="shared" si="11"/>
        <v>484</v>
      </c>
      <c r="I250">
        <v>242</v>
      </c>
      <c r="J250" s="2">
        <f t="shared" si="12"/>
        <v>0.50946482788439273</v>
      </c>
      <c r="M250">
        <f t="shared" si="13"/>
        <v>1.4467190693302794</v>
      </c>
    </row>
    <row r="251" spans="8:13" x14ac:dyDescent="0.15">
      <c r="H251">
        <f t="shared" si="11"/>
        <v>486</v>
      </c>
      <c r="I251">
        <v>243</v>
      </c>
      <c r="J251" s="2">
        <f t="shared" si="12"/>
        <v>0.5066242016343826</v>
      </c>
      <c r="M251">
        <f t="shared" si="13"/>
        <v>1.442680191247212</v>
      </c>
    </row>
    <row r="252" spans="8:13" x14ac:dyDescent="0.15">
      <c r="H252">
        <f t="shared" si="11"/>
        <v>488</v>
      </c>
      <c r="I252">
        <v>244</v>
      </c>
      <c r="J252" s="2">
        <f t="shared" si="12"/>
        <v>0.50379150570294395</v>
      </c>
      <c r="M252">
        <f t="shared" si="13"/>
        <v>1.4386412973365286</v>
      </c>
    </row>
    <row r="253" spans="8:13" x14ac:dyDescent="0.15">
      <c r="H253">
        <f t="shared" si="11"/>
        <v>490</v>
      </c>
      <c r="I253">
        <v>245</v>
      </c>
      <c r="J253" s="2">
        <f t="shared" si="12"/>
        <v>0.50096674012115439</v>
      </c>
      <c r="M253">
        <f t="shared" si="13"/>
        <v>1.4346023875090466</v>
      </c>
    </row>
    <row r="254" spans="8:13" x14ac:dyDescent="0.15">
      <c r="H254">
        <f t="shared" si="11"/>
        <v>492</v>
      </c>
      <c r="I254">
        <v>246</v>
      </c>
      <c r="J254" s="2">
        <f t="shared" si="12"/>
        <v>0.4981499049202664</v>
      </c>
      <c r="M254">
        <f t="shared" si="13"/>
        <v>1.4305634616748273</v>
      </c>
    </row>
    <row r="255" spans="8:13" x14ac:dyDescent="0.15">
      <c r="H255">
        <f t="shared" si="11"/>
        <v>494</v>
      </c>
      <c r="I255">
        <v>247</v>
      </c>
      <c r="J255" s="2">
        <f t="shared" si="12"/>
        <v>0.49534100013170912</v>
      </c>
      <c r="M255">
        <f t="shared" si="13"/>
        <v>1.4265245197431664</v>
      </c>
    </row>
    <row r="256" spans="8:13" x14ac:dyDescent="0.15">
      <c r="H256">
        <f t="shared" si="11"/>
        <v>496</v>
      </c>
      <c r="I256">
        <v>248</v>
      </c>
      <c r="J256" s="2">
        <f t="shared" si="12"/>
        <v>0.49254002578708983</v>
      </c>
      <c r="M256">
        <f t="shared" si="13"/>
        <v>1.4224855616225875</v>
      </c>
    </row>
    <row r="257" spans="8:13" x14ac:dyDescent="0.15">
      <c r="H257">
        <f t="shared" si="11"/>
        <v>498</v>
      </c>
      <c r="I257">
        <v>249</v>
      </c>
      <c r="J257" s="2">
        <f t="shared" si="12"/>
        <v>0.48974698191819543</v>
      </c>
      <c r="M257">
        <f t="shared" si="13"/>
        <v>1.4184465872208305</v>
      </c>
    </row>
    <row r="258" spans="8:13" x14ac:dyDescent="0.15">
      <c r="H258">
        <f t="shared" si="11"/>
        <v>500</v>
      </c>
      <c r="I258">
        <v>250</v>
      </c>
      <c r="J258" s="2">
        <f t="shared" si="12"/>
        <v>0.48696186855699386</v>
      </c>
      <c r="M258">
        <f t="shared" si="13"/>
        <v>1.4144075964448444</v>
      </c>
    </row>
    <row r="259" spans="8:13" x14ac:dyDescent="0.15">
      <c r="H259">
        <f t="shared" si="11"/>
        <v>502</v>
      </c>
      <c r="I259">
        <v>251</v>
      </c>
      <c r="J259" s="2">
        <f t="shared" si="12"/>
        <v>0.48418468573563589</v>
      </c>
      <c r="M259">
        <f t="shared" si="13"/>
        <v>1.4103685892007785</v>
      </c>
    </row>
    <row r="260" spans="8:13" x14ac:dyDescent="0.15">
      <c r="H260">
        <f t="shared" si="11"/>
        <v>504</v>
      </c>
      <c r="I260">
        <v>252</v>
      </c>
      <c r="J260" s="2">
        <f t="shared" si="12"/>
        <v>0.48141543348645655</v>
      </c>
      <c r="M260">
        <f t="shared" si="13"/>
        <v>1.4063295653939711</v>
      </c>
    </row>
    <row r="261" spans="8:13" x14ac:dyDescent="0.15">
      <c r="H261">
        <f t="shared" si="11"/>
        <v>506</v>
      </c>
      <c r="I261">
        <v>253</v>
      </c>
      <c r="J261" s="2">
        <f t="shared" si="12"/>
        <v>0.47865411184197665</v>
      </c>
      <c r="M261">
        <f t="shared" si="13"/>
        <v>1.4022905249289435</v>
      </c>
    </row>
    <row r="262" spans="8:13" x14ac:dyDescent="0.15">
      <c r="H262">
        <f t="shared" si="11"/>
        <v>508</v>
      </c>
      <c r="I262">
        <v>254</v>
      </c>
      <c r="J262" s="2">
        <f t="shared" si="12"/>
        <v>0.47590072083490453</v>
      </c>
      <c r="M262">
        <f t="shared" si="13"/>
        <v>1.3982514677093865</v>
      </c>
    </row>
    <row r="263" spans="8:13" x14ac:dyDescent="0.15">
      <c r="H263">
        <f t="shared" si="11"/>
        <v>510</v>
      </c>
      <c r="I263">
        <v>255</v>
      </c>
      <c r="J263" s="2">
        <f t="shared" si="12"/>
        <v>0.47315526049813766</v>
      </c>
      <c r="M263">
        <f t="shared" si="13"/>
        <v>1.3942123936381543</v>
      </c>
    </row>
    <row r="264" spans="8:13" x14ac:dyDescent="0.15">
      <c r="H264">
        <f t="shared" si="11"/>
        <v>512</v>
      </c>
      <c r="I264">
        <v>256</v>
      </c>
      <c r="J264" s="2">
        <f t="shared" si="12"/>
        <v>0.47041773086476424</v>
      </c>
      <c r="M264">
        <f t="shared" si="13"/>
        <v>1.3901733026172529</v>
      </c>
    </row>
    <row r="265" spans="8:13" x14ac:dyDescent="0.15">
      <c r="H265">
        <f t="shared" ref="H265:H282" si="14">I265*$N$7</f>
        <v>514</v>
      </c>
      <c r="I265">
        <v>257</v>
      </c>
      <c r="J265" s="2">
        <f t="shared" si="12"/>
        <v>0.46768813196806486</v>
      </c>
      <c r="M265">
        <f t="shared" si="13"/>
        <v>1.3861341945478307</v>
      </c>
    </row>
    <row r="266" spans="8:13" x14ac:dyDescent="0.15">
      <c r="H266">
        <f t="shared" si="14"/>
        <v>516</v>
      </c>
      <c r="I266">
        <v>258</v>
      </c>
      <c r="J266" s="2">
        <f t="shared" ref="J266:J282" si="15">J265-M265*$N$9*$N$7</f>
        <v>0.46496646384151419</v>
      </c>
      <c r="M266">
        <f t="shared" si="13"/>
        <v>1.3820950693301683</v>
      </c>
    </row>
    <row r="267" spans="8:13" x14ac:dyDescent="0.15">
      <c r="H267">
        <f t="shared" si="14"/>
        <v>518</v>
      </c>
      <c r="I267">
        <v>259</v>
      </c>
      <c r="J267" s="2">
        <f t="shared" si="15"/>
        <v>0.46225272651878274</v>
      </c>
      <c r="M267">
        <f t="shared" si="13"/>
        <v>1.3780559268636683</v>
      </c>
    </row>
    <row r="268" spans="8:13" x14ac:dyDescent="0.15">
      <c r="H268">
        <f t="shared" si="14"/>
        <v>520</v>
      </c>
      <c r="I268">
        <v>260</v>
      </c>
      <c r="J268" s="2">
        <f t="shared" si="15"/>
        <v>0.45954692003373848</v>
      </c>
      <c r="M268">
        <f t="shared" si="13"/>
        <v>1.3740167670468453</v>
      </c>
    </row>
    <row r="269" spans="8:13" x14ac:dyDescent="0.15">
      <c r="H269">
        <f t="shared" si="14"/>
        <v>522</v>
      </c>
      <c r="I269">
        <v>261</v>
      </c>
      <c r="J269" s="2">
        <f t="shared" si="15"/>
        <v>0.45684904442044877</v>
      </c>
      <c r="M269">
        <f t="shared" si="13"/>
        <v>1.3699775897773148</v>
      </c>
    </row>
    <row r="270" spans="8:13" x14ac:dyDescent="0.15">
      <c r="H270">
        <f t="shared" si="14"/>
        <v>524</v>
      </c>
      <c r="I270">
        <v>262</v>
      </c>
      <c r="J270" s="2">
        <f t="shared" si="15"/>
        <v>0.45415909971318186</v>
      </c>
      <c r="M270">
        <f t="shared" si="13"/>
        <v>1.3659383949517834</v>
      </c>
    </row>
    <row r="271" spans="8:13" x14ac:dyDescent="0.15">
      <c r="H271">
        <f t="shared" si="14"/>
        <v>526</v>
      </c>
      <c r="I271">
        <v>263</v>
      </c>
      <c r="J271" s="2">
        <f t="shared" si="15"/>
        <v>0.4514770859464089</v>
      </c>
      <c r="M271">
        <f t="shared" si="13"/>
        <v>1.3618991824660369</v>
      </c>
    </row>
    <row r="272" spans="8:13" x14ac:dyDescent="0.15">
      <c r="H272">
        <f t="shared" si="14"/>
        <v>528</v>
      </c>
      <c r="I272">
        <v>264</v>
      </c>
      <c r="J272" s="2">
        <f t="shared" si="15"/>
        <v>0.44880300315480559</v>
      </c>
      <c r="M272">
        <f t="shared" si="13"/>
        <v>1.3578599522149306</v>
      </c>
    </row>
    <row r="273" spans="8:13" x14ac:dyDescent="0.15">
      <c r="H273">
        <f t="shared" si="14"/>
        <v>530</v>
      </c>
      <c r="I273">
        <v>265</v>
      </c>
      <c r="J273" s="2">
        <f t="shared" si="15"/>
        <v>0.44613685137325421</v>
      </c>
      <c r="M273">
        <f t="shared" si="13"/>
        <v>1.3538207040923773</v>
      </c>
    </row>
    <row r="274" spans="8:13" x14ac:dyDescent="0.15">
      <c r="H274">
        <f t="shared" si="14"/>
        <v>532</v>
      </c>
      <c r="I274">
        <v>266</v>
      </c>
      <c r="J274" s="2">
        <f t="shared" si="15"/>
        <v>0.44347863063684523</v>
      </c>
      <c r="M274">
        <f t="shared" si="13"/>
        <v>1.349781437991336</v>
      </c>
    </row>
    <row r="275" spans="8:13" x14ac:dyDescent="0.15">
      <c r="H275">
        <f t="shared" si="14"/>
        <v>534</v>
      </c>
      <c r="I275">
        <v>267</v>
      </c>
      <c r="J275" s="2">
        <f t="shared" si="15"/>
        <v>0.44082834098087931</v>
      </c>
      <c r="M275">
        <f t="shared" si="13"/>
        <v>1.3457421538038006</v>
      </c>
    </row>
    <row r="276" spans="8:13" x14ac:dyDescent="0.15">
      <c r="H276">
        <f t="shared" si="14"/>
        <v>536</v>
      </c>
      <c r="I276">
        <v>268</v>
      </c>
      <c r="J276" s="2">
        <f t="shared" si="15"/>
        <v>0.4381859824408692</v>
      </c>
      <c r="M276">
        <f t="shared" si="13"/>
        <v>1.3417028514207885</v>
      </c>
    </row>
    <row r="277" spans="8:13" x14ac:dyDescent="0.15">
      <c r="H277">
        <f t="shared" si="14"/>
        <v>538</v>
      </c>
      <c r="I277">
        <v>269</v>
      </c>
      <c r="J277" s="2">
        <f t="shared" si="15"/>
        <v>0.43555155505254167</v>
      </c>
      <c r="M277">
        <f t="shared" si="13"/>
        <v>1.3376635307323286</v>
      </c>
    </row>
    <row r="278" spans="8:13" x14ac:dyDescent="0.15">
      <c r="H278">
        <f t="shared" si="14"/>
        <v>540</v>
      </c>
      <c r="I278">
        <v>270</v>
      </c>
      <c r="J278" s="2">
        <f t="shared" si="15"/>
        <v>0.43292505885183941</v>
      </c>
      <c r="M278">
        <f t="shared" si="13"/>
        <v>1.3336241916274498</v>
      </c>
    </row>
    <row r="279" spans="8:13" x14ac:dyDescent="0.15">
      <c r="H279">
        <f t="shared" si="14"/>
        <v>542</v>
      </c>
      <c r="I279">
        <v>271</v>
      </c>
      <c r="J279" s="2">
        <f t="shared" si="15"/>
        <v>0.43030649387492287</v>
      </c>
      <c r="M279">
        <f t="shared" si="13"/>
        <v>1.3295848339941669</v>
      </c>
    </row>
    <row r="280" spans="8:13" x14ac:dyDescent="0.15">
      <c r="H280">
        <f t="shared" si="14"/>
        <v>544</v>
      </c>
      <c r="I280">
        <v>272</v>
      </c>
      <c r="J280" s="2">
        <f t="shared" si="15"/>
        <v>0.42769586015817257</v>
      </c>
      <c r="M280">
        <f t="shared" si="13"/>
        <v>1.3255454577194712</v>
      </c>
    </row>
    <row r="281" spans="8:13" x14ac:dyDescent="0.15">
      <c r="H281">
        <f t="shared" si="14"/>
        <v>546</v>
      </c>
      <c r="I281">
        <v>273</v>
      </c>
      <c r="J281" s="2">
        <f t="shared" si="15"/>
        <v>0.42509315773819079</v>
      </c>
      <c r="M281">
        <f t="shared" si="13"/>
        <v>1.3215060626893154</v>
      </c>
    </row>
    <row r="282" spans="8:13" x14ac:dyDescent="0.15">
      <c r="H282">
        <f t="shared" si="14"/>
        <v>548</v>
      </c>
      <c r="I282">
        <v>274</v>
      </c>
      <c r="J282" s="2">
        <f t="shared" si="15"/>
        <v>0.42249838665180384</v>
      </c>
      <c r="M282">
        <f t="shared" ref="M282" si="16">SQRT(2*9.80665*J282/(1+$L$8))</f>
        <v>1.3174666487886024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6"/>
  <sheetViews>
    <sheetView workbookViewId="0">
      <selection activeCell="D1" sqref="D1"/>
    </sheetView>
  </sheetViews>
  <sheetFormatPr defaultRowHeight="13.5" x14ac:dyDescent="0.15"/>
  <cols>
    <col min="3" max="3" width="18.375" customWidth="1"/>
    <col min="4" max="4" width="15.625" customWidth="1"/>
    <col min="5" max="5" width="12" customWidth="1"/>
  </cols>
  <sheetData>
    <row r="3" spans="3:5" x14ac:dyDescent="0.15">
      <c r="C3" t="s">
        <v>20</v>
      </c>
      <c r="D3" t="s">
        <v>43</v>
      </c>
      <c r="E3" t="s">
        <v>45</v>
      </c>
    </row>
    <row r="4" spans="3:5" x14ac:dyDescent="0.15">
      <c r="C4" s="1" t="s">
        <v>21</v>
      </c>
      <c r="D4" t="s">
        <v>44</v>
      </c>
    </row>
    <row r="5" spans="3:5" x14ac:dyDescent="0.15">
      <c r="C5">
        <v>0</v>
      </c>
      <c r="D5" s="3">
        <f>27.2389*2*C5/Sheet4!$F$2</f>
        <v>0</v>
      </c>
      <c r="E5">
        <f>Sheet4!I7</f>
        <v>0</v>
      </c>
    </row>
    <row r="6" spans="3:5" x14ac:dyDescent="0.15">
      <c r="C6">
        <v>4.2</v>
      </c>
      <c r="D6" s="3">
        <f>27.2389*(2*C6/Sheet4!$F$2)^(1/2)</f>
        <v>2.4980681999084702</v>
      </c>
      <c r="E6">
        <f>Sheet4!I8</f>
        <v>2.5210142985756216</v>
      </c>
    </row>
    <row r="7" spans="3:5" x14ac:dyDescent="0.15">
      <c r="C7">
        <v>4.1500000000000004</v>
      </c>
      <c r="D7" s="3">
        <f>27.2389*(2*C7/Sheet4!$F$2)^(1/2)</f>
        <v>2.4831542266164348</v>
      </c>
      <c r="E7">
        <f>Sheet4!I9</f>
        <v>2.4615964531546473</v>
      </c>
    </row>
    <row r="8" spans="3:5" x14ac:dyDescent="0.15">
      <c r="C8">
        <v>3.9</v>
      </c>
      <c r="D8" s="3">
        <f>27.2389*(2*C8/Sheet4!$F$2)^(1/2)</f>
        <v>2.4071987500014749</v>
      </c>
      <c r="E8">
        <f>Sheet4!I10</f>
        <v>2.4106668713652413</v>
      </c>
    </row>
    <row r="9" spans="3:5" x14ac:dyDescent="0.15">
      <c r="C9">
        <v>3.75</v>
      </c>
      <c r="D9" s="3">
        <f>27.2389*(2*C9/Sheet4!$F$2)^(1/2)</f>
        <v>2.3604525767987843</v>
      </c>
      <c r="E9">
        <f>Sheet4!I11</f>
        <v>2.3682255532074028</v>
      </c>
    </row>
    <row r="10" spans="3:5" x14ac:dyDescent="0.15">
      <c r="C10">
        <v>3.65</v>
      </c>
      <c r="D10" s="3">
        <f>27.2389*(2*C10/Sheet4!$F$2)^(1/2)</f>
        <v>2.3287672126801899</v>
      </c>
      <c r="E10">
        <f>Sheet4!I12</f>
        <v>2.3172959714179959</v>
      </c>
    </row>
    <row r="11" spans="3:5" x14ac:dyDescent="0.15">
      <c r="C11">
        <v>3.45</v>
      </c>
      <c r="D11" s="3">
        <f>27.2389*(2*C11/Sheet4!$F$2)^(1/2)</f>
        <v>2.2640665754192701</v>
      </c>
      <c r="E11">
        <f>Sheet4!I13</f>
        <v>2.274854653260157</v>
      </c>
    </row>
    <row r="12" spans="3:5" x14ac:dyDescent="0.15">
      <c r="C12">
        <v>3.2</v>
      </c>
      <c r="D12" s="3">
        <f>27.2389*(2*C12/Sheet4!$F$2)^(1/2)</f>
        <v>2.1804926889985987</v>
      </c>
      <c r="E12">
        <f>Sheet4!I14</f>
        <v>2.223925071470751</v>
      </c>
    </row>
    <row r="13" spans="3:5" x14ac:dyDescent="0.15">
      <c r="C13">
        <v>3.05</v>
      </c>
      <c r="D13" s="3">
        <f>27.2389*(2*C13/Sheet4!$F$2)^(1/2)</f>
        <v>2.1287740396960166</v>
      </c>
      <c r="E13">
        <f>Sheet4!I15</f>
        <v>2.1984602805760476</v>
      </c>
    </row>
    <row r="14" spans="3:5" x14ac:dyDescent="0.15">
      <c r="C14">
        <v>2.95</v>
      </c>
      <c r="D14" s="3">
        <f>27.2389*(2*C14/Sheet4!$F$2)^(1/2)</f>
        <v>2.0935852682950218</v>
      </c>
      <c r="E14">
        <f>Sheet4!I16</f>
        <v>2.1135776442603698</v>
      </c>
    </row>
    <row r="15" spans="3:5" x14ac:dyDescent="0.15">
      <c r="C15">
        <v>2.85</v>
      </c>
      <c r="D15" s="3">
        <f>27.2389*(2*C15/Sheet4!$F$2)^(1/2)</f>
        <v>2.0577948486572168</v>
      </c>
      <c r="E15">
        <f>Sheet4!I17</f>
        <v>2.0541597988393958</v>
      </c>
    </row>
    <row r="16" spans="3:5" x14ac:dyDescent="0.15">
      <c r="C16">
        <v>2.75</v>
      </c>
      <c r="D16" s="3">
        <f>27.2389*(2*C16/Sheet4!$F$2)^(1/2)</f>
        <v>2.0213708226593203</v>
      </c>
      <c r="E16">
        <f>Sheet4!I18</f>
        <v>2.0032302170499889</v>
      </c>
    </row>
    <row r="17" spans="3:5" x14ac:dyDescent="0.15">
      <c r="C17">
        <v>2.5499999999999998</v>
      </c>
      <c r="D17" s="3">
        <f>27.2389*(2*C17/Sheet4!$F$2)^(1/2)</f>
        <v>1.9464790596805543</v>
      </c>
      <c r="E17">
        <f>Sheet4!I19</f>
        <v>1.9523006352605827</v>
      </c>
    </row>
    <row r="18" spans="3:5" x14ac:dyDescent="0.15">
      <c r="C18">
        <v>2.4500000000000002</v>
      </c>
      <c r="D18" s="3">
        <f>27.2389*(2*C18/Sheet4!$F$2)^(1/2)</f>
        <v>1.9079311028737738</v>
      </c>
      <c r="E18">
        <f>Sheet4!I20</f>
        <v>1.8759062625764729</v>
      </c>
    </row>
    <row r="19" spans="3:5" x14ac:dyDescent="0.15">
      <c r="C19">
        <v>2.25</v>
      </c>
      <c r="D19" s="3">
        <f>27.2389*(2*C19/Sheet4!$F$2)^(1/2)</f>
        <v>1.8283987038908154</v>
      </c>
      <c r="E19">
        <f>Sheet4!I21</f>
        <v>1.8164884171554987</v>
      </c>
    </row>
    <row r="20" spans="3:5" x14ac:dyDescent="0.15">
      <c r="C20">
        <v>2.1</v>
      </c>
      <c r="D20" s="3">
        <f>27.2389*(2*C20/Sheet4!$F$2)^(1/2)</f>
        <v>1.7664009640217515</v>
      </c>
      <c r="E20">
        <f>Sheet4!I22</f>
        <v>1.765558835366092</v>
      </c>
    </row>
    <row r="21" spans="3:5" x14ac:dyDescent="0.15">
      <c r="C21">
        <v>2</v>
      </c>
      <c r="D21" s="3">
        <f>27.2389*(2*C21/Sheet4!$F$2)^(1/2)</f>
        <v>1.7238308296451865</v>
      </c>
      <c r="E21">
        <f>Sheet4!I23</f>
        <v>1.6976527263135504</v>
      </c>
    </row>
    <row r="22" spans="3:5" x14ac:dyDescent="0.15">
      <c r="C22">
        <v>1.85</v>
      </c>
      <c r="D22" s="3">
        <f>27.2389*(2*C22/Sheet4!$F$2)^(1/2)</f>
        <v>1.6579274032787357</v>
      </c>
      <c r="E22">
        <f>Sheet4!I24</f>
        <v>1.6297466172610082</v>
      </c>
    </row>
    <row r="23" spans="3:5" x14ac:dyDescent="0.15">
      <c r="C23">
        <v>1.55</v>
      </c>
      <c r="D23" s="3">
        <f>27.2389*(2*C23/Sheet4!$F$2)^(1/2)</f>
        <v>1.5175586859022256</v>
      </c>
      <c r="E23">
        <f>Sheet4!I25</f>
        <v>1.5278874536821951</v>
      </c>
    </row>
    <row r="24" spans="3:5" x14ac:dyDescent="0.15">
      <c r="C24">
        <v>1.05</v>
      </c>
      <c r="D24" s="3">
        <f>27.2389*(2*C24/Sheet4!$F$2)^(1/2)</f>
        <v>1.2490340999542351</v>
      </c>
      <c r="E24">
        <f>Sheet4!I26</f>
        <v>1.2732395447351625</v>
      </c>
    </row>
    <row r="25" spans="3:5" x14ac:dyDescent="0.15">
      <c r="C25">
        <v>0.15</v>
      </c>
      <c r="D25" s="3">
        <f>27.2389*(2*C25/Sheet4!$F$2)^(1/2)</f>
        <v>0.47209051535975688</v>
      </c>
      <c r="E25">
        <f>Sheet4!I27</f>
        <v>0.45836623610465854</v>
      </c>
    </row>
    <row r="26" spans="3:5" x14ac:dyDescent="0.15">
      <c r="C26">
        <v>0</v>
      </c>
      <c r="D26" s="3">
        <f>27.2389*(2*C26/Sheet4!$F$2)^(1/2)</f>
        <v>0</v>
      </c>
      <c r="E26">
        <f>Sheet4!I28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九州工業大学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</dc:creator>
  <cp:lastModifiedBy>pana</cp:lastModifiedBy>
  <dcterms:created xsi:type="dcterms:W3CDTF">2015-05-13T03:06:36Z</dcterms:created>
  <dcterms:modified xsi:type="dcterms:W3CDTF">2015-05-15T05:23:06Z</dcterms:modified>
</cp:coreProperties>
</file>