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mohammedyusuf_shaikh_mail_utoronto_ca/Documents/ECO 353 Special Topics in Data Analytics/Data Project 2/"/>
    </mc:Choice>
  </mc:AlternateContent>
  <xr:revisionPtr revIDLastSave="0" documentId="8_{6FDDEB72-D4F3-4098-A4EC-F775E3F1244C}" xr6:coauthVersionLast="47" xr6:coauthVersionMax="47" xr10:uidLastSave="{00000000-0000-0000-0000-000000000000}"/>
  <bookViews>
    <workbookView xWindow="-110" yWindow="-110" windowWidth="19420" windowHeight="10420" xr2:uid="{8A53BE28-ED01-42D8-BC56-09394A56C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" l="1"/>
  <c r="B59" i="1" s="1"/>
  <c r="I35" i="1"/>
  <c r="D35" i="1"/>
  <c r="G34" i="1"/>
  <c r="I34" i="1" s="1"/>
  <c r="B34" i="1"/>
  <c r="D34" i="1" s="1"/>
  <c r="G32" i="1"/>
  <c r="I32" i="1" s="1"/>
  <c r="B32" i="1"/>
  <c r="D32" i="1" s="1"/>
  <c r="J18" i="1"/>
  <c r="H18" i="1"/>
  <c r="F18" i="1"/>
  <c r="I17" i="1"/>
  <c r="J17" i="1" s="1"/>
  <c r="G17" i="1"/>
  <c r="H17" i="1" s="1"/>
  <c r="F17" i="1"/>
  <c r="E17" i="1"/>
  <c r="I16" i="1"/>
  <c r="J16" i="1" s="1"/>
  <c r="G16" i="1"/>
  <c r="H16" i="1" s="1"/>
  <c r="E16" i="1"/>
  <c r="F16" i="1" s="1"/>
  <c r="E15" i="1"/>
  <c r="I15" i="1" s="1"/>
  <c r="J15" i="1" s="1"/>
  <c r="E14" i="1"/>
  <c r="I14" i="1" s="1"/>
  <c r="J14" i="1" s="1"/>
  <c r="I13" i="1"/>
  <c r="J13" i="1" s="1"/>
  <c r="G13" i="1"/>
  <c r="H13" i="1" s="1"/>
  <c r="F13" i="1"/>
  <c r="E13" i="1"/>
  <c r="I12" i="1"/>
  <c r="J12" i="1" s="1"/>
  <c r="G12" i="1"/>
  <c r="H12" i="1" s="1"/>
  <c r="E12" i="1"/>
  <c r="F12" i="1" s="1"/>
  <c r="E11" i="1"/>
  <c r="I11" i="1" s="1"/>
  <c r="J11" i="1" s="1"/>
  <c r="E10" i="1"/>
  <c r="I10" i="1" s="1"/>
  <c r="J10" i="1" s="1"/>
  <c r="I9" i="1"/>
  <c r="J9" i="1" s="1"/>
  <c r="G9" i="1"/>
  <c r="H9" i="1" s="1"/>
  <c r="F9" i="1"/>
  <c r="E9" i="1"/>
  <c r="I8" i="1"/>
  <c r="J8" i="1" s="1"/>
  <c r="G8" i="1"/>
  <c r="H8" i="1" s="1"/>
  <c r="E8" i="1"/>
  <c r="F8" i="1" s="1"/>
  <c r="E7" i="1"/>
  <c r="I7" i="1" s="1"/>
  <c r="J7" i="1" s="1"/>
  <c r="L5" i="1"/>
  <c r="J5" i="1"/>
  <c r="I5" i="1"/>
  <c r="H5" i="1"/>
  <c r="G5" i="1"/>
  <c r="F5" i="1"/>
  <c r="E5" i="1"/>
  <c r="AS2" i="1"/>
  <c r="E6" i="1" s="1"/>
  <c r="F20" i="1" l="1"/>
  <c r="B33" i="1" s="1"/>
  <c r="D33" i="1" s="1"/>
  <c r="D37" i="1" s="1"/>
  <c r="I6" i="1"/>
  <c r="J6" i="1" s="1"/>
  <c r="J20" i="1" s="1"/>
  <c r="G6" i="1"/>
  <c r="H6" i="1" s="1"/>
  <c r="F6" i="1"/>
  <c r="F7" i="1"/>
  <c r="F11" i="1"/>
  <c r="F15" i="1"/>
  <c r="G7" i="1"/>
  <c r="H7" i="1" s="1"/>
  <c r="G11" i="1"/>
  <c r="H11" i="1" s="1"/>
  <c r="G15" i="1"/>
  <c r="H15" i="1" s="1"/>
  <c r="F10" i="1"/>
  <c r="F14" i="1"/>
  <c r="G10" i="1"/>
  <c r="H10" i="1" s="1"/>
  <c r="H20" i="1" s="1"/>
  <c r="G33" i="1" s="1"/>
  <c r="I33" i="1" s="1"/>
  <c r="I37" i="1" s="1"/>
  <c r="B53" i="1" s="1"/>
  <c r="G14" i="1"/>
  <c r="H14" i="1" s="1"/>
  <c r="B52" i="1" l="1"/>
  <c r="C40" i="1"/>
  <c r="B55" i="1" l="1"/>
  <c r="B54" i="1"/>
  <c r="B56" i="1" s="1"/>
  <c r="B60" i="1" s="1"/>
</calcChain>
</file>

<file path=xl/sharedStrings.xml><?xml version="1.0" encoding="utf-8"?>
<sst xmlns="http://schemas.openxmlformats.org/spreadsheetml/2006/main" count="105" uniqueCount="92">
  <si>
    <t>PART 2</t>
  </si>
  <si>
    <t>PART 1</t>
  </si>
  <si>
    <t>Rk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</si>
  <si>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</si>
  <si>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</si>
  <si>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</si>
  <si>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</si>
  <si>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</si>
  <si>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</si>
  <si>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</si>
  <si>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</si>
  <si>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</si>
  <si>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</si>
  <si>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</si>
  <si>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</si>
  <si>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</si>
  <si>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</si>
  <si>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</si>
  <si>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</si>
  <si>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</si>
  <si>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</si>
  <si>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</si>
  <si>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</si>
  <si>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</si>
  <si>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</si>
  <si>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</si>
  <si>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PTS</t>
  </si>
  <si>
    <t>(GS/G)^2</t>
  </si>
  <si>
    <t>O-PIPM Box</t>
  </si>
  <si>
    <t>D-PIPM Box</t>
  </si>
  <si>
    <t>PIPM Box</t>
  </si>
  <si>
    <t>Box PIPM</t>
  </si>
  <si>
    <t>NTRG</t>
  </si>
  <si>
    <t>Player-O</t>
  </si>
  <si>
    <t>Player-D</t>
  </si>
  <si>
    <t>Team Average</t>
  </si>
  <si>
    <t>Tyler Herro</t>
  </si>
  <si>
    <t>Coefficient</t>
  </si>
  <si>
    <t>Stat for Fox (O)</t>
  </si>
  <si>
    <t>Coefficient x stat</t>
  </si>
  <si>
    <t>Stat for Fox (D)</t>
  </si>
  <si>
    <t>Stat for Fox (total)</t>
  </si>
  <si>
    <t>Total Time</t>
  </si>
  <si>
    <t>(Changes)</t>
  </si>
  <si>
    <t>AVG</t>
  </si>
  <si>
    <t>PTS/36</t>
  </si>
  <si>
    <t>OREB/36</t>
  </si>
  <si>
    <t>DREB/36</t>
  </si>
  <si>
    <t>AST/36</t>
  </si>
  <si>
    <t>STL/36</t>
  </si>
  <si>
    <t>BLK/36</t>
  </si>
  <si>
    <t>TOV/36</t>
  </si>
  <si>
    <t>PF/36</t>
  </si>
  <si>
    <t>FTA/36</t>
  </si>
  <si>
    <t>2PA/36</t>
  </si>
  <si>
    <t>3PA/36</t>
  </si>
  <si>
    <t>36Weight (Intercept)</t>
  </si>
  <si>
    <t>Box PIPM measures:</t>
  </si>
  <si>
    <t>Notes:</t>
  </si>
  <si>
    <t xml:space="preserve"> For the calculation of AVG, Fox played 2036 total minutes out of a possible 82 x 48 = 3936</t>
  </si>
  <si>
    <t>AVG has to be calculated differently for offense, defense, and overall</t>
  </si>
  <si>
    <t>36Weight is the constant term; we multiply it by 1</t>
  </si>
  <si>
    <t>O-PIPM</t>
  </si>
  <si>
    <t>D-PIPM</t>
  </si>
  <si>
    <t>Value for Fox</t>
  </si>
  <si>
    <t>Stat x Coefficient</t>
  </si>
  <si>
    <t>PART-3</t>
  </si>
  <si>
    <t>O-On/off</t>
  </si>
  <si>
    <t>D-On/off</t>
  </si>
  <si>
    <t>O-Box</t>
  </si>
  <si>
    <t>D-Box</t>
  </si>
  <si>
    <t>Player Ortg</t>
  </si>
  <si>
    <t>Player Drtg</t>
  </si>
  <si>
    <t>O-On court</t>
  </si>
  <si>
    <t>D-On court</t>
  </si>
  <si>
    <t>Constant</t>
  </si>
  <si>
    <t>O-On/Off Player</t>
  </si>
  <si>
    <t>D-On/Off Player</t>
  </si>
  <si>
    <t>Total O-PIPM:</t>
  </si>
  <si>
    <t>Total D-PIPM:</t>
  </si>
  <si>
    <t>Total PIPM is O-PIPM + D-PIPM =</t>
  </si>
  <si>
    <t>Notes: For O-On Court and D-On Court remember we have to subtract off the league average rating (112.3)</t>
  </si>
  <si>
    <t>Convert to WINS</t>
  </si>
  <si>
    <t>Win% = (Points For )^E /(Points ForE + Points AgainstE )</t>
  </si>
  <si>
    <t>Points For</t>
  </si>
  <si>
    <t>Points Against</t>
  </si>
  <si>
    <t>Numerator</t>
  </si>
  <si>
    <t>Dednominator</t>
  </si>
  <si>
    <t>Win%</t>
  </si>
  <si>
    <t>possesion</t>
  </si>
  <si>
    <t>x sets of 100 possession</t>
  </si>
  <si>
    <t>Player wins above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</si>
</sst>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2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3" fillId="4" borderId="0" xfId="0" applyFont="1" applyFill="1"/>
    <xf numFmtId="0" fontId="1" fillId="0" borderId="0" xfId="1" applyAlignment="1">
      <alignment wrapText="1"/>
    </xf>
    <xf numFmtId="0" fontId="4" fillId="0" borderId="0" xfId="0" applyFont="1"/>
    <xf numFmtId="0" fontId="3" fillId="5" borderId="0" xfId="0" applyFont="1" applyFill="1"/>
    <xf numFmtId="0" fontId="0" fillId="3" borderId="0" xfId="0" applyFill="1"/>
    <xf numFmtId="0" fontId="0" fillId="6" borderId="0" xfId="0" applyFill="1"/>
    <xf numFmtId="0" fontId="5" fillId="0" borderId="0" xfId="0" applyFont="1"/>
    <xf numFmtId="164" fontId="0" fillId="0" borderId="0" xfId="0" applyNumberFormat="1"/>
    <xf numFmtId="2" fontId="0" fillId="0" borderId="0" xfId="0" applyNumberForma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 xr:uid="{68494854-6B3A-46DF-B2F4-5D458BEC1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3C06-ECB3-4518-9A95-BECB3A0DD904}">
  <dimension ref="A1:AW60"/>
  <sheetViews>
    <sheetView tabSelected="1" zoomScale="78" workbookViewId="0">
      <selection activeCell="B60" sqref="B60"/>
    </sheetView>
  </sheetViews>
  <sheetFormatPr defaultRowHeight="14.5" x14ac:dyDescent="0.35"/>
  <cols>
    <col min="1" max="1" width="19.54296875" customWidth="1"/>
    <col min="2" max="10" width="15.7265625" customWidth="1"/>
    <col min="11" max="15" width="19.6328125" customWidth="1"/>
    <col min="45" max="45" width="12.7265625" bestFit="1" customWidth="1"/>
  </cols>
  <sheetData>
    <row r="1" spans="1:49" x14ac:dyDescent="0.35">
      <c r="L1" s="1" t="s">
        <v>0</v>
      </c>
      <c r="R1" s="1" t="s">
        <v>1</v>
      </c>
      <c r="S1" s="2" t="s">
        <v>2</v>
      </c>
      <c r="T1" s="3"/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4" t="s">
        <v>11</v>
      </c>
      <c r="AD1" s="3" t="s">
        <v>12</v>
      </c>
      <c r="AE1" s="3" t="s">
        <v>13</v>
      </c>
      <c r="AF1" s="4" t="s">
        <v>14</v>
      </c>
      <c r="AG1" s="3" t="s">
        <v>15</v>
      </c>
      <c r="AH1" s="3" t="s">
        <v>16</v>
      </c>
      <c r="AI1" s="4" t="s">
        <v>17</v>
      </c>
      <c r="AJ1" s="3" t="s">
        <v>18</v>
      </c>
      <c r="AK1" s="4" t="s">
        <v>19</v>
      </c>
      <c r="AL1" s="4" t="s">
        <v>20</v>
      </c>
      <c r="AM1" s="4" t="s">
        <v>21</v>
      </c>
      <c r="AN1" s="4" t="s">
        <v>22</v>
      </c>
      <c r="AO1" s="4" t="s">
        <v>23</v>
      </c>
      <c r="AP1" s="4" t="s">
        <v>24</v>
      </c>
      <c r="AQ1" s="4" t="s">
        <v>25</v>
      </c>
      <c r="AR1" s="4" t="s">
        <v>26</v>
      </c>
      <c r="AS1" s="4" t="s">
        <v>27</v>
      </c>
    </row>
    <row r="2" spans="1:49" ht="29" x14ac:dyDescent="0.35">
      <c r="B2" t="s">
        <v>28</v>
      </c>
      <c r="C2" t="s">
        <v>29</v>
      </c>
      <c r="D2" t="s">
        <v>30</v>
      </c>
      <c r="F2" s="1" t="s">
        <v>28</v>
      </c>
      <c r="H2" s="1" t="s">
        <v>29</v>
      </c>
      <c r="J2" s="1" t="s">
        <v>31</v>
      </c>
      <c r="K2" s="1"/>
      <c r="L2" s="5" t="s">
        <v>32</v>
      </c>
      <c r="M2" s="5" t="s">
        <v>33</v>
      </c>
      <c r="N2" s="5" t="s">
        <v>34</v>
      </c>
      <c r="O2" s="5" t="s">
        <v>35</v>
      </c>
      <c r="S2" s="3">
        <v>1</v>
      </c>
      <c r="T2" s="6" t="s">
        <v>36</v>
      </c>
      <c r="U2" s="6">
        <v>22</v>
      </c>
      <c r="V2" s="6">
        <v>66</v>
      </c>
      <c r="W2" s="6">
        <v>10</v>
      </c>
      <c r="X2" s="6">
        <v>2151</v>
      </c>
      <c r="Y2" s="6">
        <v>8.4</v>
      </c>
      <c r="Z2" s="6">
        <v>18.8</v>
      </c>
      <c r="AA2" s="6">
        <v>0.44700000000000001</v>
      </c>
      <c r="AB2" s="6">
        <v>2.9</v>
      </c>
      <c r="AC2" s="6">
        <v>7.3</v>
      </c>
      <c r="AD2" s="6">
        <v>0.39900000000000002</v>
      </c>
      <c r="AE2" s="6">
        <v>5.5</v>
      </c>
      <c r="AF2" s="6">
        <v>11.4</v>
      </c>
      <c r="AG2" s="6">
        <v>0.47699999999999998</v>
      </c>
      <c r="AH2" s="6">
        <v>3.2</v>
      </c>
      <c r="AI2" s="6">
        <v>3.7</v>
      </c>
      <c r="AJ2" s="6">
        <v>0.86799999999999999</v>
      </c>
      <c r="AK2" s="6">
        <v>0.5</v>
      </c>
      <c r="AL2" s="6">
        <v>5</v>
      </c>
      <c r="AM2" s="6">
        <v>5.5</v>
      </c>
      <c r="AN2" s="6">
        <v>4.4000000000000004</v>
      </c>
      <c r="AO2" s="6">
        <v>0.7</v>
      </c>
      <c r="AP2" s="6">
        <v>0.1</v>
      </c>
      <c r="AQ2" s="6">
        <v>2.9</v>
      </c>
      <c r="AR2" s="6">
        <v>1.6</v>
      </c>
      <c r="AS2" s="6">
        <f>(W2/V2)^2</f>
        <v>2.2956841138659322E-2</v>
      </c>
      <c r="AW2" s="6"/>
    </row>
    <row r="3" spans="1:49" x14ac:dyDescent="0.35">
      <c r="B3" t="s">
        <v>37</v>
      </c>
      <c r="C3" t="s">
        <v>37</v>
      </c>
      <c r="D3" t="s">
        <v>37</v>
      </c>
      <c r="E3" s="7" t="s">
        <v>38</v>
      </c>
      <c r="F3" t="s">
        <v>39</v>
      </c>
      <c r="G3" s="7" t="s">
        <v>40</v>
      </c>
      <c r="H3" t="s">
        <v>39</v>
      </c>
      <c r="I3" s="7" t="s">
        <v>41</v>
      </c>
      <c r="J3" t="s">
        <v>39</v>
      </c>
      <c r="L3">
        <v>4.5999999999999996</v>
      </c>
      <c r="M3">
        <v>113.7</v>
      </c>
      <c r="N3">
        <v>109.1</v>
      </c>
      <c r="O3">
        <v>112</v>
      </c>
      <c r="AW3" s="6"/>
    </row>
    <row r="4" spans="1:49" x14ac:dyDescent="0.35">
      <c r="L4" s="8" t="s">
        <v>6</v>
      </c>
      <c r="M4" s="8" t="s">
        <v>42</v>
      </c>
      <c r="N4" t="s">
        <v>43</v>
      </c>
      <c r="AW4" s="6"/>
    </row>
    <row r="5" spans="1:49" x14ac:dyDescent="0.35">
      <c r="A5" t="s">
        <v>44</v>
      </c>
      <c r="B5">
        <v>0.26400000000000001</v>
      </c>
      <c r="C5">
        <v>0.11600000000000001</v>
      </c>
      <c r="D5">
        <v>0.38</v>
      </c>
      <c r="E5">
        <f>(M3-O3)*L5/M5</f>
        <v>0.92903963414634305</v>
      </c>
      <c r="F5">
        <f t="shared" ref="F5:F18" si="0">B5*E5</f>
        <v>0.24526646341463457</v>
      </c>
      <c r="G5">
        <f>-(N3-O3)*L5/M5</f>
        <v>1.584832317073174</v>
      </c>
      <c r="H5">
        <f t="shared" ref="H5:H18" si="1">C5*G5</f>
        <v>0.18384054878048819</v>
      </c>
      <c r="I5">
        <f>-(L3)*L5/M5</f>
        <v>-2.513871951219512</v>
      </c>
      <c r="J5">
        <f t="shared" ref="J5:J18" si="2">D5*I5</f>
        <v>-0.95527134146341453</v>
      </c>
      <c r="L5">
        <f>X2</f>
        <v>2151</v>
      </c>
      <c r="M5">
        <v>3936</v>
      </c>
      <c r="AW5" s="6"/>
    </row>
    <row r="6" spans="1:49" x14ac:dyDescent="0.35">
      <c r="A6" t="s">
        <v>27</v>
      </c>
      <c r="B6">
        <v>0.26600000000000001</v>
      </c>
      <c r="C6">
        <v>0.54900000000000004</v>
      </c>
      <c r="D6">
        <v>0.81499999999999995</v>
      </c>
      <c r="E6">
        <f>AS2</f>
        <v>2.2956841138659322E-2</v>
      </c>
      <c r="F6">
        <f t="shared" si="0"/>
        <v>6.1065197428833802E-3</v>
      </c>
      <c r="G6">
        <f>E6</f>
        <v>2.2956841138659322E-2</v>
      </c>
      <c r="H6">
        <f t="shared" si="1"/>
        <v>1.260330578512397E-2</v>
      </c>
      <c r="I6">
        <f>E6</f>
        <v>2.2956841138659322E-2</v>
      </c>
      <c r="J6">
        <f t="shared" si="2"/>
        <v>1.8709825528007346E-2</v>
      </c>
      <c r="AW6" s="6"/>
    </row>
    <row r="7" spans="1:49" x14ac:dyDescent="0.35">
      <c r="A7" t="s">
        <v>45</v>
      </c>
      <c r="B7">
        <v>0.39400000000000002</v>
      </c>
      <c r="C7">
        <v>-3.6999999999999998E-2</v>
      </c>
      <c r="D7">
        <v>0.35699999999999998</v>
      </c>
      <c r="E7">
        <f>AR2</f>
        <v>1.6</v>
      </c>
      <c r="F7">
        <f t="shared" si="0"/>
        <v>0.63040000000000007</v>
      </c>
      <c r="G7">
        <f>E7</f>
        <v>1.6</v>
      </c>
      <c r="H7">
        <f t="shared" si="1"/>
        <v>-5.9200000000000003E-2</v>
      </c>
      <c r="I7">
        <f>E7</f>
        <v>1.6</v>
      </c>
      <c r="J7">
        <f t="shared" si="2"/>
        <v>0.57120000000000004</v>
      </c>
      <c r="AW7" s="6"/>
    </row>
    <row r="8" spans="1:49" x14ac:dyDescent="0.35">
      <c r="A8" t="s">
        <v>46</v>
      </c>
      <c r="B8">
        <v>0.32800000000000001</v>
      </c>
      <c r="C8">
        <v>-0.23</v>
      </c>
      <c r="D8">
        <v>9.9000000000000005E-2</v>
      </c>
      <c r="E8" s="6">
        <f>AK2</f>
        <v>0.5</v>
      </c>
      <c r="F8">
        <f t="shared" si="0"/>
        <v>0.16400000000000001</v>
      </c>
      <c r="G8">
        <f t="shared" ref="G8:G16" si="3">E8</f>
        <v>0.5</v>
      </c>
      <c r="H8">
        <f t="shared" si="1"/>
        <v>-0.115</v>
      </c>
      <c r="I8">
        <f t="shared" ref="I8:I17" si="4">E8</f>
        <v>0.5</v>
      </c>
      <c r="J8">
        <f t="shared" si="2"/>
        <v>4.9500000000000002E-2</v>
      </c>
      <c r="AW8" s="6"/>
    </row>
    <row r="9" spans="1:49" x14ac:dyDescent="0.35">
      <c r="A9" t="s">
        <v>47</v>
      </c>
      <c r="B9">
        <v>5.0999999999999997E-2</v>
      </c>
      <c r="C9">
        <v>0.23899999999999999</v>
      </c>
      <c r="D9">
        <v>0.28999999999999998</v>
      </c>
      <c r="E9" s="6">
        <f>AL2</f>
        <v>5</v>
      </c>
      <c r="F9">
        <f t="shared" si="0"/>
        <v>0.255</v>
      </c>
      <c r="G9">
        <f t="shared" si="3"/>
        <v>5</v>
      </c>
      <c r="H9">
        <f t="shared" si="1"/>
        <v>1.1949999999999998</v>
      </c>
      <c r="I9">
        <f t="shared" si="4"/>
        <v>5</v>
      </c>
      <c r="J9">
        <f t="shared" si="2"/>
        <v>1.45</v>
      </c>
    </row>
    <row r="10" spans="1:49" x14ac:dyDescent="0.35">
      <c r="A10" t="s">
        <v>48</v>
      </c>
      <c r="B10">
        <v>0.375</v>
      </c>
      <c r="C10">
        <v>3.3000000000000002E-2</v>
      </c>
      <c r="D10">
        <v>0.40899999999999997</v>
      </c>
      <c r="E10" s="6">
        <f>AM2</f>
        <v>5.5</v>
      </c>
      <c r="F10">
        <f t="shared" si="0"/>
        <v>2.0625</v>
      </c>
      <c r="G10">
        <f t="shared" si="3"/>
        <v>5.5</v>
      </c>
      <c r="H10">
        <f t="shared" si="1"/>
        <v>0.18149999999999999</v>
      </c>
      <c r="I10">
        <f t="shared" si="4"/>
        <v>5.5</v>
      </c>
      <c r="J10">
        <f t="shared" si="2"/>
        <v>2.2494999999999998</v>
      </c>
    </row>
    <row r="11" spans="1:49" x14ac:dyDescent="0.35">
      <c r="A11" t="s">
        <v>49</v>
      </c>
      <c r="B11">
        <v>0.26300000000000001</v>
      </c>
      <c r="C11">
        <v>0.85699999999999998</v>
      </c>
      <c r="D11">
        <v>1.1200000000000001</v>
      </c>
      <c r="E11" s="6">
        <f>AN2</f>
        <v>4.4000000000000004</v>
      </c>
      <c r="F11">
        <f t="shared" si="0"/>
        <v>1.1572000000000002</v>
      </c>
      <c r="G11">
        <f t="shared" si="3"/>
        <v>4.4000000000000004</v>
      </c>
      <c r="H11">
        <f t="shared" si="1"/>
        <v>3.7708000000000004</v>
      </c>
      <c r="I11">
        <f t="shared" si="4"/>
        <v>4.4000000000000004</v>
      </c>
      <c r="J11">
        <f t="shared" si="2"/>
        <v>4.9280000000000008</v>
      </c>
    </row>
    <row r="12" spans="1:49" x14ac:dyDescent="0.35">
      <c r="A12" t="s">
        <v>50</v>
      </c>
      <c r="B12">
        <v>-2.1999999999999999E-2</v>
      </c>
      <c r="C12">
        <v>0.81699999999999995</v>
      </c>
      <c r="D12">
        <v>0.79500000000000004</v>
      </c>
      <c r="E12" s="6">
        <f>AO2</f>
        <v>0.7</v>
      </c>
      <c r="F12">
        <f t="shared" si="0"/>
        <v>-1.5399999999999999E-2</v>
      </c>
      <c r="G12">
        <f t="shared" si="3"/>
        <v>0.7</v>
      </c>
      <c r="H12">
        <f t="shared" si="1"/>
        <v>0.57189999999999996</v>
      </c>
      <c r="I12">
        <f t="shared" si="4"/>
        <v>0.7</v>
      </c>
      <c r="J12">
        <f t="shared" si="2"/>
        <v>0.55649999999999999</v>
      </c>
    </row>
    <row r="13" spans="1:49" x14ac:dyDescent="0.35">
      <c r="A13" t="s">
        <v>51</v>
      </c>
      <c r="B13">
        <v>-0.70099999999999996</v>
      </c>
      <c r="C13">
        <v>-0.193</v>
      </c>
      <c r="D13">
        <v>-0.89400000000000002</v>
      </c>
      <c r="E13" s="6">
        <f>AP2</f>
        <v>0.1</v>
      </c>
      <c r="F13">
        <f t="shared" si="0"/>
        <v>-7.0099999999999996E-2</v>
      </c>
      <c r="G13">
        <f t="shared" si="3"/>
        <v>0.1</v>
      </c>
      <c r="H13">
        <f t="shared" si="1"/>
        <v>-1.9300000000000001E-2</v>
      </c>
      <c r="I13">
        <f t="shared" si="4"/>
        <v>0.1</v>
      </c>
      <c r="J13">
        <f t="shared" si="2"/>
        <v>-8.9400000000000007E-2</v>
      </c>
    </row>
    <row r="14" spans="1:49" x14ac:dyDescent="0.35">
      <c r="A14" t="s">
        <v>52</v>
      </c>
      <c r="B14">
        <v>-0.185</v>
      </c>
      <c r="C14">
        <v>8.7999999999999995E-2</v>
      </c>
      <c r="D14">
        <v>-9.7000000000000003E-2</v>
      </c>
      <c r="E14" s="6">
        <f>AQ2</f>
        <v>2.9</v>
      </c>
      <c r="F14">
        <f t="shared" si="0"/>
        <v>-0.53649999999999998</v>
      </c>
      <c r="G14">
        <f t="shared" si="3"/>
        <v>2.9</v>
      </c>
      <c r="H14">
        <f t="shared" si="1"/>
        <v>0.25519999999999998</v>
      </c>
      <c r="I14">
        <f t="shared" si="4"/>
        <v>2.9</v>
      </c>
      <c r="J14">
        <f t="shared" si="2"/>
        <v>-0.28129999999999999</v>
      </c>
    </row>
    <row r="15" spans="1:49" x14ac:dyDescent="0.35">
      <c r="A15" t="s">
        <v>53</v>
      </c>
      <c r="B15">
        <v>1.2E-2</v>
      </c>
      <c r="C15">
        <v>3.6999999999999998E-2</v>
      </c>
      <c r="D15">
        <v>4.8000000000000001E-2</v>
      </c>
      <c r="E15">
        <f>AI2</f>
        <v>3.7</v>
      </c>
      <c r="F15">
        <f t="shared" si="0"/>
        <v>4.4400000000000002E-2</v>
      </c>
      <c r="G15">
        <f t="shared" si="3"/>
        <v>3.7</v>
      </c>
      <c r="H15">
        <f t="shared" si="1"/>
        <v>0.13689999999999999</v>
      </c>
      <c r="I15">
        <f t="shared" si="4"/>
        <v>3.7</v>
      </c>
      <c r="J15">
        <f t="shared" si="2"/>
        <v>0.17760000000000001</v>
      </c>
    </row>
    <row r="16" spans="1:49" x14ac:dyDescent="0.35">
      <c r="A16" t="s">
        <v>54</v>
      </c>
      <c r="B16">
        <v>-0.26</v>
      </c>
      <c r="C16">
        <v>-4.7E-2</v>
      </c>
      <c r="D16">
        <v>-0.307</v>
      </c>
      <c r="E16">
        <f>AF2</f>
        <v>11.4</v>
      </c>
      <c r="F16">
        <f t="shared" si="0"/>
        <v>-2.9640000000000004</v>
      </c>
      <c r="G16">
        <f t="shared" si="3"/>
        <v>11.4</v>
      </c>
      <c r="H16">
        <f t="shared" si="1"/>
        <v>-0.53580000000000005</v>
      </c>
      <c r="I16">
        <f t="shared" si="4"/>
        <v>11.4</v>
      </c>
      <c r="J16">
        <f t="shared" si="2"/>
        <v>-3.4998</v>
      </c>
    </row>
    <row r="17" spans="1:11" x14ac:dyDescent="0.35">
      <c r="A17" t="s">
        <v>55</v>
      </c>
      <c r="B17">
        <v>-7.2999999999999995E-2</v>
      </c>
      <c r="C17">
        <v>-8.2000000000000003E-2</v>
      </c>
      <c r="D17">
        <v>-0.155</v>
      </c>
      <c r="E17">
        <f>AC2</f>
        <v>7.3</v>
      </c>
      <c r="F17">
        <f t="shared" si="0"/>
        <v>-0.53289999999999993</v>
      </c>
      <c r="G17">
        <f>E17</f>
        <v>7.3</v>
      </c>
      <c r="H17">
        <f t="shared" si="1"/>
        <v>-0.59860000000000002</v>
      </c>
      <c r="I17">
        <f t="shared" si="4"/>
        <v>7.3</v>
      </c>
      <c r="J17">
        <f t="shared" si="2"/>
        <v>-1.1315</v>
      </c>
    </row>
    <row r="18" spans="1:11" x14ac:dyDescent="0.35">
      <c r="A18" t="s">
        <v>56</v>
      </c>
      <c r="B18">
        <v>-9.1999999999999998E-2</v>
      </c>
      <c r="C18">
        <v>-4.1000000000000002E-2</v>
      </c>
      <c r="D18">
        <v>-0.13300000000000001</v>
      </c>
      <c r="E18">
        <v>1</v>
      </c>
      <c r="F18">
        <f t="shared" si="0"/>
        <v>-9.1999999999999998E-2</v>
      </c>
      <c r="G18">
        <v>1</v>
      </c>
      <c r="H18">
        <f t="shared" si="1"/>
        <v>-4.1000000000000002E-2</v>
      </c>
      <c r="I18">
        <v>1</v>
      </c>
      <c r="J18">
        <f t="shared" si="2"/>
        <v>-0.13300000000000001</v>
      </c>
    </row>
    <row r="20" spans="1:11" x14ac:dyDescent="0.35">
      <c r="A20" s="1" t="s">
        <v>57</v>
      </c>
      <c r="F20" s="1">
        <f>SUM(F5:F18)</f>
        <v>0.35397298315751768</v>
      </c>
      <c r="H20" s="1">
        <f>SUM(H5:H18)</f>
        <v>4.9388438545656115</v>
      </c>
      <c r="J20" s="1">
        <f>SUM(J5:J18)</f>
        <v>3.9107384840645931</v>
      </c>
    </row>
    <row r="23" spans="1:11" x14ac:dyDescent="0.35">
      <c r="A23" t="s">
        <v>58</v>
      </c>
      <c r="B23" t="s">
        <v>59</v>
      </c>
    </row>
    <row r="24" spans="1:11" x14ac:dyDescent="0.35">
      <c r="B24" t="s">
        <v>60</v>
      </c>
    </row>
    <row r="25" spans="1:11" x14ac:dyDescent="0.35">
      <c r="B25" t="s">
        <v>61</v>
      </c>
    </row>
    <row r="30" spans="1:11" x14ac:dyDescent="0.35">
      <c r="A30" s="1" t="s">
        <v>62</v>
      </c>
      <c r="F30" s="1" t="s">
        <v>63</v>
      </c>
    </row>
    <row r="31" spans="1:11" x14ac:dyDescent="0.35">
      <c r="B31" t="s">
        <v>64</v>
      </c>
      <c r="C31" t="s">
        <v>37</v>
      </c>
      <c r="D31" t="s">
        <v>65</v>
      </c>
      <c r="G31" t="s">
        <v>64</v>
      </c>
      <c r="H31" t="s">
        <v>37</v>
      </c>
      <c r="I31" t="s">
        <v>65</v>
      </c>
      <c r="K31" s="1" t="s">
        <v>66</v>
      </c>
    </row>
    <row r="32" spans="1:11" x14ac:dyDescent="0.35">
      <c r="A32" t="s">
        <v>67</v>
      </c>
      <c r="B32">
        <f>K36</f>
        <v>2.8</v>
      </c>
      <c r="C32">
        <v>0.30199999999999999</v>
      </c>
      <c r="D32">
        <f>B32*C32</f>
        <v>0.84559999999999991</v>
      </c>
      <c r="F32" t="s">
        <v>68</v>
      </c>
      <c r="G32">
        <f>-(L36)</f>
        <v>-0.3</v>
      </c>
      <c r="H32">
        <v>0.40100000000000002</v>
      </c>
      <c r="I32">
        <f>G32*H32</f>
        <v>-0.1203</v>
      </c>
    </row>
    <row r="33" spans="1:12" x14ac:dyDescent="0.35">
      <c r="A33" t="s">
        <v>69</v>
      </c>
      <c r="B33">
        <f>F20</f>
        <v>0.35397298315751768</v>
      </c>
      <c r="C33">
        <v>0.67200000000000004</v>
      </c>
      <c r="D33">
        <f>B33*C33</f>
        <v>0.23786984468185191</v>
      </c>
      <c r="F33" t="s">
        <v>70</v>
      </c>
      <c r="G33">
        <f>H20</f>
        <v>4.9388438545656115</v>
      </c>
      <c r="H33">
        <v>0.751</v>
      </c>
      <c r="I33">
        <f>G33*H33</f>
        <v>3.7090717347787741</v>
      </c>
      <c r="K33" s="9" t="s">
        <v>71</v>
      </c>
      <c r="L33" s="9" t="s">
        <v>72</v>
      </c>
    </row>
    <row r="34" spans="1:12" x14ac:dyDescent="0.35">
      <c r="A34" t="s">
        <v>73</v>
      </c>
      <c r="B34">
        <f>K34-O3</f>
        <v>3.5</v>
      </c>
      <c r="C34">
        <v>0.151</v>
      </c>
      <c r="D34">
        <f>B34*C34</f>
        <v>0.52849999999999997</v>
      </c>
      <c r="F34" t="s">
        <v>74</v>
      </c>
      <c r="G34">
        <f>O3-L34</f>
        <v>2.2000000000000028</v>
      </c>
      <c r="H34">
        <v>0.13600000000000001</v>
      </c>
      <c r="I34">
        <f>G34*H34</f>
        <v>0.29920000000000041</v>
      </c>
      <c r="K34">
        <v>115.5</v>
      </c>
      <c r="L34">
        <v>109.8</v>
      </c>
    </row>
    <row r="35" spans="1:12" x14ac:dyDescent="0.35">
      <c r="A35" t="s">
        <v>75</v>
      </c>
      <c r="B35">
        <v>1</v>
      </c>
      <c r="C35">
        <v>-0.45200000000000001</v>
      </c>
      <c r="D35">
        <f>B35*C35</f>
        <v>-0.45200000000000001</v>
      </c>
      <c r="F35" t="s">
        <v>75</v>
      </c>
      <c r="G35">
        <v>1</v>
      </c>
      <c r="H35">
        <v>2.3E-2</v>
      </c>
      <c r="I35">
        <f>G35*H35</f>
        <v>2.3E-2</v>
      </c>
      <c r="K35" s="10" t="s">
        <v>76</v>
      </c>
      <c r="L35" s="10" t="s">
        <v>77</v>
      </c>
    </row>
    <row r="36" spans="1:12" x14ac:dyDescent="0.35">
      <c r="K36">
        <v>2.8</v>
      </c>
      <c r="L36">
        <v>0.3</v>
      </c>
    </row>
    <row r="37" spans="1:12" x14ac:dyDescent="0.35">
      <c r="A37" t="s">
        <v>78</v>
      </c>
      <c r="D37" s="1">
        <f>SUM(D32:D35)</f>
        <v>1.1599698446818518</v>
      </c>
      <c r="F37" t="s">
        <v>79</v>
      </c>
      <c r="I37" s="1">
        <f>SUM(I32:I35)</f>
        <v>3.9109717347787747</v>
      </c>
    </row>
    <row r="40" spans="1:12" x14ac:dyDescent="0.35">
      <c r="A40" s="1" t="s">
        <v>80</v>
      </c>
      <c r="B40" s="1"/>
      <c r="C40" s="1">
        <f>D37+I37</f>
        <v>5.0709415794606265</v>
      </c>
    </row>
    <row r="43" spans="1:12" x14ac:dyDescent="0.35">
      <c r="A43" t="s">
        <v>81</v>
      </c>
    </row>
    <row r="48" spans="1:12" ht="15.5" x14ac:dyDescent="0.35">
      <c r="A48" s="11" t="s">
        <v>82</v>
      </c>
    </row>
    <row r="50" spans="1:2" x14ac:dyDescent="0.35">
      <c r="A50" t="s">
        <v>83</v>
      </c>
    </row>
    <row r="52" spans="1:2" x14ac:dyDescent="0.35">
      <c r="A52" t="s">
        <v>84</v>
      </c>
      <c r="B52">
        <f>O3+D37</f>
        <v>113.15996984468185</v>
      </c>
    </row>
    <row r="53" spans="1:2" x14ac:dyDescent="0.35">
      <c r="A53" t="s">
        <v>85</v>
      </c>
      <c r="B53">
        <f>O3+I37</f>
        <v>115.91097173477877</v>
      </c>
    </row>
    <row r="54" spans="1:2" x14ac:dyDescent="0.35">
      <c r="A54" t="s">
        <v>86</v>
      </c>
      <c r="B54">
        <f>B52^13.98</f>
        <v>5.1360077012944965E+28</v>
      </c>
    </row>
    <row r="55" spans="1:2" x14ac:dyDescent="0.35">
      <c r="A55" t="s">
        <v>87</v>
      </c>
      <c r="B55">
        <f>(B52^13.98+B53^13.98)</f>
        <v>1.2321576689048404E+29</v>
      </c>
    </row>
    <row r="56" spans="1:2" x14ac:dyDescent="0.35">
      <c r="A56" t="s">
        <v>88</v>
      </c>
      <c r="B56" s="12">
        <f>B54/B55</f>
        <v>0.41683039686466866</v>
      </c>
    </row>
    <row r="58" spans="1:2" x14ac:dyDescent="0.35">
      <c r="A58" t="s">
        <v>89</v>
      </c>
      <c r="B58">
        <f>(L5/48)*100</f>
        <v>4481.25</v>
      </c>
    </row>
    <row r="59" spans="1:2" ht="28.5" x14ac:dyDescent="0.35">
      <c r="A59" s="14" t="s">
        <v>90</v>
      </c>
      <c r="B59" s="13">
        <f>B58/100</f>
        <v>44.8125</v>
      </c>
    </row>
    <row r="60" spans="1:2" ht="28.5" x14ac:dyDescent="0.35">
      <c r="A60" s="15" t="s">
        <v>91</v>
      </c>
      <c r="B60" s="13">
        <f>B59*(B56-0.5)*1</f>
        <v>-3.7270378405020357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Yusuf</dc:creator>
  <cp:lastModifiedBy>Mohammed Yusuf</cp:lastModifiedBy>
  <dcterms:created xsi:type="dcterms:W3CDTF">2022-12-07T21:29:54Z</dcterms:created>
  <dcterms:modified xsi:type="dcterms:W3CDTF">2022-12-07T21:31:01Z</dcterms:modified>
</cp:coreProperties>
</file>