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C:\Users\bhara\Downloads\"/>
    </mc:Choice>
  </mc:AlternateContent>
  <xr:revisionPtr revIDLastSave="0" documentId="13_ncr:1_{51B9BC96-CFF6-4D2E-AEC6-6EDF742FF1F2}" xr6:coauthVersionLast="47" xr6:coauthVersionMax="47" xr10:uidLastSave="{00000000-0000-0000-0000-000000000000}"/>
  <bookViews>
    <workbookView xWindow="-108" yWindow="-108" windowWidth="23256" windowHeight="12456" activeTab="1" xr2:uid="{00000000-000D-0000-FFFF-FFFF00000000}"/>
  </bookViews>
  <sheets>
    <sheet name="Alcohol" sheetId="2" r:id="rId1"/>
    <sheet name="Dashboard" sheetId="7" r:id="rId2"/>
    <sheet name="Food Ratings" sheetId="3" r:id="rId3"/>
    <sheet name="Count of Cuisines" sheetId="4" r:id="rId4"/>
    <sheet name="Student Vs Professional Food " sheetId="5" r:id="rId5"/>
    <sheet name="Young Vs Old" sheetId="6" r:id="rId6"/>
    <sheet name="Sheet7" sheetId="8" r:id="rId7"/>
    <sheet name="Descriptive Statistics" sheetId="9" r:id="rId8"/>
    <sheet name="Sheet 1" sheetId="1" r:id="rId9"/>
  </sheets>
  <definedNames>
    <definedName name="Slicer_Food_Rating">#N/A</definedName>
    <definedName name="Slicer_Often_A_S">#N/A</definedName>
  </definedNames>
  <calcPr calcId="191029"/>
  <pivotCaches>
    <pivotCache cacheId="16"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N2" i="1"/>
  <c r="G2" i="1" s="1"/>
  <c r="N3" i="1"/>
  <c r="G3" i="1" s="1"/>
  <c r="N4" i="1"/>
  <c r="G4" i="1" s="1"/>
  <c r="N5" i="1"/>
  <c r="G5" i="1" s="1"/>
  <c r="N6" i="1"/>
  <c r="G6" i="1" s="1"/>
  <c r="N7" i="1"/>
  <c r="G7" i="1" s="1"/>
  <c r="N8" i="1"/>
  <c r="G8" i="1" s="1"/>
  <c r="N9" i="1"/>
  <c r="G9" i="1" s="1"/>
  <c r="N10" i="1"/>
  <c r="G10" i="1" s="1"/>
  <c r="N11" i="1"/>
  <c r="G11" i="1" s="1"/>
  <c r="N12" i="1"/>
  <c r="G12" i="1" s="1"/>
  <c r="N13" i="1"/>
  <c r="G13" i="1" s="1"/>
  <c r="N14" i="1"/>
  <c r="G14" i="1" s="1"/>
  <c r="N15" i="1"/>
  <c r="G15" i="1" s="1"/>
  <c r="N16" i="1"/>
  <c r="G16" i="1" s="1"/>
  <c r="N17" i="1"/>
  <c r="G17" i="1" s="1"/>
  <c r="N18" i="1"/>
  <c r="G18" i="1" s="1"/>
  <c r="N19" i="1"/>
  <c r="G19" i="1" s="1"/>
  <c r="N20" i="1"/>
  <c r="G20" i="1" s="1"/>
  <c r="N21" i="1"/>
  <c r="G21" i="1" s="1"/>
  <c r="N22" i="1"/>
  <c r="G22" i="1" s="1"/>
  <c r="N23" i="1"/>
  <c r="G23" i="1" s="1"/>
  <c r="N24" i="1"/>
  <c r="G24" i="1" s="1"/>
  <c r="N25" i="1"/>
  <c r="G25" i="1" s="1"/>
  <c r="N26" i="1"/>
  <c r="G26" i="1" s="1"/>
  <c r="N27" i="1"/>
  <c r="G27" i="1" s="1"/>
  <c r="N28" i="1"/>
  <c r="G28" i="1" s="1"/>
  <c r="N29" i="1"/>
  <c r="G29" i="1" s="1"/>
  <c r="N30" i="1"/>
  <c r="G30" i="1" s="1"/>
  <c r="N31" i="1"/>
  <c r="G31" i="1" s="1"/>
  <c r="N32" i="1"/>
  <c r="G32" i="1" s="1"/>
  <c r="N33" i="1"/>
  <c r="G33" i="1" s="1"/>
  <c r="N34" i="1"/>
  <c r="G34" i="1" s="1"/>
  <c r="N35" i="1"/>
  <c r="G35" i="1" s="1"/>
  <c r="N36" i="1"/>
  <c r="G36" i="1" s="1"/>
  <c r="N37" i="1"/>
  <c r="G37" i="1" s="1"/>
  <c r="N38" i="1"/>
  <c r="G38" i="1" s="1"/>
  <c r="N39" i="1"/>
  <c r="G39" i="1" s="1"/>
  <c r="N40" i="1"/>
  <c r="G40" i="1" s="1"/>
  <c r="N41" i="1"/>
  <c r="G41" i="1" s="1"/>
  <c r="N42" i="1"/>
  <c r="G42" i="1" s="1"/>
  <c r="N43" i="1"/>
  <c r="G43" i="1" s="1"/>
  <c r="N44" i="1"/>
  <c r="G44" i="1" s="1"/>
  <c r="N45" i="1"/>
  <c r="G45" i="1" s="1"/>
  <c r="N46" i="1"/>
  <c r="G46" i="1" s="1"/>
  <c r="N47" i="1"/>
  <c r="G47" i="1" s="1"/>
  <c r="N48" i="1"/>
  <c r="G48" i="1" s="1"/>
  <c r="N49" i="1"/>
  <c r="G49" i="1" s="1"/>
  <c r="N50" i="1"/>
  <c r="G50" i="1" s="1"/>
  <c r="N51" i="1"/>
  <c r="G51" i="1" s="1"/>
  <c r="N52" i="1"/>
  <c r="G52" i="1" s="1"/>
  <c r="N53" i="1"/>
  <c r="G53" i="1" s="1"/>
  <c r="N54" i="1"/>
  <c r="G54" i="1" s="1"/>
  <c r="N55" i="1"/>
  <c r="G55" i="1" s="1"/>
  <c r="N56" i="1"/>
  <c r="G56" i="1" s="1"/>
  <c r="N57" i="1"/>
  <c r="G57" i="1" s="1"/>
  <c r="N58" i="1"/>
  <c r="G58" i="1" s="1"/>
  <c r="N59" i="1"/>
  <c r="G59" i="1" s="1"/>
  <c r="N60" i="1"/>
  <c r="G60" i="1" s="1"/>
  <c r="N61" i="1"/>
  <c r="G61" i="1" s="1"/>
  <c r="N62" i="1"/>
  <c r="G62" i="1" s="1"/>
  <c r="N63" i="1"/>
  <c r="G63" i="1" s="1"/>
  <c r="N64" i="1"/>
  <c r="G64" i="1" s="1"/>
  <c r="N65" i="1"/>
  <c r="G65" i="1" s="1"/>
  <c r="N66" i="1"/>
  <c r="G66" i="1" s="1"/>
  <c r="N67" i="1"/>
  <c r="G67" i="1" s="1"/>
  <c r="N68" i="1"/>
  <c r="G68" i="1" s="1"/>
  <c r="N69" i="1"/>
  <c r="G69" i="1" s="1"/>
  <c r="N70" i="1"/>
  <c r="G70" i="1" s="1"/>
  <c r="N71" i="1"/>
  <c r="G71" i="1" s="1"/>
  <c r="N72" i="1"/>
  <c r="G72" i="1" s="1"/>
  <c r="N73" i="1"/>
  <c r="G73" i="1" s="1"/>
  <c r="N74" i="1"/>
  <c r="G74" i="1" s="1"/>
  <c r="N75" i="1"/>
  <c r="G75" i="1" s="1"/>
  <c r="N76" i="1"/>
  <c r="G76" i="1" s="1"/>
  <c r="N77" i="1"/>
  <c r="G77" i="1" s="1"/>
  <c r="N78" i="1"/>
  <c r="G78" i="1" s="1"/>
  <c r="N79" i="1"/>
  <c r="G79" i="1" s="1"/>
  <c r="N80" i="1"/>
  <c r="G80" i="1" s="1"/>
  <c r="N81" i="1"/>
  <c r="G81" i="1" s="1"/>
  <c r="N82" i="1"/>
  <c r="G82" i="1" s="1"/>
  <c r="N83" i="1"/>
  <c r="G83" i="1" s="1"/>
  <c r="N84" i="1"/>
  <c r="G84" i="1" s="1"/>
  <c r="N85" i="1"/>
  <c r="G85" i="1" s="1"/>
  <c r="N86" i="1"/>
  <c r="G86" i="1" s="1"/>
  <c r="N87" i="1"/>
  <c r="G87" i="1" s="1"/>
  <c r="N88" i="1"/>
  <c r="G88" i="1" s="1"/>
  <c r="N89" i="1"/>
  <c r="G89" i="1" s="1"/>
  <c r="N90" i="1"/>
  <c r="G90" i="1" s="1"/>
  <c r="N91" i="1"/>
  <c r="G91" i="1" s="1"/>
  <c r="N92" i="1"/>
  <c r="G92" i="1" s="1"/>
  <c r="N93" i="1"/>
  <c r="G93" i="1" s="1"/>
  <c r="N94" i="1"/>
  <c r="G94" i="1" s="1"/>
  <c r="N95" i="1"/>
  <c r="G95" i="1" s="1"/>
  <c r="N96" i="1"/>
  <c r="G96" i="1" s="1"/>
  <c r="N97" i="1"/>
  <c r="G97" i="1" s="1"/>
  <c r="N98" i="1"/>
  <c r="G98" i="1" s="1"/>
  <c r="N99" i="1"/>
  <c r="G99" i="1" s="1"/>
  <c r="N100" i="1"/>
  <c r="G100" i="1" s="1"/>
  <c r="N101" i="1"/>
  <c r="G101" i="1" s="1"/>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W9" i="1"/>
  <c r="W12" i="1"/>
  <c r="W18" i="1"/>
  <c r="W19" i="1"/>
  <c r="R12" i="1"/>
  <c r="R2" i="1"/>
  <c r="R13" i="1"/>
  <c r="R14" i="1"/>
  <c r="R15" i="1"/>
  <c r="R16" i="1"/>
  <c r="R17" i="1"/>
  <c r="R18" i="1"/>
  <c r="R19" i="1"/>
  <c r="R20" i="1"/>
  <c r="R21" i="1"/>
  <c r="R22" i="1"/>
  <c r="R23" i="1"/>
  <c r="R24" i="1"/>
  <c r="R3" i="1"/>
  <c r="R25" i="1"/>
  <c r="R4" i="1"/>
  <c r="R26" i="1"/>
  <c r="R27" i="1"/>
  <c r="R28" i="1"/>
  <c r="R29" i="1"/>
  <c r="R30" i="1"/>
  <c r="R31" i="1"/>
  <c r="R32" i="1"/>
  <c r="R33" i="1"/>
  <c r="R34" i="1"/>
  <c r="R35" i="1"/>
  <c r="R36" i="1"/>
  <c r="R5" i="1"/>
  <c r="R37" i="1"/>
  <c r="R38" i="1"/>
  <c r="R39" i="1"/>
  <c r="R40" i="1"/>
  <c r="R41" i="1"/>
  <c r="R42" i="1"/>
  <c r="R43" i="1"/>
  <c r="R44" i="1"/>
  <c r="R45" i="1"/>
  <c r="R46" i="1"/>
  <c r="R47" i="1"/>
  <c r="R48" i="1"/>
  <c r="R49" i="1"/>
  <c r="R50" i="1"/>
  <c r="R51" i="1"/>
  <c r="R52" i="1"/>
  <c r="R53" i="1"/>
  <c r="R54" i="1"/>
  <c r="R55" i="1"/>
  <c r="R6" i="1"/>
  <c r="R56" i="1"/>
  <c r="R57" i="1"/>
  <c r="R58" i="1"/>
  <c r="R59" i="1"/>
  <c r="R60" i="1"/>
  <c r="R61" i="1"/>
  <c r="R62" i="1"/>
  <c r="R63" i="1"/>
  <c r="R64" i="1"/>
  <c r="R65" i="1"/>
  <c r="R66" i="1"/>
  <c r="R67" i="1"/>
  <c r="R68" i="1"/>
  <c r="R69" i="1"/>
  <c r="R7" i="1"/>
  <c r="R70" i="1"/>
  <c r="R71" i="1"/>
  <c r="R72" i="1"/>
  <c r="R73" i="1"/>
  <c r="R74" i="1"/>
  <c r="R75" i="1"/>
  <c r="R76" i="1"/>
  <c r="R8" i="1"/>
  <c r="R9" i="1"/>
  <c r="R77" i="1"/>
  <c r="R78" i="1"/>
  <c r="R79" i="1"/>
  <c r="R80" i="1"/>
  <c r="R81" i="1"/>
  <c r="R82" i="1"/>
  <c r="R83" i="1"/>
  <c r="R84" i="1"/>
  <c r="R85" i="1"/>
  <c r="R86" i="1"/>
  <c r="R87" i="1"/>
  <c r="R88" i="1"/>
  <c r="R89" i="1"/>
  <c r="R90" i="1"/>
  <c r="R91" i="1"/>
  <c r="R92" i="1"/>
  <c r="R93" i="1"/>
  <c r="R94" i="1"/>
  <c r="R95" i="1"/>
  <c r="R96" i="1"/>
  <c r="R97" i="1"/>
  <c r="R98" i="1"/>
  <c r="R10" i="1"/>
  <c r="R11" i="1"/>
  <c r="R99" i="1"/>
  <c r="R100" i="1"/>
  <c r="R101" i="1"/>
  <c r="Q12" i="1"/>
  <c r="Q2" i="1"/>
  <c r="Q13" i="1"/>
  <c r="Q14" i="1"/>
  <c r="Q15" i="1"/>
  <c r="Q16" i="1"/>
  <c r="Q17" i="1"/>
  <c r="Q18" i="1"/>
  <c r="Q19" i="1"/>
  <c r="Q20" i="1"/>
  <c r="Q21" i="1"/>
  <c r="Q22" i="1"/>
  <c r="Q23" i="1"/>
  <c r="Q24" i="1"/>
  <c r="Q3" i="1"/>
  <c r="Q25" i="1"/>
  <c r="Q4" i="1"/>
  <c r="Q26" i="1"/>
  <c r="Q27" i="1"/>
  <c r="Q28" i="1"/>
  <c r="Q29" i="1"/>
  <c r="Q30" i="1"/>
  <c r="Q31" i="1"/>
  <c r="Q32" i="1"/>
  <c r="Q33" i="1"/>
  <c r="Q34" i="1"/>
  <c r="Q35" i="1"/>
  <c r="Q36" i="1"/>
  <c r="Q5" i="1"/>
  <c r="Q37" i="1"/>
  <c r="Q38" i="1"/>
  <c r="Q39" i="1"/>
  <c r="Q40" i="1"/>
  <c r="Q41" i="1"/>
  <c r="Q42" i="1"/>
  <c r="Q43" i="1"/>
  <c r="Q44" i="1"/>
  <c r="Q45" i="1"/>
  <c r="Q46" i="1"/>
  <c r="Q47" i="1"/>
  <c r="Q48" i="1"/>
  <c r="Q49" i="1"/>
  <c r="Q50" i="1"/>
  <c r="Q51" i="1"/>
  <c r="Q52" i="1"/>
  <c r="Q53" i="1"/>
  <c r="Q54" i="1"/>
  <c r="Q55" i="1"/>
  <c r="Q6" i="1"/>
  <c r="Q56" i="1"/>
  <c r="Q57" i="1"/>
  <c r="Q58" i="1"/>
  <c r="Q59" i="1"/>
  <c r="Q60" i="1"/>
  <c r="Q61" i="1"/>
  <c r="Q62" i="1"/>
  <c r="Q63" i="1"/>
  <c r="Q64" i="1"/>
  <c r="Q65" i="1"/>
  <c r="Q66" i="1"/>
  <c r="Q67" i="1"/>
  <c r="Q68" i="1"/>
  <c r="Q69" i="1"/>
  <c r="Q7" i="1"/>
  <c r="Q70" i="1"/>
  <c r="Q71" i="1"/>
  <c r="Q72" i="1"/>
  <c r="Q73" i="1"/>
  <c r="Q74" i="1"/>
  <c r="Q75" i="1"/>
  <c r="Q76" i="1"/>
  <c r="Q8" i="1"/>
  <c r="Q9" i="1"/>
  <c r="Q77" i="1"/>
  <c r="Q78" i="1"/>
  <c r="Q79" i="1"/>
  <c r="Q80" i="1"/>
  <c r="Q81" i="1"/>
  <c r="Q82" i="1"/>
  <c r="Q83" i="1"/>
  <c r="Q84" i="1"/>
  <c r="Q85" i="1"/>
  <c r="Q86" i="1"/>
  <c r="Q87" i="1"/>
  <c r="Q88" i="1"/>
  <c r="Q89" i="1"/>
  <c r="Q90" i="1"/>
  <c r="Q91" i="1"/>
  <c r="Q92" i="1"/>
  <c r="Q93" i="1"/>
  <c r="Q94" i="1"/>
  <c r="Q95" i="1"/>
  <c r="Q96" i="1"/>
  <c r="Q97" i="1"/>
  <c r="Q98" i="1"/>
  <c r="Q10" i="1"/>
  <c r="Q11" i="1"/>
  <c r="Q99" i="1"/>
  <c r="Q100" i="1"/>
  <c r="Q101" i="1"/>
  <c r="W21" i="1" l="1"/>
  <c r="W15" i="1"/>
</calcChain>
</file>

<file path=xl/sharedStrings.xml><?xml version="1.0" encoding="utf-8"?>
<sst xmlns="http://schemas.openxmlformats.org/spreadsheetml/2006/main" count="829" uniqueCount="78">
  <si>
    <t>User ID</t>
  </si>
  <si>
    <t>Area code</t>
  </si>
  <si>
    <t>Location</t>
  </si>
  <si>
    <t>Gender</t>
  </si>
  <si>
    <t>Marital Status</t>
  </si>
  <si>
    <t>Activity</t>
  </si>
  <si>
    <t>Budget</t>
  </si>
  <si>
    <t>Cuisines</t>
  </si>
  <si>
    <t>Smoker</t>
  </si>
  <si>
    <t>Food Rating</t>
  </si>
  <si>
    <t>Service Rating</t>
  </si>
  <si>
    <t>Upper East Side,NY</t>
  </si>
  <si>
    <t>St. George,NY</t>
  </si>
  <si>
    <t>Upper West Side,NY</t>
  </si>
  <si>
    <t>Central Park,NY</t>
  </si>
  <si>
    <t>China Town, NY</t>
  </si>
  <si>
    <t>Riverdale,NY</t>
  </si>
  <si>
    <t>Market City, NY</t>
  </si>
  <si>
    <t>Central Park,ny</t>
  </si>
  <si>
    <t>Market City, MY</t>
  </si>
  <si>
    <t>Female</t>
  </si>
  <si>
    <t>Male</t>
  </si>
  <si>
    <t>Married</t>
  </si>
  <si>
    <t>Single</t>
  </si>
  <si>
    <t>Divorced</t>
  </si>
  <si>
    <t>Professional</t>
  </si>
  <si>
    <t>Student</t>
  </si>
  <si>
    <t>Japanese</t>
  </si>
  <si>
    <t>Indian</t>
  </si>
  <si>
    <t>Seafood</t>
  </si>
  <si>
    <t>Filipino</t>
  </si>
  <si>
    <t>Italian</t>
  </si>
  <si>
    <t>Chinese</t>
  </si>
  <si>
    <t>French</t>
  </si>
  <si>
    <t>Never</t>
  </si>
  <si>
    <t>Often</t>
  </si>
  <si>
    <t>Socially</t>
  </si>
  <si>
    <t xml:space="preserve">Alcohol </t>
  </si>
  <si>
    <t>YOB</t>
  </si>
  <si>
    <t>Overall Rating of Food</t>
  </si>
  <si>
    <t>Overall Rating of Services</t>
  </si>
  <si>
    <t>Column1</t>
  </si>
  <si>
    <t>Overall Rating</t>
  </si>
  <si>
    <t>Often A S</t>
  </si>
  <si>
    <t>Cedar Hill, NY</t>
  </si>
  <si>
    <t>NY</t>
  </si>
  <si>
    <t>Column2</t>
  </si>
  <si>
    <t>Row Labels</t>
  </si>
  <si>
    <t>Grand Total</t>
  </si>
  <si>
    <t>Column Labels</t>
  </si>
  <si>
    <t>Average of Overall Rating</t>
  </si>
  <si>
    <t>Average of Food Rating</t>
  </si>
  <si>
    <t>Average of Service Rating</t>
  </si>
  <si>
    <t>(All)</t>
  </si>
  <si>
    <t>Count of Cuisines</t>
  </si>
  <si>
    <t>Age</t>
  </si>
  <si>
    <t>Age Category</t>
  </si>
  <si>
    <t>Middle</t>
  </si>
  <si>
    <t>Old</t>
  </si>
  <si>
    <t>Young</t>
  </si>
  <si>
    <t>Group</t>
  </si>
  <si>
    <t>Bommers</t>
  </si>
  <si>
    <t>Gen X</t>
  </si>
  <si>
    <t>Gen Y</t>
  </si>
  <si>
    <t>Milleials</t>
  </si>
  <si>
    <t>Mean</t>
  </si>
  <si>
    <t>Standard Error</t>
  </si>
  <si>
    <t>Median</t>
  </si>
  <si>
    <t>Mode</t>
  </si>
  <si>
    <t>Standard Deviation</t>
  </si>
  <si>
    <t>Sample Variance</t>
  </si>
  <si>
    <t>Kurtosis</t>
  </si>
  <si>
    <t>Skewness</t>
  </si>
  <si>
    <t>Range</t>
  </si>
  <si>
    <t>Minimum</t>
  </si>
  <si>
    <t>Maximum</t>
  </si>
  <si>
    <t>Sum</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</si>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</sst>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4">
    <border>
      <left/>
      <right/>
      <top/>
      <bottom/>
      <diagonal/>
    </border>
    <border>
      <left style="thin">
        <color auto="1"/>
      </left>
      <right style="thin">
        <color auto="1"/>
      </right>
      <top/>
      <bottom style="thin">
        <color auto="1"/>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0" fontId="2" fillId="0" borderId="1" xfId="0" applyFont="1" applyBorder="1" applyAlignment="1">
      <alignment horizontal="center" vertical="top"/>
    </xf>
    <xf numFmtId="0" fontId="0" fillId="0" borderId="0" xfId="0" pivotButton="1"/>
    <xf numFmtId="0" fontId="0" fillId="0" borderId="0" xfId="0" applyAlignment="1">
      <alignment horizontal="left"/>
    </xf>
    <xf numFmtId="2" fontId="0" fillId="0" borderId="0" xfId="0" applyNumberFormat="1"/>
    <xf numFmtId="0" fontId="0" fillId="0" borderId="0" xfId="0" applyFill="1" applyBorder="1" applyAlignment="1"/>
    <xf numFmtId="0" fontId="0" fillId="0" borderId="2" xfId="0" applyFill="1" applyBorder="1" applyAlignment="1"/>
    <xf numFmtId="0" fontId="3" fillId="0" borderId="3" xfId="0" applyFont="1" applyFill="1" applyBorder="1" applyAlignment="1">
      <alignment horizontal="center"/>
    </xf>
  </cellXfs>
  <cellStyles count="1">
    <cellStyle name="Normal" xfId="0" builtinId="0"/>
  </cellStyles>
  <dxfs count="16">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2" formatCode="0.00"/>
    </dxf>
    <dxf>
      <numFmt numFmtId="2" formatCode="0.00"/>
    </dxf>
    <dxf>
      <numFmt numFmtId="2" formatCode="0.00"/>
    </dxf>
    <dxf>
      <numFmt numFmtId="2" formatCode="0.00"/>
    </dxf>
    <dxf>
      <numFmt numFmtId="2" formatCode="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[Case+Study+I (1).xlsx]Alcohol!PivotTable1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Alcohol!$B$3:$B$4</c:f>
              <c:strCache>
                <c:ptCount val="1"/>
                <c:pt idx="0">
                  <c:v>Never</c:v>
                </c:pt>
              </c:strCache>
            </c:strRef>
          </c:tx>
          <c:spPr>
            <a:solidFill>
              <a:schemeClr val="accent1"/>
            </a:solidFill>
            <a:ln>
              <a:noFill/>
            </a:ln>
            <a:effectLst/>
          </c:spPr>
          <c:invertIfNegative val="0"/>
          <c:cat>
            <c:strRef>
              <c:f>Alcohol!$A$5:$A$8</c:f>
              <c:strCache>
                <c:ptCount val="3"/>
                <c:pt idx="0">
                  <c:v>Never</c:v>
                </c:pt>
                <c:pt idx="1">
                  <c:v>Often</c:v>
                </c:pt>
                <c:pt idx="2">
                  <c:v>Socially</c:v>
                </c:pt>
              </c:strCache>
            </c:strRef>
          </c:cat>
          <c:val>
            <c:numRef>
              <c:f>Alcohol!$B$5:$B$8</c:f>
              <c:numCache>
                <c:formatCode>0.00</c:formatCode>
                <c:ptCount val="3"/>
                <c:pt idx="0">
                  <c:v>3</c:v>
                </c:pt>
                <c:pt idx="1">
                  <c:v>3.3846153846153846</c:v>
                </c:pt>
                <c:pt idx="2">
                  <c:v>2.4411764705882355</c:v>
                </c:pt>
              </c:numCache>
            </c:numRef>
          </c:val>
          <c:extLst>
            <c:ext xmlns:c16="http://schemas.microsoft.com/office/drawing/2014/chart" uri="{C3380CC4-5D6E-409C-BE32-E72D297353CC}">
              <c16:uniqueId val="{00000000-11D3-4DE2-BE5C-F7D4C6415723}"/>
            </c:ext>
          </c:extLst>
        </c:ser>
        <c:ser>
          <c:idx val="1"/>
          <c:order val="1"/>
          <c:tx>
            <c:strRef>
              <c:f>Alcohol!$C$3:$C$4</c:f>
              <c:strCache>
                <c:ptCount val="1"/>
                <c:pt idx="0">
                  <c:v>Often</c:v>
                </c:pt>
              </c:strCache>
            </c:strRef>
          </c:tx>
          <c:spPr>
            <a:solidFill>
              <a:schemeClr val="accent2"/>
            </a:solidFill>
            <a:ln>
              <a:noFill/>
            </a:ln>
            <a:effectLst/>
          </c:spPr>
          <c:invertIfNegative val="0"/>
          <c:cat>
            <c:strRef>
              <c:f>Alcohol!$A$5:$A$8</c:f>
              <c:strCache>
                <c:ptCount val="3"/>
                <c:pt idx="0">
                  <c:v>Never</c:v>
                </c:pt>
                <c:pt idx="1">
                  <c:v>Often</c:v>
                </c:pt>
                <c:pt idx="2">
                  <c:v>Socially</c:v>
                </c:pt>
              </c:strCache>
            </c:strRef>
          </c:cat>
          <c:val>
            <c:numRef>
              <c:f>Alcohol!$C$5:$C$8</c:f>
              <c:numCache>
                <c:formatCode>0.00</c:formatCode>
                <c:ptCount val="3"/>
                <c:pt idx="0">
                  <c:v>2.1428571428571428</c:v>
                </c:pt>
                <c:pt idx="1">
                  <c:v>4.1923076923076925</c:v>
                </c:pt>
                <c:pt idx="2">
                  <c:v>3.2272727272727271</c:v>
                </c:pt>
              </c:numCache>
            </c:numRef>
          </c:val>
          <c:extLst>
            <c:ext xmlns:c16="http://schemas.microsoft.com/office/drawing/2014/chart" uri="{C3380CC4-5D6E-409C-BE32-E72D297353CC}">
              <c16:uniqueId val="{00000001-11D3-4DE2-BE5C-F7D4C6415723}"/>
            </c:ext>
          </c:extLst>
        </c:ser>
        <c:ser>
          <c:idx val="2"/>
          <c:order val="2"/>
          <c:tx>
            <c:strRef>
              <c:f>Alcohol!$D$3:$D$4</c:f>
              <c:strCache>
                <c:ptCount val="1"/>
                <c:pt idx="0">
                  <c:v>Socially</c:v>
                </c:pt>
              </c:strCache>
            </c:strRef>
          </c:tx>
          <c:spPr>
            <a:solidFill>
              <a:schemeClr val="accent3"/>
            </a:solidFill>
            <a:ln>
              <a:noFill/>
            </a:ln>
            <a:effectLst/>
          </c:spPr>
          <c:invertIfNegative val="0"/>
          <c:cat>
            <c:strRef>
              <c:f>Alcohol!$A$5:$A$8</c:f>
              <c:strCache>
                <c:ptCount val="3"/>
                <c:pt idx="0">
                  <c:v>Never</c:v>
                </c:pt>
                <c:pt idx="1">
                  <c:v>Often</c:v>
                </c:pt>
                <c:pt idx="2">
                  <c:v>Socially</c:v>
                </c:pt>
              </c:strCache>
            </c:strRef>
          </c:cat>
          <c:val>
            <c:numRef>
              <c:f>Alcohol!$D$5:$D$8</c:f>
              <c:numCache>
                <c:formatCode>0.00</c:formatCode>
                <c:ptCount val="3"/>
                <c:pt idx="0">
                  <c:v>2.7222222222222223</c:v>
                </c:pt>
                <c:pt idx="1">
                  <c:v>4.375</c:v>
                </c:pt>
                <c:pt idx="2">
                  <c:v>3.3125</c:v>
                </c:pt>
              </c:numCache>
            </c:numRef>
          </c:val>
          <c:extLst>
            <c:ext xmlns:c16="http://schemas.microsoft.com/office/drawing/2014/chart" uri="{C3380CC4-5D6E-409C-BE32-E72D297353CC}">
              <c16:uniqueId val="{00000002-11D3-4DE2-BE5C-F7D4C6415723}"/>
            </c:ext>
          </c:extLst>
        </c:ser>
        <c:dLbls>
          <c:showLegendKey val="0"/>
          <c:showVal val="0"/>
          <c:showCatName val="0"/>
          <c:showSerName val="0"/>
          <c:showPercent val="0"/>
          <c:showBubbleSize val="0"/>
        </c:dLbls>
        <c:gapWidth val="219"/>
        <c:overlap val="-27"/>
        <c:axId val="1908257823"/>
        <c:axId val="1895406543"/>
      </c:barChart>
      <c:catAx>
        <c:axId val="1908257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406543"/>
        <c:crosses val="autoZero"/>
        <c:auto val="1"/>
        <c:lblAlgn val="ctr"/>
        <c:lblOffset val="100"/>
        <c:noMultiLvlLbl val="0"/>
      </c:catAx>
      <c:valAx>
        <c:axId val="18954065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25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[Case+Study+I (1).xlsx]Young Vs Old!PivotTable5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'Young Vs Old'!$B$3</c:f>
              <c:strCache>
                <c:ptCount val="1"/>
                <c:pt idx="0">
                  <c:v>Total</c:v>
                </c:pt>
              </c:strCache>
            </c:strRef>
          </c:tx>
          <c:spPr>
            <a:solidFill>
              <a:schemeClr val="accent1"/>
            </a:solidFill>
            <a:ln>
              <a:noFill/>
            </a:ln>
            <a:effectLst/>
          </c:spPr>
          <c:invertIfNegative val="0"/>
          <c:cat>
            <c:strRef>
              <c:f>'Young Vs Old'!$A$4:$A$7</c:f>
              <c:strCache>
                <c:ptCount val="3"/>
                <c:pt idx="0">
                  <c:v>Middle</c:v>
                </c:pt>
                <c:pt idx="1">
                  <c:v>Old</c:v>
                </c:pt>
                <c:pt idx="2">
                  <c:v>Young</c:v>
                </c:pt>
              </c:strCache>
            </c:strRef>
          </c:cat>
          <c:val>
            <c:numRef>
              <c:f>'Young Vs Old'!$B$4:$B$7</c:f>
              <c:numCache>
                <c:formatCode>0.00</c:formatCode>
                <c:ptCount val="3"/>
                <c:pt idx="0">
                  <c:v>3</c:v>
                </c:pt>
                <c:pt idx="1">
                  <c:v>3.1923076923076925</c:v>
                </c:pt>
                <c:pt idx="2">
                  <c:v>3.2244897959183674</c:v>
                </c:pt>
              </c:numCache>
            </c:numRef>
          </c:val>
          <c:extLst>
            <c:ext xmlns:c16="http://schemas.microsoft.com/office/drawing/2014/chart" uri="{C3380CC4-5D6E-409C-BE32-E72D297353CC}">
              <c16:uniqueId val="{00000000-9AC8-44A3-B04C-B08BD79FEA1A}"/>
            </c:ext>
          </c:extLst>
        </c:ser>
        <c:dLbls>
          <c:showLegendKey val="0"/>
          <c:showVal val="0"/>
          <c:showCatName val="0"/>
          <c:showSerName val="0"/>
          <c:showPercent val="0"/>
          <c:showBubbleSize val="0"/>
        </c:dLbls>
        <c:gapWidth val="182"/>
        <c:axId val="1893894495"/>
        <c:axId val="1775242815"/>
      </c:barChart>
      <c:catAx>
        <c:axId val="1893894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242815"/>
        <c:crosses val="autoZero"/>
        <c:auto val="1"/>
        <c:lblAlgn val="ctr"/>
        <c:lblOffset val="100"/>
        <c:noMultiLvlLbl val="0"/>
      </c:catAx>
      <c:valAx>
        <c:axId val="177524281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894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[Case+Study+I (1).xlsx]Alcohol!PivotTable1</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Alcohol!$B$3:$B$4</c:f>
              <c:strCache>
                <c:ptCount val="1"/>
                <c:pt idx="0">
                  <c:v>Never</c:v>
                </c:pt>
              </c:strCache>
            </c:strRef>
          </c:tx>
          <c:spPr>
            <a:solidFill>
              <a:schemeClr val="accent1"/>
            </a:solidFill>
            <a:ln>
              <a:noFill/>
            </a:ln>
            <a:effectLst/>
          </c:spPr>
          <c:invertIfNegative val="0"/>
          <c:cat>
            <c:strRef>
              <c:f>Alcohol!$A$5:$A$8</c:f>
              <c:strCache>
                <c:ptCount val="3"/>
                <c:pt idx="0">
                  <c:v>Never</c:v>
                </c:pt>
                <c:pt idx="1">
                  <c:v>Often</c:v>
                </c:pt>
                <c:pt idx="2">
                  <c:v>Socially</c:v>
                </c:pt>
              </c:strCache>
            </c:strRef>
          </c:cat>
          <c:val>
            <c:numRef>
              <c:f>Alcohol!$B$5:$B$8</c:f>
              <c:numCache>
                <c:formatCode>0.00</c:formatCode>
                <c:ptCount val="3"/>
                <c:pt idx="0">
                  <c:v>3</c:v>
                </c:pt>
                <c:pt idx="1">
                  <c:v>3.3846153846153846</c:v>
                </c:pt>
                <c:pt idx="2">
                  <c:v>2.4411764705882355</c:v>
                </c:pt>
              </c:numCache>
            </c:numRef>
          </c:val>
          <c:extLst>
            <c:ext xmlns:c16="http://schemas.microsoft.com/office/drawing/2014/chart" uri="{C3380CC4-5D6E-409C-BE32-E72D297353CC}">
              <c16:uniqueId val="{00000000-79D9-42B1-9393-7C3FB889AC0E}"/>
            </c:ext>
          </c:extLst>
        </c:ser>
        <c:ser>
          <c:idx val="1"/>
          <c:order val="1"/>
          <c:tx>
            <c:strRef>
              <c:f>Alcohol!$C$3:$C$4</c:f>
              <c:strCache>
                <c:ptCount val="1"/>
                <c:pt idx="0">
                  <c:v>Often</c:v>
                </c:pt>
              </c:strCache>
            </c:strRef>
          </c:tx>
          <c:spPr>
            <a:solidFill>
              <a:schemeClr val="accent2"/>
            </a:solidFill>
            <a:ln>
              <a:noFill/>
            </a:ln>
            <a:effectLst/>
          </c:spPr>
          <c:invertIfNegative val="0"/>
          <c:cat>
            <c:strRef>
              <c:f>Alcohol!$A$5:$A$8</c:f>
              <c:strCache>
                <c:ptCount val="3"/>
                <c:pt idx="0">
                  <c:v>Never</c:v>
                </c:pt>
                <c:pt idx="1">
                  <c:v>Often</c:v>
                </c:pt>
                <c:pt idx="2">
                  <c:v>Socially</c:v>
                </c:pt>
              </c:strCache>
            </c:strRef>
          </c:cat>
          <c:val>
            <c:numRef>
              <c:f>Alcohol!$C$5:$C$8</c:f>
              <c:numCache>
                <c:formatCode>0.00</c:formatCode>
                <c:ptCount val="3"/>
                <c:pt idx="0">
                  <c:v>2.1428571428571428</c:v>
                </c:pt>
                <c:pt idx="1">
                  <c:v>4.1923076923076925</c:v>
                </c:pt>
                <c:pt idx="2">
                  <c:v>3.2272727272727271</c:v>
                </c:pt>
              </c:numCache>
            </c:numRef>
          </c:val>
          <c:extLst>
            <c:ext xmlns:c16="http://schemas.microsoft.com/office/drawing/2014/chart" uri="{C3380CC4-5D6E-409C-BE32-E72D297353CC}">
              <c16:uniqueId val="{00000001-79D9-42B1-9393-7C3FB889AC0E}"/>
            </c:ext>
          </c:extLst>
        </c:ser>
        <c:ser>
          <c:idx val="2"/>
          <c:order val="2"/>
          <c:tx>
            <c:strRef>
              <c:f>Alcohol!$D$3:$D$4</c:f>
              <c:strCache>
                <c:ptCount val="1"/>
                <c:pt idx="0">
                  <c:v>Socially</c:v>
                </c:pt>
              </c:strCache>
            </c:strRef>
          </c:tx>
          <c:spPr>
            <a:solidFill>
              <a:schemeClr val="accent3"/>
            </a:solidFill>
            <a:ln>
              <a:noFill/>
            </a:ln>
            <a:effectLst/>
          </c:spPr>
          <c:invertIfNegative val="0"/>
          <c:cat>
            <c:strRef>
              <c:f>Alcohol!$A$5:$A$8</c:f>
              <c:strCache>
                <c:ptCount val="3"/>
                <c:pt idx="0">
                  <c:v>Never</c:v>
                </c:pt>
                <c:pt idx="1">
                  <c:v>Often</c:v>
                </c:pt>
                <c:pt idx="2">
                  <c:v>Socially</c:v>
                </c:pt>
              </c:strCache>
            </c:strRef>
          </c:cat>
          <c:val>
            <c:numRef>
              <c:f>Alcohol!$D$5:$D$8</c:f>
              <c:numCache>
                <c:formatCode>0.00</c:formatCode>
                <c:ptCount val="3"/>
                <c:pt idx="0">
                  <c:v>2.7222222222222223</c:v>
                </c:pt>
                <c:pt idx="1">
                  <c:v>4.375</c:v>
                </c:pt>
                <c:pt idx="2">
                  <c:v>3.3125</c:v>
                </c:pt>
              </c:numCache>
            </c:numRef>
          </c:val>
          <c:extLst>
            <c:ext xmlns:c16="http://schemas.microsoft.com/office/drawing/2014/chart" uri="{C3380CC4-5D6E-409C-BE32-E72D297353CC}">
              <c16:uniqueId val="{00000002-79D9-42B1-9393-7C3FB889AC0E}"/>
            </c:ext>
          </c:extLst>
        </c:ser>
        <c:dLbls>
          <c:showLegendKey val="0"/>
          <c:showVal val="0"/>
          <c:showCatName val="0"/>
          <c:showSerName val="0"/>
          <c:showPercent val="0"/>
          <c:showBubbleSize val="0"/>
        </c:dLbls>
        <c:gapWidth val="219"/>
        <c:overlap val="-27"/>
        <c:axId val="1908257823"/>
        <c:axId val="1895406543"/>
      </c:barChart>
      <c:catAx>
        <c:axId val="1908257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406543"/>
        <c:crosses val="autoZero"/>
        <c:auto val="1"/>
        <c:lblAlgn val="ctr"/>
        <c:lblOffset val="100"/>
        <c:noMultiLvlLbl val="0"/>
      </c:catAx>
      <c:valAx>
        <c:axId val="18954065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25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[Case+Study+I (1).xlsx]Food Ratings!PivotTable2</c:name>
    <c:fmtId val="1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'Food Ratings'!$B$3</c:f>
              <c:strCache>
                <c:ptCount val="1"/>
                <c:pt idx="0">
                  <c:v>Average of Food Rating</c:v>
                </c:pt>
              </c:strCache>
            </c:strRef>
          </c:tx>
          <c:spPr>
            <a:solidFill>
              <a:schemeClr val="accent1"/>
            </a:solidFill>
            <a:ln>
              <a:noFill/>
            </a:ln>
            <a:effectLst/>
          </c:spPr>
          <c:invertIfNegative val="0"/>
          <c:cat>
            <c:strRef>
              <c:f>'Food Ratings'!$A$4</c:f>
              <c:strCache>
                <c:ptCount val="1"/>
                <c:pt idx="0">
                  <c:v>Grand Total</c:v>
                </c:pt>
              </c:strCache>
            </c:strRef>
          </c:cat>
          <c:val>
            <c:numRef>
              <c:f>'Food Ratings'!$B$4</c:f>
              <c:numCache>
                <c:formatCode>0.00</c:formatCode>
                <c:ptCount val="1"/>
              </c:numCache>
            </c:numRef>
          </c:val>
          <c:extLst>
            <c:ext xmlns:c16="http://schemas.microsoft.com/office/drawing/2014/chart" uri="{C3380CC4-5D6E-409C-BE32-E72D297353CC}">
              <c16:uniqueId val="{00000000-11C0-40CC-8C4A-8B0D6C7CF3F4}"/>
            </c:ext>
          </c:extLst>
        </c:ser>
        <c:ser>
          <c:idx val="1"/>
          <c:order val="1"/>
          <c:tx>
            <c:strRef>
              <c:f>'Food Ratings'!$C$3</c:f>
              <c:strCache>
                <c:ptCount val="1"/>
                <c:pt idx="0">
                  <c:v>Average of Service Rating</c:v>
                </c:pt>
              </c:strCache>
            </c:strRef>
          </c:tx>
          <c:spPr>
            <a:solidFill>
              <a:schemeClr val="accent2"/>
            </a:solidFill>
            <a:ln>
              <a:noFill/>
            </a:ln>
            <a:effectLst/>
          </c:spPr>
          <c:invertIfNegative val="0"/>
          <c:cat>
            <c:strRef>
              <c:f>'Food Ratings'!$A$4</c:f>
              <c:strCache>
                <c:ptCount val="1"/>
                <c:pt idx="0">
                  <c:v>Grand Total</c:v>
                </c:pt>
              </c:strCache>
            </c:strRef>
          </c:cat>
          <c:val>
            <c:numRef>
              <c:f>'Food Ratings'!$C$4</c:f>
              <c:numCache>
                <c:formatCode>0.00</c:formatCode>
                <c:ptCount val="1"/>
              </c:numCache>
            </c:numRef>
          </c:val>
          <c:extLst>
            <c:ext xmlns:c16="http://schemas.microsoft.com/office/drawing/2014/chart" uri="{C3380CC4-5D6E-409C-BE32-E72D297353CC}">
              <c16:uniqueId val="{00000001-11C0-40CC-8C4A-8B0D6C7CF3F4}"/>
            </c:ext>
          </c:extLst>
        </c:ser>
        <c:ser>
          <c:idx val="2"/>
          <c:order val="2"/>
          <c:tx>
            <c:strRef>
              <c:f>'Food Ratings'!$D$3</c:f>
              <c:strCache>
                <c:ptCount val="1"/>
                <c:pt idx="0">
                  <c:v>Average of Overall Rating</c:v>
                </c:pt>
              </c:strCache>
            </c:strRef>
          </c:tx>
          <c:spPr>
            <a:solidFill>
              <a:schemeClr val="accent3"/>
            </a:solidFill>
            <a:ln>
              <a:noFill/>
            </a:ln>
            <a:effectLst/>
          </c:spPr>
          <c:invertIfNegative val="0"/>
          <c:cat>
            <c:strRef>
              <c:f>'Food Ratings'!$A$4</c:f>
              <c:strCache>
                <c:ptCount val="1"/>
                <c:pt idx="0">
                  <c:v>Grand Total</c:v>
                </c:pt>
              </c:strCache>
            </c:strRef>
          </c:cat>
          <c:val>
            <c:numRef>
              <c:f>'Food Ratings'!$D$4</c:f>
              <c:numCache>
                <c:formatCode>0.00</c:formatCode>
                <c:ptCount val="1"/>
              </c:numCache>
            </c:numRef>
          </c:val>
          <c:extLst>
            <c:ext xmlns:c16="http://schemas.microsoft.com/office/drawing/2014/chart" uri="{C3380CC4-5D6E-409C-BE32-E72D297353CC}">
              <c16:uniqueId val="{00000002-11C0-40CC-8C4A-8B0D6C7CF3F4}"/>
            </c:ext>
          </c:extLst>
        </c:ser>
        <c:dLbls>
          <c:showLegendKey val="0"/>
          <c:showVal val="0"/>
          <c:showCatName val="0"/>
          <c:showSerName val="0"/>
          <c:showPercent val="0"/>
          <c:showBubbleSize val="0"/>
        </c:dLbls>
        <c:gapWidth val="219"/>
        <c:overlap val="-27"/>
        <c:axId val="1908325103"/>
        <c:axId val="1895404623"/>
      </c:barChart>
      <c:catAx>
        <c:axId val="1908325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404623"/>
        <c:crosses val="autoZero"/>
        <c:auto val="1"/>
        <c:lblAlgn val="ctr"/>
        <c:lblOffset val="100"/>
        <c:noMultiLvlLbl val="0"/>
      </c:catAx>
      <c:valAx>
        <c:axId val="18954046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325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[Case+Study+I (1).xlsx]Student Vs Professional Food !PivotTable4</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'Student Vs Professional Food '!$B$3</c:f>
              <c:strCache>
                <c:ptCount val="1"/>
                <c:pt idx="0">
                  <c:v>Average of Food Rating</c:v>
                </c:pt>
              </c:strCache>
            </c:strRef>
          </c:tx>
          <c:spPr>
            <a:solidFill>
              <a:schemeClr val="accent1"/>
            </a:solidFill>
            <a:ln>
              <a:noFill/>
            </a:ln>
            <a:effectLst/>
          </c:spPr>
          <c:invertIfNegative val="0"/>
          <c:cat>
            <c:strRef>
              <c:f>'Student Vs Professional Food '!$A$4:$A$6</c:f>
              <c:strCache>
                <c:ptCount val="2"/>
                <c:pt idx="0">
                  <c:v>Professional</c:v>
                </c:pt>
                <c:pt idx="1">
                  <c:v>Student</c:v>
                </c:pt>
              </c:strCache>
            </c:strRef>
          </c:cat>
          <c:val>
            <c:numRef>
              <c:f>'Student Vs Professional Food '!$B$4:$B$6</c:f>
              <c:numCache>
                <c:formatCode>0.00</c:formatCode>
                <c:ptCount val="2"/>
                <c:pt idx="0">
                  <c:v>3.3</c:v>
                </c:pt>
                <c:pt idx="1">
                  <c:v>3.0666666666666669</c:v>
                </c:pt>
              </c:numCache>
            </c:numRef>
          </c:val>
          <c:extLst>
            <c:ext xmlns:c16="http://schemas.microsoft.com/office/drawing/2014/chart" uri="{C3380CC4-5D6E-409C-BE32-E72D297353CC}">
              <c16:uniqueId val="{00000000-ADD8-4A5C-BD29-7D30EDE29FD2}"/>
            </c:ext>
          </c:extLst>
        </c:ser>
        <c:ser>
          <c:idx val="1"/>
          <c:order val="1"/>
          <c:tx>
            <c:strRef>
              <c:f>'Student Vs Professional Food '!$C$3</c:f>
              <c:strCache>
                <c:ptCount val="1"/>
                <c:pt idx="0">
                  <c:v>Average of Service Rating</c:v>
                </c:pt>
              </c:strCache>
            </c:strRef>
          </c:tx>
          <c:spPr>
            <a:solidFill>
              <a:schemeClr val="accent2"/>
            </a:solidFill>
            <a:ln>
              <a:noFill/>
            </a:ln>
            <a:effectLst/>
          </c:spPr>
          <c:invertIfNegative val="0"/>
          <c:cat>
            <c:strRef>
              <c:f>'Student Vs Professional Food '!$A$4:$A$6</c:f>
              <c:strCache>
                <c:ptCount val="2"/>
                <c:pt idx="0">
                  <c:v>Professional</c:v>
                </c:pt>
                <c:pt idx="1">
                  <c:v>Student</c:v>
                </c:pt>
              </c:strCache>
            </c:strRef>
          </c:cat>
          <c:val>
            <c:numRef>
              <c:f>'Student Vs Professional Food '!$C$4:$C$6</c:f>
              <c:numCache>
                <c:formatCode>0.00</c:formatCode>
                <c:ptCount val="2"/>
                <c:pt idx="0">
                  <c:v>3.5</c:v>
                </c:pt>
                <c:pt idx="1">
                  <c:v>3.0166666666666666</c:v>
                </c:pt>
              </c:numCache>
            </c:numRef>
          </c:val>
          <c:extLst>
            <c:ext xmlns:c16="http://schemas.microsoft.com/office/drawing/2014/chart" uri="{C3380CC4-5D6E-409C-BE32-E72D297353CC}">
              <c16:uniqueId val="{00000001-ADD8-4A5C-BD29-7D30EDE29FD2}"/>
            </c:ext>
          </c:extLst>
        </c:ser>
        <c:dLbls>
          <c:showLegendKey val="0"/>
          <c:showVal val="0"/>
          <c:showCatName val="0"/>
          <c:showSerName val="0"/>
          <c:showPercent val="0"/>
          <c:showBubbleSize val="0"/>
        </c:dLbls>
        <c:gapWidth val="182"/>
        <c:axId val="1766046239"/>
        <c:axId val="1954525903"/>
      </c:barChart>
      <c:catAx>
        <c:axId val="1766046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525903"/>
        <c:crosses val="autoZero"/>
        <c:auto val="1"/>
        <c:lblAlgn val="ctr"/>
        <c:lblOffset val="100"/>
        <c:noMultiLvlLbl val="0"/>
      </c:catAx>
      <c:valAx>
        <c:axId val="195452590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046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[Case+Study+I (1).xlsx]Count of Cuisines!PivotTable3</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'Count of Cuisines'!$B$3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50D-4F4E-803B-2DCDEF29C0A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50D-4F4E-803B-2DCDEF29C0A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50D-4F4E-803B-2DCDEF29C0A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F50D-4F4E-803B-2DCDEF29C0A5}"/>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F50D-4F4E-803B-2DCDEF29C0A5}"/>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F50D-4F4E-803B-2DCDEF29C0A5}"/>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F50D-4F4E-803B-2DCDEF29C0A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'Count of Cuisines'!$A$4:$A$11</c:f>
              <c:strCache>
                <c:ptCount val="7"/>
                <c:pt idx="0">
                  <c:v>Chinese</c:v>
                </c:pt>
                <c:pt idx="1">
                  <c:v>Filipino</c:v>
                </c:pt>
                <c:pt idx="2">
                  <c:v>French</c:v>
                </c:pt>
                <c:pt idx="3">
                  <c:v>Indian</c:v>
                </c:pt>
                <c:pt idx="4">
                  <c:v>Italian</c:v>
                </c:pt>
                <c:pt idx="5">
                  <c:v>Japanese</c:v>
                </c:pt>
                <c:pt idx="6">
                  <c:v>Seafood</c:v>
                </c:pt>
              </c:strCache>
            </c:strRef>
          </c:cat>
          <c:val>
            <c:numRef>
              <c:f>'Count of Cuisines'!$B$4:$B$11</c:f>
              <c:numCache>
                <c:formatCode>General</c:formatCode>
                <c:ptCount val="7"/>
                <c:pt idx="0">
                  <c:v>12</c:v>
                </c:pt>
                <c:pt idx="1">
                  <c:v>17</c:v>
                </c:pt>
                <c:pt idx="2">
                  <c:v>17</c:v>
                </c:pt>
                <c:pt idx="3">
                  <c:v>16</c:v>
                </c:pt>
                <c:pt idx="4">
                  <c:v>9</c:v>
                </c:pt>
                <c:pt idx="5">
                  <c:v>18</c:v>
                </c:pt>
                <c:pt idx="6">
                  <c:v>11</c:v>
                </c:pt>
              </c:numCache>
            </c:numRef>
          </c:val>
          <c:extLst>
            <c:ext xmlns:c16="http://schemas.microsoft.com/office/drawing/2014/chart" uri="{C3380CC4-5D6E-409C-BE32-E72D297353CC}">
              <c16:uniqueId val="{0000000E-F50D-4F4E-803B-2DCDEF29C0A5}"/>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[Case+Study+I (1).xlsx]Young Vs Old!PivotTable5</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'Young Vs Old'!$B$3</c:f>
              <c:strCache>
                <c:ptCount val="1"/>
                <c:pt idx="0">
                  <c:v>Total</c:v>
                </c:pt>
              </c:strCache>
            </c:strRef>
          </c:tx>
          <c:spPr>
            <a:solidFill>
              <a:schemeClr val="accent1"/>
            </a:solidFill>
            <a:ln>
              <a:noFill/>
            </a:ln>
            <a:effectLst/>
          </c:spPr>
          <c:invertIfNegative val="0"/>
          <c:cat>
            <c:strRef>
              <c:f>'Young Vs Old'!$A$4:$A$7</c:f>
              <c:strCache>
                <c:ptCount val="3"/>
                <c:pt idx="0">
                  <c:v>Middle</c:v>
                </c:pt>
                <c:pt idx="1">
                  <c:v>Old</c:v>
                </c:pt>
                <c:pt idx="2">
                  <c:v>Young</c:v>
                </c:pt>
              </c:strCache>
            </c:strRef>
          </c:cat>
          <c:val>
            <c:numRef>
              <c:f>'Young Vs Old'!$B$4:$B$7</c:f>
              <c:numCache>
                <c:formatCode>0.00</c:formatCode>
                <c:ptCount val="3"/>
                <c:pt idx="0">
                  <c:v>3</c:v>
                </c:pt>
                <c:pt idx="1">
                  <c:v>3.1923076923076925</c:v>
                </c:pt>
                <c:pt idx="2">
                  <c:v>3.2244897959183674</c:v>
                </c:pt>
              </c:numCache>
            </c:numRef>
          </c:val>
          <c:extLst>
            <c:ext xmlns:c16="http://schemas.microsoft.com/office/drawing/2014/chart" uri="{C3380CC4-5D6E-409C-BE32-E72D297353CC}">
              <c16:uniqueId val="{00000000-11F6-4F93-BABA-BD92EA54F559}"/>
            </c:ext>
          </c:extLst>
        </c:ser>
        <c:dLbls>
          <c:showLegendKey val="0"/>
          <c:showVal val="0"/>
          <c:showCatName val="0"/>
          <c:showSerName val="0"/>
          <c:showPercent val="0"/>
          <c:showBubbleSize val="0"/>
        </c:dLbls>
        <c:gapWidth val="182"/>
        <c:axId val="1893894495"/>
        <c:axId val="1775242815"/>
      </c:barChart>
      <c:catAx>
        <c:axId val="1893894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242815"/>
        <c:crosses val="autoZero"/>
        <c:auto val="1"/>
        <c:lblAlgn val="ctr"/>
        <c:lblOffset val="100"/>
        <c:noMultiLvlLbl val="0"/>
      </c:catAx>
      <c:valAx>
        <c:axId val="177524281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894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[Case+Study+I (1).xlsx]Food Ratings!PivotTable2</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'Food Ratings'!$B$3</c:f>
              <c:strCache>
                <c:ptCount val="1"/>
                <c:pt idx="0">
                  <c:v>Average of Food Rating</c:v>
                </c:pt>
              </c:strCache>
            </c:strRef>
          </c:tx>
          <c:spPr>
            <a:solidFill>
              <a:schemeClr val="accent1"/>
            </a:solidFill>
            <a:ln>
              <a:noFill/>
            </a:ln>
            <a:effectLst/>
          </c:spPr>
          <c:invertIfNegative val="0"/>
          <c:cat>
            <c:strRef>
              <c:f>'Food Ratings'!$A$4</c:f>
              <c:strCache>
                <c:ptCount val="1"/>
                <c:pt idx="0">
                  <c:v>Grand Total</c:v>
                </c:pt>
              </c:strCache>
            </c:strRef>
          </c:cat>
          <c:val>
            <c:numRef>
              <c:f>'Food Ratings'!$B$4</c:f>
              <c:numCache>
                <c:formatCode>0.00</c:formatCode>
                <c:ptCount val="1"/>
              </c:numCache>
            </c:numRef>
          </c:val>
          <c:extLst>
            <c:ext xmlns:c16="http://schemas.microsoft.com/office/drawing/2014/chart" uri="{C3380CC4-5D6E-409C-BE32-E72D297353CC}">
              <c16:uniqueId val="{00000000-EDA2-432E-AD01-5340E8BF02C2}"/>
            </c:ext>
          </c:extLst>
        </c:ser>
        <c:ser>
          <c:idx val="1"/>
          <c:order val="1"/>
          <c:tx>
            <c:strRef>
              <c:f>'Food Ratings'!$C$3</c:f>
              <c:strCache>
                <c:ptCount val="1"/>
                <c:pt idx="0">
                  <c:v>Average of Service Rating</c:v>
                </c:pt>
              </c:strCache>
            </c:strRef>
          </c:tx>
          <c:spPr>
            <a:solidFill>
              <a:schemeClr val="accent2"/>
            </a:solidFill>
            <a:ln>
              <a:noFill/>
            </a:ln>
            <a:effectLst/>
          </c:spPr>
          <c:invertIfNegative val="0"/>
          <c:cat>
            <c:strRef>
              <c:f>'Food Ratings'!$A$4</c:f>
              <c:strCache>
                <c:ptCount val="1"/>
                <c:pt idx="0">
                  <c:v>Grand Total</c:v>
                </c:pt>
              </c:strCache>
            </c:strRef>
          </c:cat>
          <c:val>
            <c:numRef>
              <c:f>'Food Ratings'!$C$4</c:f>
              <c:numCache>
                <c:formatCode>0.00</c:formatCode>
                <c:ptCount val="1"/>
              </c:numCache>
            </c:numRef>
          </c:val>
          <c:extLst>
            <c:ext xmlns:c16="http://schemas.microsoft.com/office/drawing/2014/chart" uri="{C3380CC4-5D6E-409C-BE32-E72D297353CC}">
              <c16:uniqueId val="{00000001-EDA2-432E-AD01-5340E8BF02C2}"/>
            </c:ext>
          </c:extLst>
        </c:ser>
        <c:ser>
          <c:idx val="2"/>
          <c:order val="2"/>
          <c:tx>
            <c:strRef>
              <c:f>'Food Ratings'!$D$3</c:f>
              <c:strCache>
                <c:ptCount val="1"/>
                <c:pt idx="0">
                  <c:v>Average of Overall Rating</c:v>
                </c:pt>
              </c:strCache>
            </c:strRef>
          </c:tx>
          <c:spPr>
            <a:solidFill>
              <a:schemeClr val="accent3"/>
            </a:solidFill>
            <a:ln>
              <a:noFill/>
            </a:ln>
            <a:effectLst/>
          </c:spPr>
          <c:invertIfNegative val="0"/>
          <c:cat>
            <c:strRef>
              <c:f>'Food Ratings'!$A$4</c:f>
              <c:strCache>
                <c:ptCount val="1"/>
                <c:pt idx="0">
                  <c:v>Grand Total</c:v>
                </c:pt>
              </c:strCache>
            </c:strRef>
          </c:cat>
          <c:val>
            <c:numRef>
              <c:f>'Food Ratings'!$D$4</c:f>
              <c:numCache>
                <c:formatCode>0.00</c:formatCode>
                <c:ptCount val="1"/>
              </c:numCache>
            </c:numRef>
          </c:val>
          <c:extLst>
            <c:ext xmlns:c16="http://schemas.microsoft.com/office/drawing/2014/chart" uri="{C3380CC4-5D6E-409C-BE32-E72D297353CC}">
              <c16:uniqueId val="{00000002-EDA2-432E-AD01-5340E8BF02C2}"/>
            </c:ext>
          </c:extLst>
        </c:ser>
        <c:dLbls>
          <c:showLegendKey val="0"/>
          <c:showVal val="0"/>
          <c:showCatName val="0"/>
          <c:showSerName val="0"/>
          <c:showPercent val="0"/>
          <c:showBubbleSize val="0"/>
        </c:dLbls>
        <c:gapWidth val="219"/>
        <c:overlap val="-27"/>
        <c:axId val="1908325103"/>
        <c:axId val="1895404623"/>
      </c:barChart>
      <c:catAx>
        <c:axId val="1908325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404623"/>
        <c:crosses val="autoZero"/>
        <c:auto val="1"/>
        <c:lblAlgn val="ctr"/>
        <c:lblOffset val="100"/>
        <c:noMultiLvlLbl val="0"/>
      </c:catAx>
      <c:valAx>
        <c:axId val="18954046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325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[Case+Study+I (1).xlsx]Count of Cuisines!PivotTable3</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'Count of Cuisines'!$B$3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7D0-46CD-8DA0-0DF641D0D6C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7D0-46CD-8DA0-0DF641D0D6C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7D0-46CD-8DA0-0DF641D0D6C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7D0-46CD-8DA0-0DF641D0D6C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7D0-46CD-8DA0-0DF641D0D6C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07D0-46CD-8DA0-0DF641D0D6C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07D0-46CD-8DA0-0DF641D0D6C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'Count of Cuisines'!$A$4:$A$11</c:f>
              <c:strCache>
                <c:ptCount val="7"/>
                <c:pt idx="0">
                  <c:v>Chinese</c:v>
                </c:pt>
                <c:pt idx="1">
                  <c:v>Filipino</c:v>
                </c:pt>
                <c:pt idx="2">
                  <c:v>French</c:v>
                </c:pt>
                <c:pt idx="3">
                  <c:v>Indian</c:v>
                </c:pt>
                <c:pt idx="4">
                  <c:v>Italian</c:v>
                </c:pt>
                <c:pt idx="5">
                  <c:v>Japanese</c:v>
                </c:pt>
                <c:pt idx="6">
                  <c:v>Seafood</c:v>
                </c:pt>
              </c:strCache>
            </c:strRef>
          </c:cat>
          <c:val>
            <c:numRef>
              <c:f>'Count of Cuisines'!$B$4:$B$11</c:f>
              <c:numCache>
                <c:formatCode>General</c:formatCode>
                <c:ptCount val="7"/>
                <c:pt idx="0">
                  <c:v>12</c:v>
                </c:pt>
                <c:pt idx="1">
                  <c:v>17</c:v>
                </c:pt>
                <c:pt idx="2">
                  <c:v>17</c:v>
                </c:pt>
                <c:pt idx="3">
                  <c:v>16</c:v>
                </c:pt>
                <c:pt idx="4">
                  <c:v>9</c:v>
                </c:pt>
                <c:pt idx="5">
                  <c:v>18</c:v>
                </c:pt>
                <c:pt idx="6">
                  <c:v>11</c:v>
                </c:pt>
              </c:numCache>
            </c:numRef>
          </c:val>
          <c:extLst>
            <c:ext xmlns:c16="http://schemas.microsoft.com/office/drawing/2014/chart" uri="{C3380CC4-5D6E-409C-BE32-E72D297353CC}">
              <c16:uniqueId val="{00000000-5D70-454B-81B6-234F5F017946}"/>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[Case+Study+I (1).xlsx]Student Vs Professional Food !PivotTable4</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'Student Vs Professional Food '!$B$3</c:f>
              <c:strCache>
                <c:ptCount val="1"/>
                <c:pt idx="0">
                  <c:v>Average of Food Rating</c:v>
                </c:pt>
              </c:strCache>
            </c:strRef>
          </c:tx>
          <c:spPr>
            <a:solidFill>
              <a:schemeClr val="accent1"/>
            </a:solidFill>
            <a:ln>
              <a:noFill/>
            </a:ln>
            <a:effectLst/>
          </c:spPr>
          <c:invertIfNegative val="0"/>
          <c:cat>
            <c:strRef>
              <c:f>'Student Vs Professional Food '!$A$4:$A$6</c:f>
              <c:strCache>
                <c:ptCount val="2"/>
                <c:pt idx="0">
                  <c:v>Professional</c:v>
                </c:pt>
                <c:pt idx="1">
                  <c:v>Student</c:v>
                </c:pt>
              </c:strCache>
            </c:strRef>
          </c:cat>
          <c:val>
            <c:numRef>
              <c:f>'Student Vs Professional Food '!$B$4:$B$6</c:f>
              <c:numCache>
                <c:formatCode>0.00</c:formatCode>
                <c:ptCount val="2"/>
                <c:pt idx="0">
                  <c:v>3.3</c:v>
                </c:pt>
                <c:pt idx="1">
                  <c:v>3.0666666666666669</c:v>
                </c:pt>
              </c:numCache>
            </c:numRef>
          </c:val>
          <c:extLst>
            <c:ext xmlns:c16="http://schemas.microsoft.com/office/drawing/2014/chart" uri="{C3380CC4-5D6E-409C-BE32-E72D297353CC}">
              <c16:uniqueId val="{00000000-3E70-4446-A597-CB3322134A1C}"/>
            </c:ext>
          </c:extLst>
        </c:ser>
        <c:ser>
          <c:idx val="1"/>
          <c:order val="1"/>
          <c:tx>
            <c:strRef>
              <c:f>'Student Vs Professional Food '!$C$3</c:f>
              <c:strCache>
                <c:ptCount val="1"/>
                <c:pt idx="0">
                  <c:v>Average of Service Rating</c:v>
                </c:pt>
              </c:strCache>
            </c:strRef>
          </c:tx>
          <c:spPr>
            <a:solidFill>
              <a:schemeClr val="accent2"/>
            </a:solidFill>
            <a:ln>
              <a:noFill/>
            </a:ln>
            <a:effectLst/>
          </c:spPr>
          <c:invertIfNegative val="0"/>
          <c:cat>
            <c:strRef>
              <c:f>'Student Vs Professional Food '!$A$4:$A$6</c:f>
              <c:strCache>
                <c:ptCount val="2"/>
                <c:pt idx="0">
                  <c:v>Professional</c:v>
                </c:pt>
                <c:pt idx="1">
                  <c:v>Student</c:v>
                </c:pt>
              </c:strCache>
            </c:strRef>
          </c:cat>
          <c:val>
            <c:numRef>
              <c:f>'Student Vs Professional Food '!$C$4:$C$6</c:f>
              <c:numCache>
                <c:formatCode>0.00</c:formatCode>
                <c:ptCount val="2"/>
                <c:pt idx="0">
                  <c:v>3.5</c:v>
                </c:pt>
                <c:pt idx="1">
                  <c:v>3.0166666666666666</c:v>
                </c:pt>
              </c:numCache>
            </c:numRef>
          </c:val>
          <c:extLst>
            <c:ext xmlns:c16="http://schemas.microsoft.com/office/drawing/2014/chart" uri="{C3380CC4-5D6E-409C-BE32-E72D297353CC}">
              <c16:uniqueId val="{00000001-3E70-4446-A597-CB3322134A1C}"/>
            </c:ext>
          </c:extLst>
        </c:ser>
        <c:dLbls>
          <c:showLegendKey val="0"/>
          <c:showVal val="0"/>
          <c:showCatName val="0"/>
          <c:showSerName val="0"/>
          <c:showPercent val="0"/>
          <c:showBubbleSize val="0"/>
        </c:dLbls>
        <c:gapWidth val="182"/>
        <c:axId val="1766046239"/>
        <c:axId val="1954525903"/>
      </c:barChart>
      <c:catAx>
        <c:axId val="1766046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525903"/>
        <c:crosses val="autoZero"/>
        <c:auto val="1"/>
        <c:lblAlgn val="ctr"/>
        <c:lblOffset val="100"/>
        <c:noMultiLvlLbl val="0"/>
      </c:catAx>
      <c:valAx>
        <c:axId val="195452590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046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1402080</xdr:colOff>
      <xdr:row>11</xdr:row>
      <xdr:rowOff>38100</xdr:rowOff>
    </xdr:from>
    <xdr:to>
      <xdr:col>6</xdr:col>
      <xdr:colOff>281940</xdr:colOff>
      <xdr:row>25</xdr:row>
      <xdr:rowOff>175260</xdr:rowOff>
    </xdr:to>
    <xdr:graphicFrame macro="">
      <xdr:nvGraphicFramePr>
        <xdr:cNvPr id="2" name="Chart 1">
          <a:extLst>
            <a:ext uri="{FF2B5EF4-FFF2-40B4-BE49-F238E27FC236}">
              <a16:creationId xmlns:a16="http://schemas.microsoft.com/office/drawing/2014/main" id="{9C819593-25B7-8D13-0C7D-3400A09157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83820</xdr:colOff>
      <xdr:row>14</xdr:row>
      <xdr:rowOff>137160</xdr:rowOff>
    </xdr:to>
    <xdr:graphicFrame macro="">
      <xdr:nvGraphicFramePr>
        <xdr:cNvPr id="2" name="Chart 1">
          <a:extLst>
            <a:ext uri="{FF2B5EF4-FFF2-40B4-BE49-F238E27FC236}">
              <a16:creationId xmlns:a16="http://schemas.microsoft.com/office/drawing/2014/main" id="{379D6509-65F4-49EE-BD16-6317EC14A4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236220</xdr:colOff>
      <xdr:row>0</xdr:row>
      <xdr:rowOff>38100</xdr:rowOff>
    </xdr:from>
    <xdr:to>
      <xdr:col>13</xdr:col>
      <xdr:colOff>541020</xdr:colOff>
      <xdr:row>15</xdr:row>
      <xdr:rowOff>38100</xdr:rowOff>
    </xdr:to>
    <xdr:graphicFrame macro="">
      <xdr:nvGraphicFramePr>
        <xdr:cNvPr id="3" name="Chart 2">
          <a:extLst>
            <a:ext uri="{FF2B5EF4-FFF2-40B4-BE49-F238E27FC236}">
              <a16:creationId xmlns:a16="http://schemas.microsoft.com/office/drawing/2014/main" id="{D7755A15-C169-4850-92EB-334F902CD1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121920</xdr:colOff>
      <xdr:row>10</xdr:row>
      <xdr:rowOff>76201</xdr:rowOff>
    </xdr:from>
    <xdr:to>
      <xdr:col>17</xdr:col>
      <xdr:colOff>121920</xdr:colOff>
      <xdr:row>16</xdr:row>
      <xdr:rowOff>53340</xdr:rowOff>
    </xdr:to>
    <mc:AlternateContent xmlns:mc="http://schemas.openxmlformats.org/markup-compatibility/2006">
      <mc:Choice xmlns:a14="http://schemas.microsoft.com/office/drawing/2010/main" Requires="a14">
        <xdr:graphicFrame macro="">
          <xdr:nvGraphicFramePr>
            <xdr:cNvPr id="4" name="Often A S 1">
              <a:extLst>
                <a:ext uri="{FF2B5EF4-FFF2-40B4-BE49-F238E27FC236}">
                  <a16:creationId xmlns:a16="http://schemas.microsoft.com/office/drawing/2014/main" id="{26E18E84-C64A-4CD6-A431-02B42B308A8A}"/>
                </a:ext>
              </a:extLst>
            </xdr:cNvPr>
            <xdr:cNvGraphicFramePr/>
          </xdr:nvGraphicFramePr>
          <xdr:xfrm>
            <a:off x="0" y="0"/>
            <a:ext cx="0" cy="0"/>
          </xdr:xfrm>
          <a:graphic>
            <a:graphicData uri="http://schemas.microsoft.com/office/drawing/2010/slicer">
              <sle:slicer xmlns:sle="http://schemas.microsoft.com/office/drawing/2010/slicer" name="Often A S 1"/>
            </a:graphicData>
          </a:graphic>
        </xdr:graphicFrame>
      </mc:Choice>
      <mc:Fallback>
        <xdr:sp macro="" textlink="">
          <xdr:nvSpPr>
            <xdr:cNvPr id="0" name=""/>
            <xdr:cNvSpPr>
              <a:spLocks noTextEdit="1"/>
            </xdr:cNvSpPr>
          </xdr:nvSpPr>
          <xdr:spPr>
            <a:xfrm>
              <a:off x="8656320" y="1905001"/>
              <a:ext cx="1828800" cy="10744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160020</xdr:colOff>
      <xdr:row>0</xdr:row>
      <xdr:rowOff>15241</xdr:rowOff>
    </xdr:from>
    <xdr:to>
      <xdr:col>17</xdr:col>
      <xdr:colOff>160020</xdr:colOff>
      <xdr:row>10</xdr:row>
      <xdr:rowOff>22861</xdr:rowOff>
    </xdr:to>
    <mc:AlternateContent xmlns:mc="http://schemas.openxmlformats.org/markup-compatibility/2006">
      <mc:Choice xmlns:a14="http://schemas.microsoft.com/office/drawing/2010/main" Requires="a14">
        <xdr:graphicFrame macro="">
          <xdr:nvGraphicFramePr>
            <xdr:cNvPr id="5" name="Food Rating 1">
              <a:extLst>
                <a:ext uri="{FF2B5EF4-FFF2-40B4-BE49-F238E27FC236}">
                  <a16:creationId xmlns:a16="http://schemas.microsoft.com/office/drawing/2014/main" id="{0186340C-CCB1-40CD-B73B-41C35BF1CA9F}"/>
                </a:ext>
              </a:extLst>
            </xdr:cNvPr>
            <xdr:cNvGraphicFramePr/>
          </xdr:nvGraphicFramePr>
          <xdr:xfrm>
            <a:off x="0" y="0"/>
            <a:ext cx="0" cy="0"/>
          </xdr:xfrm>
          <a:graphic>
            <a:graphicData uri="http://schemas.microsoft.com/office/drawing/2010/slicer">
              <sle:slicer xmlns:sle="http://schemas.microsoft.com/office/drawing/2010/slicer" name="Food Rating 1"/>
            </a:graphicData>
          </a:graphic>
        </xdr:graphicFrame>
      </mc:Choice>
      <mc:Fallback>
        <xdr:sp macro="" textlink="">
          <xdr:nvSpPr>
            <xdr:cNvPr id="0" name=""/>
            <xdr:cNvSpPr>
              <a:spLocks noTextEdit="1"/>
            </xdr:cNvSpPr>
          </xdr:nvSpPr>
          <xdr:spPr>
            <a:xfrm>
              <a:off x="8694420" y="15241"/>
              <a:ext cx="1828800" cy="1836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571500</xdr:colOff>
      <xdr:row>16</xdr:row>
      <xdr:rowOff>38100</xdr:rowOff>
    </xdr:from>
    <xdr:to>
      <xdr:col>15</xdr:col>
      <xdr:colOff>266700</xdr:colOff>
      <xdr:row>31</xdr:row>
      <xdr:rowOff>38100</xdr:rowOff>
    </xdr:to>
    <xdr:graphicFrame macro="">
      <xdr:nvGraphicFramePr>
        <xdr:cNvPr id="7" name="Chart 6">
          <a:extLst>
            <a:ext uri="{FF2B5EF4-FFF2-40B4-BE49-F238E27FC236}">
              <a16:creationId xmlns:a16="http://schemas.microsoft.com/office/drawing/2014/main" id="{4E760CAA-A6DF-4E6C-A52C-0A7ED18D9C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xdr:colOff>
      <xdr:row>16</xdr:row>
      <xdr:rowOff>45720</xdr:rowOff>
    </xdr:from>
    <xdr:to>
      <xdr:col>7</xdr:col>
      <xdr:colOff>312420</xdr:colOff>
      <xdr:row>31</xdr:row>
      <xdr:rowOff>45720</xdr:rowOff>
    </xdr:to>
    <xdr:graphicFrame macro="">
      <xdr:nvGraphicFramePr>
        <xdr:cNvPr id="8" name="Chart 7">
          <a:extLst>
            <a:ext uri="{FF2B5EF4-FFF2-40B4-BE49-F238E27FC236}">
              <a16:creationId xmlns:a16="http://schemas.microsoft.com/office/drawing/2014/main" id="{9976E5FB-CCE5-4A24-B819-13061AB4B6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266700</xdr:colOff>
      <xdr:row>32</xdr:row>
      <xdr:rowOff>99060</xdr:rowOff>
    </xdr:from>
    <xdr:to>
      <xdr:col>7</xdr:col>
      <xdr:colOff>571500</xdr:colOff>
      <xdr:row>47</xdr:row>
      <xdr:rowOff>99060</xdr:rowOff>
    </xdr:to>
    <xdr:graphicFrame macro="">
      <xdr:nvGraphicFramePr>
        <xdr:cNvPr id="9" name="Chart 8">
          <a:extLst>
            <a:ext uri="{FF2B5EF4-FFF2-40B4-BE49-F238E27FC236}">
              <a16:creationId xmlns:a16="http://schemas.microsoft.com/office/drawing/2014/main" id="{66F704A5-D869-4D95-9687-45694BE49E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1280160</xdr:colOff>
      <xdr:row>10</xdr:row>
      <xdr:rowOff>106680</xdr:rowOff>
    </xdr:from>
    <xdr:to>
      <xdr:col>6</xdr:col>
      <xdr:colOff>106680</xdr:colOff>
      <xdr:row>25</xdr:row>
      <xdr:rowOff>106680</xdr:rowOff>
    </xdr:to>
    <xdr:graphicFrame macro="">
      <xdr:nvGraphicFramePr>
        <xdr:cNvPr id="2" name="Chart 1">
          <a:extLst>
            <a:ext uri="{FF2B5EF4-FFF2-40B4-BE49-F238E27FC236}">
              <a16:creationId xmlns:a16="http://schemas.microsoft.com/office/drawing/2014/main" id="{0354A416-E4D6-D832-EFF7-07D2902D2B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190500</xdr:colOff>
      <xdr:row>0</xdr:row>
      <xdr:rowOff>160020</xdr:rowOff>
    </xdr:from>
    <xdr:to>
      <xdr:col>9</xdr:col>
      <xdr:colOff>190500</xdr:colOff>
      <xdr:row>14</xdr:row>
      <xdr:rowOff>66675</xdr:rowOff>
    </xdr:to>
    <mc:AlternateContent xmlns:mc="http://schemas.openxmlformats.org/markup-compatibility/2006" xmlns:a14="http://schemas.microsoft.com/office/drawing/2010/main">
      <mc:Choice Requires="a14">
        <xdr:graphicFrame macro="">
          <xdr:nvGraphicFramePr>
            <xdr:cNvPr id="3" name="Often A S">
              <a:extLst>
                <a:ext uri="{FF2B5EF4-FFF2-40B4-BE49-F238E27FC236}">
                  <a16:creationId xmlns:a16="http://schemas.microsoft.com/office/drawing/2014/main" id="{16BE041F-9181-6C2D-4884-3681D5CCC5FC}"/>
                </a:ext>
              </a:extLst>
            </xdr:cNvPr>
            <xdr:cNvGraphicFramePr/>
          </xdr:nvGraphicFramePr>
          <xdr:xfrm>
            <a:off x="0" y="0"/>
            <a:ext cx="0" cy="0"/>
          </xdr:xfrm>
          <a:graphic>
            <a:graphicData uri="http://schemas.microsoft.com/office/drawing/2010/slicer">
              <sle:slicer xmlns:sle="http://schemas.microsoft.com/office/drawing/2010/slicer" name="Often A S"/>
            </a:graphicData>
          </a:graphic>
        </xdr:graphicFrame>
      </mc:Choice>
      <mc:Fallback xmlns="">
        <xdr:sp macro="" textlink="">
          <xdr:nvSpPr>
            <xdr:cNvPr id="0" name=""/>
            <xdr:cNvSpPr>
              <a:spLocks noTextEdit="1"/>
            </xdr:cNvSpPr>
          </xdr:nvSpPr>
          <xdr:spPr>
            <a:xfrm>
              <a:off x="6797040" y="1600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304800</xdr:colOff>
      <xdr:row>0</xdr:row>
      <xdr:rowOff>152400</xdr:rowOff>
    </xdr:from>
    <xdr:to>
      <xdr:col>12</xdr:col>
      <xdr:colOff>304800</xdr:colOff>
      <xdr:row>14</xdr:row>
      <xdr:rowOff>59055</xdr:rowOff>
    </xdr:to>
    <mc:AlternateContent xmlns:mc="http://schemas.openxmlformats.org/markup-compatibility/2006" xmlns:a14="http://schemas.microsoft.com/office/drawing/2010/main">
      <mc:Choice Requires="a14">
        <xdr:graphicFrame macro="">
          <xdr:nvGraphicFramePr>
            <xdr:cNvPr id="4" name="Food Rating">
              <a:extLst>
                <a:ext uri="{FF2B5EF4-FFF2-40B4-BE49-F238E27FC236}">
                  <a16:creationId xmlns:a16="http://schemas.microsoft.com/office/drawing/2014/main" id="{FF6ACE13-4761-223C-48BC-8D1EA393AEFC}"/>
                </a:ext>
              </a:extLst>
            </xdr:cNvPr>
            <xdr:cNvGraphicFramePr/>
          </xdr:nvGraphicFramePr>
          <xdr:xfrm>
            <a:off x="0" y="0"/>
            <a:ext cx="0" cy="0"/>
          </xdr:xfrm>
          <a:graphic>
            <a:graphicData uri="http://schemas.microsoft.com/office/drawing/2010/slicer">
              <sle:slicer xmlns:sle="http://schemas.microsoft.com/office/drawing/2010/slicer" name="Food Rating"/>
            </a:graphicData>
          </a:graphic>
        </xdr:graphicFrame>
      </mc:Choice>
      <mc:Fallback xmlns="">
        <xdr:sp macro="" textlink="">
          <xdr:nvSpPr>
            <xdr:cNvPr id="0" name=""/>
            <xdr:cNvSpPr>
              <a:spLocks noTextEdit="1"/>
            </xdr:cNvSpPr>
          </xdr:nvSpPr>
          <xdr:spPr>
            <a:xfrm>
              <a:off x="8740140" y="1524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586740</xdr:colOff>
      <xdr:row>6</xdr:row>
      <xdr:rowOff>160020</xdr:rowOff>
    </xdr:from>
    <xdr:to>
      <xdr:col>11</xdr:col>
      <xdr:colOff>281940</xdr:colOff>
      <xdr:row>21</xdr:row>
      <xdr:rowOff>160020</xdr:rowOff>
    </xdr:to>
    <xdr:graphicFrame macro="">
      <xdr:nvGraphicFramePr>
        <xdr:cNvPr id="2" name="Chart 1">
          <a:extLst>
            <a:ext uri="{FF2B5EF4-FFF2-40B4-BE49-F238E27FC236}">
              <a16:creationId xmlns:a16="http://schemas.microsoft.com/office/drawing/2014/main" id="{45E190F3-5A4A-1711-8EA5-67E0518AEB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1005840</xdr:colOff>
      <xdr:row>9</xdr:row>
      <xdr:rowOff>160020</xdr:rowOff>
    </xdr:from>
    <xdr:to>
      <xdr:col>7</xdr:col>
      <xdr:colOff>160020</xdr:colOff>
      <xdr:row>24</xdr:row>
      <xdr:rowOff>160020</xdr:rowOff>
    </xdr:to>
    <xdr:graphicFrame macro="">
      <xdr:nvGraphicFramePr>
        <xdr:cNvPr id="2" name="Chart 1">
          <a:extLst>
            <a:ext uri="{FF2B5EF4-FFF2-40B4-BE49-F238E27FC236}">
              <a16:creationId xmlns:a16="http://schemas.microsoft.com/office/drawing/2014/main" id="{72C22CF1-147A-AA9C-8559-6F169517FB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236220</xdr:colOff>
      <xdr:row>6</xdr:row>
      <xdr:rowOff>160020</xdr:rowOff>
    </xdr:from>
    <xdr:to>
      <xdr:col>10</xdr:col>
      <xdr:colOff>541020</xdr:colOff>
      <xdr:row>21</xdr:row>
      <xdr:rowOff>160020</xdr:rowOff>
    </xdr:to>
    <xdr:graphicFrame macro="">
      <xdr:nvGraphicFramePr>
        <xdr:cNvPr id="2" name="Chart 1">
          <a:extLst>
            <a:ext uri="{FF2B5EF4-FFF2-40B4-BE49-F238E27FC236}">
              <a16:creationId xmlns:a16="http://schemas.microsoft.com/office/drawing/2014/main" id="{C64BE625-4964-11B5-3C79-A1C8AC6FF2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ranitharan Pandian" refreshedDate="45202.562895370371" createdVersion="8" refreshedVersion="8" minRefreshableVersion="3" recordCount="100" xr:uid="{5AB7E4BF-6E55-49D6-96D1-AE9D2B3CC18A}">
  <cacheSource type="worksheet">
    <worksheetSource name="Table1"/>
  </cacheSource>
  <cacheFields count="20">
    <cacheField name="User ID" numFmtId="0">
      <sharedItems containsSemiMixedTypes="0" containsString="0" containsNumber="1" containsInteger="1" minValue="1" maxValue="100"/>
    </cacheField>
    <cacheField name="Area code" numFmtId="0">
      <sharedItems containsSemiMixedTypes="0" containsString="0" containsNumber="1" containsInteger="1" minValue="107" maxValue="154"/>
    </cacheField>
    <cacheField name="Location" numFmtId="0">
      <sharedItems/>
    </cacheField>
    <cacheField name="Gender" numFmtId="0">
      <sharedItems/>
    </cacheField>
    <cacheField name="YOB" numFmtId="0">
      <sharedItems containsSemiMixedTypes="0" containsString="0" containsNumber="1" containsInteger="1" minValue="1955" maxValue="2009"/>
    </cacheField>
    <cacheField name="Group" numFmtId="0">
      <sharedItems count="4">
        <s v="Gen Y"/>
        <s v="Bommers"/>
        <s v="Milleials"/>
        <s v="Gen X"/>
      </sharedItems>
    </cacheField>
    <cacheField name="Age" numFmtId="0">
      <sharedItems containsSemiMixedTypes="0" containsString="0" containsNumber="1" containsInteger="1" minValue="14" maxValue="68"/>
    </cacheField>
    <cacheField name="Age Category" numFmtId="0">
      <sharedItems count="3">
        <s v="Young"/>
        <s v="Old"/>
        <s v="Middle"/>
      </sharedItems>
    </cacheField>
    <cacheField name="Marital Status" numFmtId="0">
      <sharedItems count="3">
        <s v="Married"/>
        <s v="Single"/>
        <s v="Divorced"/>
      </sharedItems>
    </cacheField>
    <cacheField name="Activity" numFmtId="0">
      <sharedItems count="2">
        <s v="Student"/>
        <s v="Professional"/>
      </sharedItems>
    </cacheField>
    <cacheField name="Budget" numFmtId="0">
      <sharedItems containsSemiMixedTypes="0" containsString="0" containsNumber="1" containsInteger="1" minValue="1" maxValue="5"/>
    </cacheField>
    <cacheField name="Cuisines" numFmtId="0">
      <sharedItems count="7">
        <s v="Indian"/>
        <s v="Filipino"/>
        <s v="Seafood"/>
        <s v="French"/>
        <s v="Italian"/>
        <s v="Chinese"/>
        <s v="Japanese"/>
      </sharedItems>
    </cacheField>
    <cacheField name="Alcohol " numFmtId="0">
      <sharedItems count="3">
        <s v="Never"/>
        <s v="Often"/>
        <s v="Socially"/>
      </sharedItems>
    </cacheField>
    <cacheField name="Smoker" numFmtId="0">
      <sharedItems count="3">
        <s v="Socially"/>
        <s v="Never"/>
        <s v="Often"/>
      </sharedItems>
    </cacheField>
    <cacheField name="Food Rating" numFmtId="0">
      <sharedItems containsSemiMixedTypes="0" containsString="0" containsNumber="1" containsInteger="1" minValue="1" maxValue="5" count="5">
        <n v="1"/>
        <n v="2"/>
        <n v="5"/>
        <n v="3"/>
        <n v="4"/>
      </sharedItems>
    </cacheField>
    <cacheField name="Service Rating" numFmtId="0">
      <sharedItems containsSemiMixedTypes="0" containsString="0" containsNumber="1" containsInteger="1" minValue="1" maxValue="5"/>
    </cacheField>
    <cacheField name="Overall Rating" numFmtId="0">
      <sharedItems containsSemiMixedTypes="0" containsString="0" containsNumber="1" minValue="1" maxValue="5"/>
    </cacheField>
    <cacheField name="Often A S" numFmtId="0">
      <sharedItems count="2">
        <s v="No"/>
        <s v="Yes"/>
      </sharedItems>
    </cacheField>
    <cacheField name="Column1" numFmtId="0">
      <sharedItems/>
    </cacheField>
    <cacheField name="Column2" numFmtId="0">
      <sharedItems/>
    </cacheField>
  </cacheFields>
  <extLst>
    <ext xmlns:x14="http://schemas.microsoft.com/office/spreadsheetml/2009/9/main" uri="{725AE2AE-9491-48be-B2B4-4EB974FC3084}">
      <x14:pivotCacheDefinition pivotCacheId="1601960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2"/>
    <n v="123"/>
    <s v="St. George,NY"/>
    <s v="Female"/>
    <n v="1991"/>
    <x v="0"/>
    <n v="32"/>
    <x v="0"/>
    <x v="0"/>
    <x v="0"/>
    <n v="3"/>
    <x v="0"/>
    <x v="0"/>
    <x v="0"/>
    <x v="0"/>
    <n v="1"/>
    <n v="1"/>
    <x v="0"/>
    <s v="NY"/>
    <s v="St. George,NY"/>
  </r>
  <r>
    <n v="15"/>
    <n v="107"/>
    <s v="Riverdale,NY"/>
    <s v="Male"/>
    <n v="1956"/>
    <x v="1"/>
    <n v="67"/>
    <x v="1"/>
    <x v="0"/>
    <x v="0"/>
    <n v="3"/>
    <x v="1"/>
    <x v="1"/>
    <x v="1"/>
    <x v="0"/>
    <n v="1"/>
    <n v="1"/>
    <x v="0"/>
    <s v="NY"/>
    <s v="Riverdale,NY"/>
  </r>
  <r>
    <n v="17"/>
    <n v="107"/>
    <s v="Riverdale,NY"/>
    <s v="Male"/>
    <n v="2007"/>
    <x v="2"/>
    <n v="16"/>
    <x v="0"/>
    <x v="1"/>
    <x v="0"/>
    <n v="5"/>
    <x v="2"/>
    <x v="2"/>
    <x v="1"/>
    <x v="1"/>
    <n v="1"/>
    <n v="1.5"/>
    <x v="0"/>
    <s v="NY"/>
    <s v="Riverdale,NY"/>
  </r>
  <r>
    <n v="29"/>
    <n v="154"/>
    <s v="Market City, NY"/>
    <s v="Female"/>
    <n v="1977"/>
    <x v="3"/>
    <n v="46"/>
    <x v="2"/>
    <x v="0"/>
    <x v="0"/>
    <n v="4"/>
    <x v="3"/>
    <x v="2"/>
    <x v="1"/>
    <x v="1"/>
    <n v="1"/>
    <n v="1.5"/>
    <x v="0"/>
    <s v="NY"/>
    <s v="Market City, NY"/>
  </r>
  <r>
    <n v="49"/>
    <n v="111"/>
    <s v="China Town, NY"/>
    <s v="Male"/>
    <n v="1998"/>
    <x v="2"/>
    <n v="25"/>
    <x v="0"/>
    <x v="1"/>
    <x v="0"/>
    <n v="3"/>
    <x v="2"/>
    <x v="0"/>
    <x v="0"/>
    <x v="0"/>
    <n v="2"/>
    <n v="1.5"/>
    <x v="0"/>
    <s v="NY"/>
    <s v="China Town, NY"/>
  </r>
  <r>
    <n v="64"/>
    <n v="153"/>
    <s v="Upper East Side,NY"/>
    <s v="Female"/>
    <n v="1989"/>
    <x v="0"/>
    <n v="34"/>
    <x v="0"/>
    <x v="0"/>
    <x v="0"/>
    <n v="5"/>
    <x v="4"/>
    <x v="0"/>
    <x v="0"/>
    <x v="0"/>
    <n v="1"/>
    <n v="1"/>
    <x v="0"/>
    <s v="NY"/>
    <s v="Upper East Side,NY"/>
  </r>
  <r>
    <n v="72"/>
    <n v="123"/>
    <s v="St. George,NY"/>
    <s v="Male"/>
    <n v="2006"/>
    <x v="2"/>
    <n v="17"/>
    <x v="0"/>
    <x v="0"/>
    <x v="0"/>
    <n v="5"/>
    <x v="1"/>
    <x v="2"/>
    <x v="1"/>
    <x v="0"/>
    <n v="2"/>
    <n v="1.5"/>
    <x v="0"/>
    <s v="NY"/>
    <s v="St. George,NY"/>
  </r>
  <r>
    <n v="73"/>
    <n v="123"/>
    <s v="St. George,NY"/>
    <s v="Male"/>
    <n v="1962"/>
    <x v="1"/>
    <n v="61"/>
    <x v="1"/>
    <x v="0"/>
    <x v="1"/>
    <n v="4"/>
    <x v="0"/>
    <x v="0"/>
    <x v="1"/>
    <x v="0"/>
    <n v="1"/>
    <n v="1"/>
    <x v="0"/>
    <s v="NY"/>
    <s v="St. George,NY"/>
  </r>
  <r>
    <n v="96"/>
    <n v="123"/>
    <s v="St. George,NY"/>
    <s v="Female"/>
    <n v="1982"/>
    <x v="0"/>
    <n v="41"/>
    <x v="2"/>
    <x v="1"/>
    <x v="1"/>
    <n v="4"/>
    <x v="3"/>
    <x v="0"/>
    <x v="0"/>
    <x v="0"/>
    <n v="2"/>
    <n v="1.5"/>
    <x v="0"/>
    <s v="NY"/>
    <s v="St. George,NY"/>
  </r>
  <r>
    <n v="97"/>
    <n v="122"/>
    <s v="Upper West Side,NY"/>
    <s v="Female"/>
    <n v="2000"/>
    <x v="2"/>
    <n v="23"/>
    <x v="0"/>
    <x v="0"/>
    <x v="0"/>
    <n v="4"/>
    <x v="5"/>
    <x v="0"/>
    <x v="2"/>
    <x v="0"/>
    <n v="2"/>
    <n v="1.5"/>
    <x v="0"/>
    <s v="NY"/>
    <s v="Upper West Side,NY"/>
  </r>
  <r>
    <n v="1"/>
    <n v="153"/>
    <s v="Upper East Side,NY"/>
    <s v="Female"/>
    <n v="2006"/>
    <x v="2"/>
    <n v="17"/>
    <x v="0"/>
    <x v="0"/>
    <x v="1"/>
    <n v="3"/>
    <x v="6"/>
    <x v="0"/>
    <x v="1"/>
    <x v="2"/>
    <n v="4"/>
    <n v="4.5"/>
    <x v="0"/>
    <s v="NY"/>
    <s v="Upper East Side,NY"/>
  </r>
  <r>
    <n v="3"/>
    <n v="122"/>
    <s v="Upper West Side,NY"/>
    <s v="Male"/>
    <n v="1977"/>
    <x v="3"/>
    <n v="46"/>
    <x v="2"/>
    <x v="1"/>
    <x v="0"/>
    <n v="5"/>
    <x v="2"/>
    <x v="1"/>
    <x v="2"/>
    <x v="2"/>
    <n v="5"/>
    <n v="5"/>
    <x v="1"/>
    <s v="NY"/>
    <s v="Upper West Side,NY"/>
  </r>
  <r>
    <n v="4"/>
    <n v="153"/>
    <s v="Upper East Side,NY"/>
    <s v="Female"/>
    <n v="1956"/>
    <x v="1"/>
    <n v="67"/>
    <x v="1"/>
    <x v="1"/>
    <x v="1"/>
    <n v="5"/>
    <x v="6"/>
    <x v="0"/>
    <x v="0"/>
    <x v="3"/>
    <n v="1"/>
    <n v="2"/>
    <x v="0"/>
    <s v="NY"/>
    <s v="Upper East Side,NY"/>
  </r>
  <r>
    <n v="5"/>
    <n v="129"/>
    <s v="Central Park,NY"/>
    <s v="Male"/>
    <n v="1997"/>
    <x v="2"/>
    <n v="26"/>
    <x v="0"/>
    <x v="1"/>
    <x v="0"/>
    <n v="4"/>
    <x v="1"/>
    <x v="2"/>
    <x v="1"/>
    <x v="1"/>
    <n v="4"/>
    <n v="3"/>
    <x v="0"/>
    <s v="NY"/>
    <s v="Central Park,NY"/>
  </r>
  <r>
    <n v="6"/>
    <n v="111"/>
    <s v="China Town, NY"/>
    <s v="Male"/>
    <n v="1995"/>
    <x v="2"/>
    <n v="28"/>
    <x v="0"/>
    <x v="1"/>
    <x v="0"/>
    <n v="5"/>
    <x v="2"/>
    <x v="0"/>
    <x v="1"/>
    <x v="2"/>
    <n v="1"/>
    <n v="3"/>
    <x v="0"/>
    <s v="NY"/>
    <s v="China Town, NY"/>
  </r>
  <r>
    <n v="7"/>
    <n v="111"/>
    <s v="China Town, NY"/>
    <s v="Female"/>
    <n v="1977"/>
    <x v="3"/>
    <n v="46"/>
    <x v="2"/>
    <x v="1"/>
    <x v="1"/>
    <n v="5"/>
    <x v="0"/>
    <x v="1"/>
    <x v="0"/>
    <x v="0"/>
    <n v="4"/>
    <n v="2.5"/>
    <x v="0"/>
    <s v="NY"/>
    <s v="China Town, NY"/>
  </r>
  <r>
    <n v="8"/>
    <n v="153"/>
    <s v="Upper East Side,NY"/>
    <s v="Female"/>
    <n v="2003"/>
    <x v="2"/>
    <n v="20"/>
    <x v="0"/>
    <x v="1"/>
    <x v="1"/>
    <n v="3"/>
    <x v="1"/>
    <x v="1"/>
    <x v="2"/>
    <x v="2"/>
    <n v="2"/>
    <n v="3.5"/>
    <x v="1"/>
    <s v="NY"/>
    <s v="Upper East Side,NY"/>
  </r>
  <r>
    <n v="9"/>
    <n v="107"/>
    <s v="Riverdale,NY"/>
    <s v="Male"/>
    <n v="1965"/>
    <x v="1"/>
    <n v="58"/>
    <x v="1"/>
    <x v="1"/>
    <x v="0"/>
    <n v="5"/>
    <x v="4"/>
    <x v="2"/>
    <x v="0"/>
    <x v="3"/>
    <n v="3"/>
    <n v="3"/>
    <x v="0"/>
    <s v="NY"/>
    <s v="Riverdale,NY"/>
  </r>
  <r>
    <n v="10"/>
    <n v="129"/>
    <s v="Central Park,NY"/>
    <s v="Male"/>
    <n v="1995"/>
    <x v="2"/>
    <n v="28"/>
    <x v="0"/>
    <x v="1"/>
    <x v="0"/>
    <n v="4"/>
    <x v="5"/>
    <x v="1"/>
    <x v="2"/>
    <x v="2"/>
    <n v="2"/>
    <n v="3.5"/>
    <x v="1"/>
    <s v="NY"/>
    <s v="Central Park,NY"/>
  </r>
  <r>
    <n v="11"/>
    <n v="123"/>
    <s v="St. George,NY"/>
    <s v="Female"/>
    <n v="1975"/>
    <x v="3"/>
    <n v="48"/>
    <x v="2"/>
    <x v="0"/>
    <x v="1"/>
    <n v="4"/>
    <x v="3"/>
    <x v="0"/>
    <x v="2"/>
    <x v="3"/>
    <n v="2"/>
    <n v="2.5"/>
    <x v="0"/>
    <s v="NY"/>
    <s v="St. George,NY"/>
  </r>
  <r>
    <n v="12"/>
    <n v="123"/>
    <s v="St. George,NY"/>
    <s v="Male"/>
    <n v="1963"/>
    <x v="1"/>
    <n v="60"/>
    <x v="1"/>
    <x v="0"/>
    <x v="0"/>
    <n v="4"/>
    <x v="5"/>
    <x v="0"/>
    <x v="0"/>
    <x v="3"/>
    <n v="1"/>
    <n v="2"/>
    <x v="0"/>
    <s v="NY"/>
    <s v="St. George,NY"/>
  </r>
  <r>
    <n v="13"/>
    <n v="123"/>
    <s v="St. George,NY"/>
    <s v="Female"/>
    <n v="2006"/>
    <x v="2"/>
    <n v="17"/>
    <x v="0"/>
    <x v="0"/>
    <x v="1"/>
    <n v="5"/>
    <x v="5"/>
    <x v="2"/>
    <x v="1"/>
    <x v="2"/>
    <n v="5"/>
    <n v="5"/>
    <x v="0"/>
    <s v="NY"/>
    <s v="St. George,NY"/>
  </r>
  <r>
    <n v="14"/>
    <n v="107"/>
    <s v="Riverdale,NY"/>
    <s v="Male"/>
    <n v="1980"/>
    <x v="3"/>
    <n v="43"/>
    <x v="2"/>
    <x v="1"/>
    <x v="0"/>
    <n v="5"/>
    <x v="4"/>
    <x v="1"/>
    <x v="0"/>
    <x v="2"/>
    <n v="2"/>
    <n v="3.5"/>
    <x v="0"/>
    <s v="NY"/>
    <s v="Riverdale,NY"/>
  </r>
  <r>
    <n v="16"/>
    <n v="153"/>
    <s v="Upper East Side,NY"/>
    <s v="Female"/>
    <n v="1956"/>
    <x v="1"/>
    <n v="67"/>
    <x v="1"/>
    <x v="0"/>
    <x v="0"/>
    <n v="3"/>
    <x v="3"/>
    <x v="1"/>
    <x v="1"/>
    <x v="4"/>
    <n v="1"/>
    <n v="2.5"/>
    <x v="0"/>
    <s v="NY"/>
    <s v="Upper East Side,NY"/>
  </r>
  <r>
    <n v="18"/>
    <n v="153"/>
    <s v="Upper East Side,NY"/>
    <s v="Male"/>
    <n v="2004"/>
    <x v="2"/>
    <n v="19"/>
    <x v="0"/>
    <x v="1"/>
    <x v="0"/>
    <n v="3"/>
    <x v="6"/>
    <x v="1"/>
    <x v="2"/>
    <x v="0"/>
    <n v="5"/>
    <n v="3"/>
    <x v="1"/>
    <s v="NY"/>
    <s v="Upper East Side,NY"/>
  </r>
  <r>
    <n v="19"/>
    <n v="129"/>
    <s v="Central Park,NY"/>
    <s v="Male"/>
    <n v="2001"/>
    <x v="2"/>
    <n v="22"/>
    <x v="0"/>
    <x v="1"/>
    <x v="0"/>
    <n v="3"/>
    <x v="1"/>
    <x v="2"/>
    <x v="0"/>
    <x v="3"/>
    <n v="5"/>
    <n v="4"/>
    <x v="0"/>
    <s v="NY"/>
    <s v="Central Park,NY"/>
  </r>
  <r>
    <n v="20"/>
    <n v="129"/>
    <s v="Central Park,NY"/>
    <s v="Male"/>
    <n v="1959"/>
    <x v="1"/>
    <n v="64"/>
    <x v="1"/>
    <x v="1"/>
    <x v="0"/>
    <n v="4"/>
    <x v="2"/>
    <x v="1"/>
    <x v="1"/>
    <x v="3"/>
    <n v="1"/>
    <n v="2"/>
    <x v="0"/>
    <s v="NY"/>
    <s v="Central Park,NY"/>
  </r>
  <r>
    <n v="21"/>
    <n v="123"/>
    <s v="St. George,NY"/>
    <s v="Female"/>
    <n v="2009"/>
    <x v="2"/>
    <n v="14"/>
    <x v="0"/>
    <x v="1"/>
    <x v="0"/>
    <n v="3"/>
    <x v="0"/>
    <x v="2"/>
    <x v="2"/>
    <x v="2"/>
    <n v="3"/>
    <n v="4"/>
    <x v="0"/>
    <s v="NY"/>
    <s v="St. George,NY"/>
  </r>
  <r>
    <n v="22"/>
    <n v="153"/>
    <s v="Upper East Side,NY"/>
    <s v="Female"/>
    <n v="1983"/>
    <x v="0"/>
    <n v="40"/>
    <x v="2"/>
    <x v="0"/>
    <x v="1"/>
    <n v="5"/>
    <x v="4"/>
    <x v="2"/>
    <x v="1"/>
    <x v="0"/>
    <n v="4"/>
    <n v="2.5"/>
    <x v="0"/>
    <s v="NY"/>
    <s v="Upper East Side,NY"/>
  </r>
  <r>
    <n v="23"/>
    <n v="107"/>
    <s v="Riverdale,NY"/>
    <s v="Female"/>
    <n v="1971"/>
    <x v="3"/>
    <n v="52"/>
    <x v="1"/>
    <x v="0"/>
    <x v="1"/>
    <n v="5"/>
    <x v="5"/>
    <x v="0"/>
    <x v="2"/>
    <x v="4"/>
    <n v="2"/>
    <n v="3"/>
    <x v="0"/>
    <s v="NY"/>
    <s v="Riverdale,NY"/>
  </r>
  <r>
    <n v="24"/>
    <n v="154"/>
    <s v="Market City, NY"/>
    <s v="Male"/>
    <n v="1974"/>
    <x v="3"/>
    <n v="49"/>
    <x v="2"/>
    <x v="2"/>
    <x v="1"/>
    <n v="1"/>
    <x v="2"/>
    <x v="2"/>
    <x v="2"/>
    <x v="2"/>
    <n v="5"/>
    <n v="5"/>
    <x v="0"/>
    <s v="NY"/>
    <s v="Market City, NY"/>
  </r>
  <r>
    <n v="25"/>
    <n v="129"/>
    <s v="Central Park,NY"/>
    <s v="Male"/>
    <n v="1963"/>
    <x v="1"/>
    <n v="60"/>
    <x v="1"/>
    <x v="1"/>
    <x v="1"/>
    <n v="3"/>
    <x v="0"/>
    <x v="2"/>
    <x v="0"/>
    <x v="1"/>
    <n v="5"/>
    <n v="3.5"/>
    <x v="0"/>
    <s v="NY"/>
    <s v="Central Park,NY"/>
  </r>
  <r>
    <n v="26"/>
    <n v="123"/>
    <s v="St. George,NY"/>
    <s v="Male"/>
    <n v="1969"/>
    <x v="3"/>
    <n v="54"/>
    <x v="1"/>
    <x v="1"/>
    <x v="1"/>
    <n v="3"/>
    <x v="6"/>
    <x v="0"/>
    <x v="0"/>
    <x v="4"/>
    <n v="3"/>
    <n v="3.5"/>
    <x v="0"/>
    <s v="NY"/>
    <s v="St. George,NY"/>
  </r>
  <r>
    <n v="27"/>
    <n v="129"/>
    <s v="Central Park,NY"/>
    <s v="Female"/>
    <n v="2001"/>
    <x v="2"/>
    <n v="22"/>
    <x v="0"/>
    <x v="1"/>
    <x v="0"/>
    <n v="3"/>
    <x v="0"/>
    <x v="0"/>
    <x v="0"/>
    <x v="1"/>
    <n v="3"/>
    <n v="2.5"/>
    <x v="0"/>
    <s v="NY"/>
    <s v="Central Park,NY"/>
  </r>
  <r>
    <n v="28"/>
    <n v="111"/>
    <s v="China Town, NY"/>
    <s v="Male"/>
    <n v="2000"/>
    <x v="2"/>
    <n v="23"/>
    <x v="0"/>
    <x v="1"/>
    <x v="0"/>
    <n v="5"/>
    <x v="0"/>
    <x v="0"/>
    <x v="1"/>
    <x v="0"/>
    <n v="5"/>
    <n v="3"/>
    <x v="0"/>
    <s v="NY"/>
    <s v="China Town, NY"/>
  </r>
  <r>
    <n v="30"/>
    <n v="154"/>
    <s v="Market City, NY"/>
    <s v="Female"/>
    <n v="1988"/>
    <x v="0"/>
    <n v="35"/>
    <x v="0"/>
    <x v="0"/>
    <x v="0"/>
    <n v="5"/>
    <x v="2"/>
    <x v="0"/>
    <x v="0"/>
    <x v="4"/>
    <n v="4"/>
    <n v="4"/>
    <x v="0"/>
    <s v="NY"/>
    <s v="Market City, NY"/>
  </r>
  <r>
    <n v="31"/>
    <n v="107"/>
    <s v="Riverdale,NY"/>
    <s v="Female"/>
    <n v="1999"/>
    <x v="2"/>
    <n v="24"/>
    <x v="0"/>
    <x v="0"/>
    <x v="0"/>
    <n v="4"/>
    <x v="5"/>
    <x v="0"/>
    <x v="0"/>
    <x v="3"/>
    <n v="2"/>
    <n v="2.5"/>
    <x v="0"/>
    <s v="NY"/>
    <s v="Riverdale,NY"/>
  </r>
  <r>
    <n v="32"/>
    <n v="154"/>
    <s v="Market City, MY"/>
    <s v="Male"/>
    <n v="1971"/>
    <x v="3"/>
    <n v="52"/>
    <x v="1"/>
    <x v="0"/>
    <x v="0"/>
    <n v="1"/>
    <x v="0"/>
    <x v="0"/>
    <x v="2"/>
    <x v="4"/>
    <n v="2"/>
    <n v="3"/>
    <x v="0"/>
    <s v="MY"/>
    <s v="Market City, NY"/>
  </r>
  <r>
    <n v="33"/>
    <n v="122"/>
    <s v="Upper West Side,NY"/>
    <s v="Male"/>
    <n v="1995"/>
    <x v="2"/>
    <n v="28"/>
    <x v="0"/>
    <x v="1"/>
    <x v="1"/>
    <n v="3"/>
    <x v="0"/>
    <x v="1"/>
    <x v="1"/>
    <x v="3"/>
    <n v="2"/>
    <n v="2.5"/>
    <x v="0"/>
    <s v="NY"/>
    <s v="Upper West Side,NY"/>
  </r>
  <r>
    <n v="34"/>
    <n v="129"/>
    <s v="Central Park,NY"/>
    <s v="Female"/>
    <n v="2009"/>
    <x v="2"/>
    <n v="14"/>
    <x v="0"/>
    <x v="0"/>
    <x v="1"/>
    <n v="5"/>
    <x v="0"/>
    <x v="2"/>
    <x v="0"/>
    <x v="0"/>
    <n v="5"/>
    <n v="3"/>
    <x v="0"/>
    <s v="NY"/>
    <s v="Central Park,NY"/>
  </r>
  <r>
    <n v="35"/>
    <n v="129"/>
    <s v="Central Park,NY"/>
    <s v="Male"/>
    <n v="2001"/>
    <x v="2"/>
    <n v="22"/>
    <x v="0"/>
    <x v="2"/>
    <x v="0"/>
    <n v="1"/>
    <x v="6"/>
    <x v="2"/>
    <x v="2"/>
    <x v="2"/>
    <n v="5"/>
    <n v="5"/>
    <x v="0"/>
    <s v="NY"/>
    <s v="Central Park,NY"/>
  </r>
  <r>
    <n v="36"/>
    <n v="107"/>
    <s v="Riverdale,NY"/>
    <s v="Male"/>
    <n v="1998"/>
    <x v="2"/>
    <n v="25"/>
    <x v="0"/>
    <x v="1"/>
    <x v="1"/>
    <n v="5"/>
    <x v="6"/>
    <x v="0"/>
    <x v="0"/>
    <x v="0"/>
    <n v="3"/>
    <n v="2"/>
    <x v="0"/>
    <s v="NY"/>
    <s v="Riverdale,NY"/>
  </r>
  <r>
    <n v="37"/>
    <n v="154"/>
    <s v="Market City, NY"/>
    <s v="Male"/>
    <n v="2006"/>
    <x v="2"/>
    <n v="17"/>
    <x v="0"/>
    <x v="1"/>
    <x v="0"/>
    <n v="4"/>
    <x v="6"/>
    <x v="1"/>
    <x v="2"/>
    <x v="2"/>
    <n v="2"/>
    <n v="3.5"/>
    <x v="1"/>
    <s v="NY"/>
    <s v="Market City, NY"/>
  </r>
  <r>
    <n v="38"/>
    <n v="123"/>
    <s v="St. George,NY"/>
    <s v="Female"/>
    <n v="1990"/>
    <x v="0"/>
    <n v="33"/>
    <x v="0"/>
    <x v="1"/>
    <x v="0"/>
    <n v="5"/>
    <x v="3"/>
    <x v="0"/>
    <x v="1"/>
    <x v="3"/>
    <n v="2"/>
    <n v="2.5"/>
    <x v="0"/>
    <s v="NY"/>
    <s v="St. George,NY"/>
  </r>
  <r>
    <n v="39"/>
    <n v="153"/>
    <s v="Upper East Side,NY"/>
    <s v="Male"/>
    <n v="1987"/>
    <x v="0"/>
    <n v="36"/>
    <x v="2"/>
    <x v="0"/>
    <x v="0"/>
    <n v="4"/>
    <x v="3"/>
    <x v="0"/>
    <x v="1"/>
    <x v="1"/>
    <n v="3"/>
    <n v="2.5"/>
    <x v="0"/>
    <s v="NY"/>
    <s v="Upper East Side,NY"/>
  </r>
  <r>
    <n v="40"/>
    <n v="123"/>
    <s v="St. George,NY"/>
    <s v="Male"/>
    <n v="1986"/>
    <x v="0"/>
    <n v="37"/>
    <x v="2"/>
    <x v="1"/>
    <x v="0"/>
    <n v="4"/>
    <x v="1"/>
    <x v="0"/>
    <x v="1"/>
    <x v="3"/>
    <n v="1"/>
    <n v="2"/>
    <x v="0"/>
    <s v="NY"/>
    <s v="St. George,NY"/>
  </r>
  <r>
    <n v="41"/>
    <n v="129"/>
    <s v="Central Park,NY"/>
    <s v="Male"/>
    <n v="2001"/>
    <x v="2"/>
    <n v="22"/>
    <x v="0"/>
    <x v="1"/>
    <x v="0"/>
    <n v="2"/>
    <x v="2"/>
    <x v="1"/>
    <x v="1"/>
    <x v="1"/>
    <n v="2"/>
    <n v="2"/>
    <x v="0"/>
    <s v="NY"/>
    <s v="Central Park,NY"/>
  </r>
  <r>
    <n v="42"/>
    <n v="154"/>
    <s v="Market City, NY"/>
    <s v="Female"/>
    <n v="1967"/>
    <x v="3"/>
    <n v="56"/>
    <x v="1"/>
    <x v="1"/>
    <x v="0"/>
    <n v="5"/>
    <x v="1"/>
    <x v="1"/>
    <x v="0"/>
    <x v="2"/>
    <n v="5"/>
    <n v="5"/>
    <x v="0"/>
    <s v="NY"/>
    <s v="Market City, NY"/>
  </r>
  <r>
    <n v="43"/>
    <n v="123"/>
    <s v="St. George,NY"/>
    <s v="Male"/>
    <n v="1985"/>
    <x v="0"/>
    <n v="38"/>
    <x v="2"/>
    <x v="0"/>
    <x v="0"/>
    <n v="5"/>
    <x v="6"/>
    <x v="0"/>
    <x v="1"/>
    <x v="3"/>
    <n v="1"/>
    <n v="2"/>
    <x v="0"/>
    <s v="NY"/>
    <s v="St. George,NY"/>
  </r>
  <r>
    <n v="44"/>
    <n v="129"/>
    <s v="Central Park,NY"/>
    <s v="Male"/>
    <n v="2000"/>
    <x v="2"/>
    <n v="23"/>
    <x v="0"/>
    <x v="1"/>
    <x v="0"/>
    <n v="3"/>
    <x v="3"/>
    <x v="0"/>
    <x v="2"/>
    <x v="4"/>
    <n v="1"/>
    <n v="2.5"/>
    <x v="0"/>
    <s v="NY"/>
    <s v="Central Park,NY"/>
  </r>
  <r>
    <n v="45"/>
    <n v="123"/>
    <s v="St. George,NY"/>
    <s v="Female"/>
    <n v="1969"/>
    <x v="3"/>
    <n v="54"/>
    <x v="1"/>
    <x v="0"/>
    <x v="1"/>
    <n v="3"/>
    <x v="4"/>
    <x v="1"/>
    <x v="1"/>
    <x v="4"/>
    <n v="1"/>
    <n v="2.5"/>
    <x v="0"/>
    <s v="NY"/>
    <s v="St. George,NY"/>
  </r>
  <r>
    <n v="46"/>
    <n v="111"/>
    <s v="China Town, NY"/>
    <s v="Male"/>
    <n v="1976"/>
    <x v="3"/>
    <n v="47"/>
    <x v="2"/>
    <x v="0"/>
    <x v="0"/>
    <n v="3"/>
    <x v="5"/>
    <x v="0"/>
    <x v="1"/>
    <x v="1"/>
    <n v="5"/>
    <n v="3.5"/>
    <x v="0"/>
    <s v="NY"/>
    <s v="China Town, NY"/>
  </r>
  <r>
    <n v="47"/>
    <n v="129"/>
    <s v="Central Park,NY"/>
    <s v="Male"/>
    <n v="1976"/>
    <x v="3"/>
    <n v="47"/>
    <x v="2"/>
    <x v="1"/>
    <x v="1"/>
    <n v="3"/>
    <x v="3"/>
    <x v="1"/>
    <x v="0"/>
    <x v="2"/>
    <n v="3"/>
    <n v="4"/>
    <x v="0"/>
    <s v="NY"/>
    <s v="Central Park,NY"/>
  </r>
  <r>
    <n v="48"/>
    <n v="122"/>
    <s v="Upper West Side,NY"/>
    <s v="Female"/>
    <n v="1987"/>
    <x v="0"/>
    <n v="36"/>
    <x v="2"/>
    <x v="0"/>
    <x v="1"/>
    <n v="3"/>
    <x v="2"/>
    <x v="0"/>
    <x v="0"/>
    <x v="0"/>
    <n v="5"/>
    <n v="3"/>
    <x v="0"/>
    <s v="NY"/>
    <s v="Upper West Side,NY"/>
  </r>
  <r>
    <n v="50"/>
    <n v="107"/>
    <s v="Riverdale,NY"/>
    <s v="Female"/>
    <n v="1974"/>
    <x v="3"/>
    <n v="49"/>
    <x v="2"/>
    <x v="1"/>
    <x v="0"/>
    <n v="5"/>
    <x v="6"/>
    <x v="2"/>
    <x v="0"/>
    <x v="1"/>
    <n v="5"/>
    <n v="3.5"/>
    <x v="0"/>
    <s v="NY"/>
    <s v="Riverdale,NY"/>
  </r>
  <r>
    <n v="51"/>
    <n v="107"/>
    <s v="Riverdale,NY"/>
    <s v="Female"/>
    <n v="2007"/>
    <x v="2"/>
    <n v="16"/>
    <x v="0"/>
    <x v="0"/>
    <x v="0"/>
    <n v="4"/>
    <x v="6"/>
    <x v="1"/>
    <x v="2"/>
    <x v="2"/>
    <n v="5"/>
    <n v="5"/>
    <x v="1"/>
    <s v="NY"/>
    <s v="Riverdale,NY"/>
  </r>
  <r>
    <n v="52"/>
    <n v="153"/>
    <s v="Upper East Side,NY"/>
    <s v="Female"/>
    <n v="2005"/>
    <x v="2"/>
    <n v="18"/>
    <x v="0"/>
    <x v="1"/>
    <x v="0"/>
    <n v="3"/>
    <x v="5"/>
    <x v="1"/>
    <x v="0"/>
    <x v="3"/>
    <n v="2"/>
    <n v="2.5"/>
    <x v="0"/>
    <s v="NY"/>
    <s v="Upper East Side,NY"/>
  </r>
  <r>
    <n v="53"/>
    <n v="153"/>
    <s v="Upper East Side,NY"/>
    <s v="Female"/>
    <n v="1974"/>
    <x v="3"/>
    <n v="49"/>
    <x v="2"/>
    <x v="1"/>
    <x v="1"/>
    <n v="4"/>
    <x v="5"/>
    <x v="0"/>
    <x v="2"/>
    <x v="3"/>
    <n v="5"/>
    <n v="4"/>
    <x v="0"/>
    <s v="NY"/>
    <s v="Upper East Side,NY"/>
  </r>
  <r>
    <n v="54"/>
    <n v="123"/>
    <s v="St. George,NY"/>
    <s v="Male"/>
    <n v="1989"/>
    <x v="0"/>
    <n v="34"/>
    <x v="0"/>
    <x v="1"/>
    <x v="1"/>
    <n v="5"/>
    <x v="1"/>
    <x v="2"/>
    <x v="2"/>
    <x v="4"/>
    <n v="4"/>
    <n v="4"/>
    <x v="0"/>
    <s v="NY"/>
    <s v="St. George,NY"/>
  </r>
  <r>
    <n v="55"/>
    <n v="107"/>
    <s v="Riverdale,NY"/>
    <s v="Female"/>
    <n v="1958"/>
    <x v="1"/>
    <n v="65"/>
    <x v="1"/>
    <x v="1"/>
    <x v="1"/>
    <n v="5"/>
    <x v="1"/>
    <x v="2"/>
    <x v="0"/>
    <x v="2"/>
    <n v="3"/>
    <n v="4"/>
    <x v="0"/>
    <s v="NY"/>
    <s v="Riverdale,NY"/>
  </r>
  <r>
    <n v="56"/>
    <n v="122"/>
    <s v="Upper West Side,NY"/>
    <s v="Female"/>
    <n v="1991"/>
    <x v="0"/>
    <n v="32"/>
    <x v="0"/>
    <x v="1"/>
    <x v="1"/>
    <n v="4"/>
    <x v="1"/>
    <x v="1"/>
    <x v="0"/>
    <x v="3"/>
    <n v="1"/>
    <n v="2"/>
    <x v="0"/>
    <s v="NY"/>
    <s v="Upper West Side,NY"/>
  </r>
  <r>
    <n v="57"/>
    <n v="123"/>
    <s v="St. George,NY"/>
    <s v="Female"/>
    <n v="1981"/>
    <x v="0"/>
    <n v="42"/>
    <x v="2"/>
    <x v="2"/>
    <x v="0"/>
    <n v="2"/>
    <x v="4"/>
    <x v="2"/>
    <x v="2"/>
    <x v="2"/>
    <n v="5"/>
    <n v="5"/>
    <x v="0"/>
    <s v="NY"/>
    <s v="St. George,NY"/>
  </r>
  <r>
    <n v="58"/>
    <n v="129"/>
    <s v="Central Park,NY"/>
    <s v="Male"/>
    <n v="1962"/>
    <x v="1"/>
    <n v="61"/>
    <x v="1"/>
    <x v="0"/>
    <x v="1"/>
    <n v="3"/>
    <x v="1"/>
    <x v="0"/>
    <x v="1"/>
    <x v="3"/>
    <n v="4"/>
    <n v="3.5"/>
    <x v="0"/>
    <s v="NY"/>
    <s v="Central Park,NY"/>
  </r>
  <r>
    <n v="59"/>
    <n v="123"/>
    <s v="St. George,NY"/>
    <s v="Male"/>
    <n v="1964"/>
    <x v="1"/>
    <n v="59"/>
    <x v="1"/>
    <x v="1"/>
    <x v="0"/>
    <n v="5"/>
    <x v="6"/>
    <x v="0"/>
    <x v="0"/>
    <x v="4"/>
    <n v="2"/>
    <n v="3"/>
    <x v="0"/>
    <s v="NY"/>
    <s v="St. George,NY"/>
  </r>
  <r>
    <n v="60"/>
    <n v="122"/>
    <s v="Upper West Side,NY"/>
    <s v="Male"/>
    <n v="1959"/>
    <x v="1"/>
    <n v="64"/>
    <x v="1"/>
    <x v="0"/>
    <x v="1"/>
    <n v="5"/>
    <x v="4"/>
    <x v="2"/>
    <x v="0"/>
    <x v="1"/>
    <n v="2"/>
    <n v="2"/>
    <x v="0"/>
    <s v="NY"/>
    <s v="Upper West Side,NY"/>
  </r>
  <r>
    <n v="61"/>
    <n v="129"/>
    <s v="Central Park,NY"/>
    <s v="Female"/>
    <n v="2003"/>
    <x v="2"/>
    <n v="20"/>
    <x v="0"/>
    <x v="1"/>
    <x v="0"/>
    <n v="4"/>
    <x v="6"/>
    <x v="0"/>
    <x v="1"/>
    <x v="4"/>
    <n v="3"/>
    <n v="3.5"/>
    <x v="0"/>
    <s v="NY"/>
    <s v="Central Park,NY"/>
  </r>
  <r>
    <n v="62"/>
    <n v="122"/>
    <s v="Upper West Side,NY"/>
    <s v="Female"/>
    <n v="1955"/>
    <x v="1"/>
    <n v="68"/>
    <x v="1"/>
    <x v="1"/>
    <x v="1"/>
    <n v="4"/>
    <x v="6"/>
    <x v="0"/>
    <x v="2"/>
    <x v="2"/>
    <n v="5"/>
    <n v="5"/>
    <x v="0"/>
    <s v="NY"/>
    <s v="Upper West Side,NY"/>
  </r>
  <r>
    <n v="63"/>
    <n v="123"/>
    <s v="St. George,NY"/>
    <s v="Male"/>
    <n v="2002"/>
    <x v="2"/>
    <n v="21"/>
    <x v="0"/>
    <x v="0"/>
    <x v="0"/>
    <n v="4"/>
    <x v="6"/>
    <x v="0"/>
    <x v="2"/>
    <x v="2"/>
    <n v="5"/>
    <n v="5"/>
    <x v="0"/>
    <s v="NY"/>
    <s v="St. George,NY"/>
  </r>
  <r>
    <n v="65"/>
    <n v="129"/>
    <s v="Central Park,NY"/>
    <s v="Female"/>
    <n v="1996"/>
    <x v="2"/>
    <n v="27"/>
    <x v="0"/>
    <x v="1"/>
    <x v="0"/>
    <n v="4"/>
    <x v="4"/>
    <x v="0"/>
    <x v="1"/>
    <x v="2"/>
    <n v="5"/>
    <n v="5"/>
    <x v="0"/>
    <s v="NY"/>
    <s v="Central Park,NY"/>
  </r>
  <r>
    <n v="66"/>
    <n v="107"/>
    <s v="Riverdale,NY"/>
    <s v="Male"/>
    <n v="1975"/>
    <x v="3"/>
    <n v="48"/>
    <x v="2"/>
    <x v="0"/>
    <x v="0"/>
    <n v="4"/>
    <x v="3"/>
    <x v="2"/>
    <x v="2"/>
    <x v="1"/>
    <n v="5"/>
    <n v="3.5"/>
    <x v="0"/>
    <s v="NY"/>
    <s v="Riverdale,NY"/>
  </r>
  <r>
    <n v="67"/>
    <n v="111"/>
    <s v="China Town, NY"/>
    <s v="Male"/>
    <n v="2009"/>
    <x v="2"/>
    <n v="14"/>
    <x v="0"/>
    <x v="1"/>
    <x v="0"/>
    <n v="3"/>
    <x v="2"/>
    <x v="2"/>
    <x v="1"/>
    <x v="3"/>
    <n v="3"/>
    <n v="3"/>
    <x v="0"/>
    <s v="NY"/>
    <s v="China Town, NY"/>
  </r>
  <r>
    <n v="68"/>
    <n v="154"/>
    <s v="Market City, NY"/>
    <s v="Male"/>
    <n v="2000"/>
    <x v="2"/>
    <n v="23"/>
    <x v="0"/>
    <x v="0"/>
    <x v="1"/>
    <n v="3"/>
    <x v="0"/>
    <x v="0"/>
    <x v="2"/>
    <x v="2"/>
    <n v="2"/>
    <n v="3.5"/>
    <x v="0"/>
    <s v="NY"/>
    <s v="Market City, NY"/>
  </r>
  <r>
    <n v="69"/>
    <n v="111"/>
    <s v="China Town, NY"/>
    <s v="Male"/>
    <n v="1961"/>
    <x v="1"/>
    <n v="62"/>
    <x v="1"/>
    <x v="0"/>
    <x v="0"/>
    <n v="4"/>
    <x v="3"/>
    <x v="0"/>
    <x v="0"/>
    <x v="3"/>
    <n v="3"/>
    <n v="3"/>
    <x v="0"/>
    <s v="NY"/>
    <s v="China Town, NY"/>
  </r>
  <r>
    <n v="70"/>
    <n v="107"/>
    <s v="Riverdale,NY"/>
    <s v="Female"/>
    <n v="1998"/>
    <x v="2"/>
    <n v="25"/>
    <x v="0"/>
    <x v="1"/>
    <x v="0"/>
    <n v="1"/>
    <x v="4"/>
    <x v="0"/>
    <x v="2"/>
    <x v="1"/>
    <n v="5"/>
    <n v="3.5"/>
    <x v="0"/>
    <s v="NY"/>
    <s v="Riverdale,NY"/>
  </r>
  <r>
    <n v="71"/>
    <n v="154"/>
    <s v="Market City, NY"/>
    <s v="Male"/>
    <n v="1957"/>
    <x v="1"/>
    <n v="66"/>
    <x v="1"/>
    <x v="0"/>
    <x v="0"/>
    <n v="5"/>
    <x v="6"/>
    <x v="2"/>
    <x v="2"/>
    <x v="4"/>
    <n v="4"/>
    <n v="4"/>
    <x v="0"/>
    <s v="NY"/>
    <s v="Market City, NY"/>
  </r>
  <r>
    <n v="74"/>
    <n v="153"/>
    <s v="Upper East Side,NY"/>
    <s v="Male"/>
    <n v="1994"/>
    <x v="0"/>
    <n v="29"/>
    <x v="0"/>
    <x v="0"/>
    <x v="0"/>
    <n v="3"/>
    <x v="0"/>
    <x v="1"/>
    <x v="0"/>
    <x v="0"/>
    <n v="5"/>
    <n v="3"/>
    <x v="0"/>
    <s v="NY"/>
    <s v="Upper East Side,NY"/>
  </r>
  <r>
    <n v="75"/>
    <n v="123"/>
    <s v="St. George,NY"/>
    <s v="Male"/>
    <n v="2002"/>
    <x v="2"/>
    <n v="21"/>
    <x v="0"/>
    <x v="0"/>
    <x v="0"/>
    <n v="3"/>
    <x v="1"/>
    <x v="0"/>
    <x v="1"/>
    <x v="3"/>
    <n v="4"/>
    <n v="3.5"/>
    <x v="0"/>
    <s v="NY"/>
    <s v="St. George,NY"/>
  </r>
  <r>
    <n v="76"/>
    <n v="154"/>
    <s v="Market City, NY"/>
    <s v="Male"/>
    <n v="1955"/>
    <x v="1"/>
    <n v="68"/>
    <x v="1"/>
    <x v="1"/>
    <x v="1"/>
    <n v="3"/>
    <x v="0"/>
    <x v="0"/>
    <x v="0"/>
    <x v="1"/>
    <n v="3"/>
    <n v="2.5"/>
    <x v="0"/>
    <s v="NY"/>
    <s v="Market City, NY"/>
  </r>
  <r>
    <n v="77"/>
    <n v="129"/>
    <s v="Central Park,NY"/>
    <s v="Male"/>
    <n v="1974"/>
    <x v="3"/>
    <n v="49"/>
    <x v="2"/>
    <x v="1"/>
    <x v="1"/>
    <n v="3"/>
    <x v="1"/>
    <x v="2"/>
    <x v="1"/>
    <x v="1"/>
    <n v="5"/>
    <n v="3.5"/>
    <x v="0"/>
    <s v="NY"/>
    <s v="Central Park,NY"/>
  </r>
  <r>
    <n v="78"/>
    <n v="153"/>
    <s v="Upper East Side,NY"/>
    <s v="Male"/>
    <n v="1979"/>
    <x v="3"/>
    <n v="44"/>
    <x v="2"/>
    <x v="1"/>
    <x v="0"/>
    <n v="5"/>
    <x v="5"/>
    <x v="2"/>
    <x v="1"/>
    <x v="2"/>
    <n v="1"/>
    <n v="3"/>
    <x v="0"/>
    <s v="NY"/>
    <s v="Upper East Side,NY"/>
  </r>
  <r>
    <n v="79"/>
    <n v="111"/>
    <s v="China Town, NY"/>
    <s v="Male"/>
    <n v="1965"/>
    <x v="1"/>
    <n v="58"/>
    <x v="1"/>
    <x v="0"/>
    <x v="1"/>
    <n v="3"/>
    <x v="2"/>
    <x v="1"/>
    <x v="2"/>
    <x v="2"/>
    <n v="5"/>
    <n v="5"/>
    <x v="1"/>
    <s v="NY"/>
    <s v="China Town, NY"/>
  </r>
  <r>
    <n v="80"/>
    <n v="111"/>
    <s v="China Town, NY"/>
    <s v="Female"/>
    <n v="1998"/>
    <x v="2"/>
    <n v="25"/>
    <x v="0"/>
    <x v="1"/>
    <x v="0"/>
    <n v="1"/>
    <x v="1"/>
    <x v="1"/>
    <x v="0"/>
    <x v="0"/>
    <n v="5"/>
    <n v="3"/>
    <x v="0"/>
    <s v="NY"/>
    <s v="China Town, NY"/>
  </r>
  <r>
    <n v="81"/>
    <n v="154"/>
    <s v="Market City, NY"/>
    <s v="Female"/>
    <n v="1974"/>
    <x v="3"/>
    <n v="49"/>
    <x v="2"/>
    <x v="0"/>
    <x v="1"/>
    <n v="4"/>
    <x v="3"/>
    <x v="0"/>
    <x v="0"/>
    <x v="4"/>
    <n v="4"/>
    <n v="4"/>
    <x v="0"/>
    <s v="NY"/>
    <s v="Market City, NY"/>
  </r>
  <r>
    <n v="82"/>
    <n v="153"/>
    <s v="Upper East Side,NY"/>
    <s v="Male"/>
    <n v="1964"/>
    <x v="1"/>
    <n v="59"/>
    <x v="1"/>
    <x v="0"/>
    <x v="1"/>
    <n v="4"/>
    <x v="5"/>
    <x v="1"/>
    <x v="0"/>
    <x v="3"/>
    <n v="5"/>
    <n v="4"/>
    <x v="0"/>
    <s v="NY"/>
    <s v="Upper East Side,NY"/>
  </r>
  <r>
    <n v="83"/>
    <n v="122"/>
    <s v="Upper West Side,NY"/>
    <s v="Male"/>
    <n v="1996"/>
    <x v="2"/>
    <n v="27"/>
    <x v="0"/>
    <x v="0"/>
    <x v="0"/>
    <n v="4"/>
    <x v="3"/>
    <x v="1"/>
    <x v="0"/>
    <x v="1"/>
    <n v="4"/>
    <n v="3"/>
    <x v="0"/>
    <s v="NY"/>
    <s v="Upper West Side,NY"/>
  </r>
  <r>
    <n v="84"/>
    <n v="154"/>
    <s v="Market City, NY"/>
    <s v="Male"/>
    <n v="1981"/>
    <x v="0"/>
    <n v="42"/>
    <x v="2"/>
    <x v="0"/>
    <x v="0"/>
    <n v="5"/>
    <x v="6"/>
    <x v="2"/>
    <x v="2"/>
    <x v="2"/>
    <n v="4"/>
    <n v="4.5"/>
    <x v="0"/>
    <s v="NY"/>
    <s v="Market City, NY"/>
  </r>
  <r>
    <n v="85"/>
    <n v="153"/>
    <s v="Upper East Side,NY"/>
    <s v="Female"/>
    <n v="1978"/>
    <x v="3"/>
    <n v="45"/>
    <x v="2"/>
    <x v="2"/>
    <x v="0"/>
    <n v="4"/>
    <x v="5"/>
    <x v="1"/>
    <x v="2"/>
    <x v="2"/>
    <n v="5"/>
    <n v="5"/>
    <x v="1"/>
    <s v="NY"/>
    <s v="Upper East Side,NY"/>
  </r>
  <r>
    <n v="86"/>
    <n v="107"/>
    <s v="Riverdale,NY"/>
    <s v="Male"/>
    <n v="1999"/>
    <x v="2"/>
    <n v="24"/>
    <x v="0"/>
    <x v="1"/>
    <x v="0"/>
    <n v="4"/>
    <x v="6"/>
    <x v="1"/>
    <x v="2"/>
    <x v="4"/>
    <n v="1"/>
    <n v="2.5"/>
    <x v="1"/>
    <s v="NY"/>
    <s v="Riverdale,NY"/>
  </r>
  <r>
    <n v="87"/>
    <n v="123"/>
    <s v="St. George,NY"/>
    <s v="Male"/>
    <n v="1961"/>
    <x v="1"/>
    <n v="62"/>
    <x v="1"/>
    <x v="0"/>
    <x v="1"/>
    <n v="4"/>
    <x v="1"/>
    <x v="1"/>
    <x v="0"/>
    <x v="0"/>
    <n v="5"/>
    <n v="3"/>
    <x v="0"/>
    <s v="NY"/>
    <s v="St. George,NY"/>
  </r>
  <r>
    <n v="88"/>
    <n v="129"/>
    <s v="Central Park,NY"/>
    <s v="Female"/>
    <n v="2007"/>
    <x v="2"/>
    <n v="16"/>
    <x v="0"/>
    <x v="2"/>
    <x v="1"/>
    <n v="5"/>
    <x v="3"/>
    <x v="1"/>
    <x v="2"/>
    <x v="2"/>
    <n v="5"/>
    <n v="5"/>
    <x v="1"/>
    <s v="NY"/>
    <s v="Central Park,NY"/>
  </r>
  <r>
    <n v="89"/>
    <n v="122"/>
    <s v="Upper West Side,NY"/>
    <s v="Female"/>
    <n v="2003"/>
    <x v="2"/>
    <n v="20"/>
    <x v="0"/>
    <x v="0"/>
    <x v="1"/>
    <n v="4"/>
    <x v="3"/>
    <x v="1"/>
    <x v="2"/>
    <x v="2"/>
    <n v="5"/>
    <n v="5"/>
    <x v="1"/>
    <s v="NY"/>
    <s v="Upper West Side,NY"/>
  </r>
  <r>
    <n v="90"/>
    <n v="123"/>
    <s v="St. George,NY"/>
    <s v="Male"/>
    <n v="1988"/>
    <x v="0"/>
    <n v="35"/>
    <x v="0"/>
    <x v="2"/>
    <x v="1"/>
    <n v="3"/>
    <x v="0"/>
    <x v="1"/>
    <x v="2"/>
    <x v="2"/>
    <n v="5"/>
    <n v="5"/>
    <x v="1"/>
    <s v="NY"/>
    <s v="St. George,NY"/>
  </r>
  <r>
    <n v="91"/>
    <n v="154"/>
    <s v="Cedar Hill, NY"/>
    <s v="Male"/>
    <n v="1960"/>
    <x v="1"/>
    <n v="63"/>
    <x v="1"/>
    <x v="0"/>
    <x v="1"/>
    <n v="4"/>
    <x v="0"/>
    <x v="2"/>
    <x v="0"/>
    <x v="1"/>
    <n v="5"/>
    <n v="3.5"/>
    <x v="0"/>
    <s v="NY"/>
    <s v="Cedar Hill, NY"/>
  </r>
  <r>
    <n v="92"/>
    <n v="111"/>
    <s v="China Town, NY"/>
    <s v="Male"/>
    <n v="1969"/>
    <x v="3"/>
    <n v="54"/>
    <x v="1"/>
    <x v="1"/>
    <x v="1"/>
    <n v="3"/>
    <x v="3"/>
    <x v="0"/>
    <x v="2"/>
    <x v="3"/>
    <n v="1"/>
    <n v="2"/>
    <x v="0"/>
    <s v="NY"/>
    <s v="China Town, NY"/>
  </r>
  <r>
    <n v="93"/>
    <n v="123"/>
    <s v="St. George,NY"/>
    <s v="Male"/>
    <n v="2000"/>
    <x v="2"/>
    <n v="23"/>
    <x v="0"/>
    <x v="1"/>
    <x v="1"/>
    <n v="5"/>
    <x v="3"/>
    <x v="0"/>
    <x v="2"/>
    <x v="2"/>
    <n v="5"/>
    <n v="5"/>
    <x v="0"/>
    <s v="NY"/>
    <s v="St. George,NY"/>
  </r>
  <r>
    <n v="94"/>
    <n v="107"/>
    <s v="Riverdale,NY"/>
    <s v="Female"/>
    <n v="1985"/>
    <x v="0"/>
    <n v="38"/>
    <x v="2"/>
    <x v="0"/>
    <x v="0"/>
    <n v="5"/>
    <x v="1"/>
    <x v="1"/>
    <x v="1"/>
    <x v="0"/>
    <n v="4"/>
    <n v="2.5"/>
    <x v="0"/>
    <s v="NY"/>
    <s v="Riverdale,NY"/>
  </r>
  <r>
    <n v="95"/>
    <n v="111"/>
    <s v="China Town, NY"/>
    <s v="Male"/>
    <n v="1974"/>
    <x v="3"/>
    <n v="49"/>
    <x v="2"/>
    <x v="0"/>
    <x v="0"/>
    <n v="3"/>
    <x v="0"/>
    <x v="1"/>
    <x v="2"/>
    <x v="1"/>
    <n v="5"/>
    <n v="3.5"/>
    <x v="1"/>
    <s v="NY"/>
    <s v="China Town, NY"/>
  </r>
  <r>
    <n v="98"/>
    <n v="123"/>
    <s v="St. George,NY"/>
    <s v="Female"/>
    <n v="2006"/>
    <x v="2"/>
    <n v="17"/>
    <x v="0"/>
    <x v="1"/>
    <x v="1"/>
    <n v="5"/>
    <x v="6"/>
    <x v="0"/>
    <x v="2"/>
    <x v="2"/>
    <n v="2"/>
    <n v="3.5"/>
    <x v="0"/>
    <s v="NY"/>
    <s v="St. George,NY"/>
  </r>
  <r>
    <n v="99"/>
    <n v="123"/>
    <s v="St. George,NY"/>
    <s v="Male"/>
    <n v="2002"/>
    <x v="2"/>
    <n v="21"/>
    <x v="0"/>
    <x v="0"/>
    <x v="0"/>
    <n v="3"/>
    <x v="1"/>
    <x v="0"/>
    <x v="0"/>
    <x v="3"/>
    <n v="2"/>
    <n v="2.5"/>
    <x v="0"/>
    <s v="NY"/>
    <s v="St. George,NY"/>
  </r>
  <r>
    <n v="100"/>
    <n v="153"/>
    <s v="Upper East Side,NY"/>
    <s v="Male"/>
    <n v="2005"/>
    <x v="2"/>
    <n v="18"/>
    <x v="0"/>
    <x v="0"/>
    <x v="0"/>
    <n v="4"/>
    <x v="3"/>
    <x v="0"/>
    <x v="1"/>
    <x v="3"/>
    <n v="2"/>
    <n v="2.5"/>
    <x v="0"/>
    <s v="NY"/>
    <s v="Upper East Side,N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9C8324-5480-4D69-9707-7D6EF1FD2EA6}"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E8" firstHeaderRow="1" firstDataRow="2" firstDataCol="1"/>
  <pivotFields count="2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4">
        <item x="0"/>
        <item x="1"/>
        <item x="2"/>
        <item t="default"/>
      </items>
    </pivotField>
    <pivotField axis="axisRow" showAll="0">
      <items count="4">
        <item x="1"/>
        <item x="2"/>
        <item x="0"/>
        <item t="default"/>
      </items>
    </pivotField>
    <pivotField showAll="0"/>
    <pivotField showAll="0"/>
    <pivotField dataField="1" showAll="0"/>
    <pivotField showAll="0"/>
    <pivotField showAll="0"/>
    <pivotField showAll="0"/>
  </pivotFields>
  <rowFields count="1">
    <field x="13"/>
  </rowFields>
  <rowItems count="4">
    <i>
      <x/>
    </i>
    <i>
      <x v="1"/>
    </i>
    <i>
      <x v="2"/>
    </i>
    <i t="grand">
      <x/>
    </i>
  </rowItems>
  <colFields count="1">
    <field x="12"/>
  </colFields>
  <colItems count="4">
    <i>
      <x/>
    </i>
    <i>
      <x v="1"/>
    </i>
    <i>
      <x v="2"/>
    </i>
    <i t="grand">
      <x/>
    </i>
  </colItems>
  <dataFields count="1">
    <dataField name="Average of Overall Rating" fld="16" subtotal="average" baseField="10" baseItem="0" numFmtId="2"/>
  </dataFields>
  <formats count="1">
    <format dxfId="15">
      <pivotArea outline="0" collapsedLevelsAreSubtotals="1" fieldPosition="0"/>
    </format>
  </formats>
  <chartFormats count="6">
    <chartFormat chart="3" format="0" series="1">
      <pivotArea type="data" outline="0" fieldPosition="0">
        <references count="2">
          <reference field="4294967294" count="1" selected="0">
            <x v="0"/>
          </reference>
          <reference field="12" count="1" selected="0">
            <x v="0"/>
          </reference>
        </references>
      </pivotArea>
    </chartFormat>
    <chartFormat chart="3" format="1" series="1">
      <pivotArea type="data" outline="0" fieldPosition="0">
        <references count="2">
          <reference field="4294967294" count="1" selected="0">
            <x v="0"/>
          </reference>
          <reference field="12" count="1" selected="0">
            <x v="1"/>
          </reference>
        </references>
      </pivotArea>
    </chartFormat>
    <chartFormat chart="3" format="2" series="1">
      <pivotArea type="data" outline="0" fieldPosition="0">
        <references count="2">
          <reference field="4294967294" count="1" selected="0">
            <x v="0"/>
          </reference>
          <reference field="12" count="1" selected="0">
            <x v="2"/>
          </reference>
        </references>
      </pivotArea>
    </chartFormat>
    <chartFormat chart="5" format="6" series="1">
      <pivotArea type="data" outline="0" fieldPosition="0">
        <references count="2">
          <reference field="4294967294" count="1" selected="0">
            <x v="0"/>
          </reference>
          <reference field="12" count="1" selected="0">
            <x v="0"/>
          </reference>
        </references>
      </pivotArea>
    </chartFormat>
    <chartFormat chart="5" format="7" series="1">
      <pivotArea type="data" outline="0" fieldPosition="0">
        <references count="2">
          <reference field="4294967294" count="1" selected="0">
            <x v="0"/>
          </reference>
          <reference field="12" count="1" selected="0">
            <x v="1"/>
          </reference>
        </references>
      </pivotArea>
    </chartFormat>
    <chartFormat chart="5" format="8"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23286C-9825-4DA6-9D10-00BA7289D4E2}"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D4" firstHeaderRow="0" firstDataRow="1" firstDataCol="1" rowPageCount="1" colPageCount="1"/>
  <pivotFields count="20">
    <pivotField showAll="0"/>
    <pivotField showAll="0"/>
    <pivotField showAll="0"/>
    <pivotField showAll="0"/>
    <pivotField showAll="0"/>
    <pivotField showAll="0"/>
    <pivotField showAll="0"/>
    <pivotField showAll="0"/>
    <pivotField axis="axisRow" showAll="0">
      <items count="4">
        <item x="2"/>
        <item x="0"/>
        <item x="1"/>
        <item t="default"/>
      </items>
    </pivotField>
    <pivotField showAll="0"/>
    <pivotField showAll="0"/>
    <pivotField axis="axisPage" multipleItemSelectionAllowed="1" showAll="0">
      <items count="8">
        <item x="5"/>
        <item x="1"/>
        <item x="3"/>
        <item x="0"/>
        <item x="4"/>
        <item x="6"/>
        <item x="2"/>
        <item t="default"/>
      </items>
    </pivotField>
    <pivotField showAll="0"/>
    <pivotField showAll="0"/>
    <pivotField dataField="1" showAll="0">
      <items count="6">
        <item h="1" x="0"/>
        <item h="1" x="1"/>
        <item x="3"/>
        <item h="1" x="4"/>
        <item h="1" x="2"/>
        <item t="default"/>
      </items>
    </pivotField>
    <pivotField dataField="1" showAll="0"/>
    <pivotField dataField="1" showAll="0"/>
    <pivotField showAll="0">
      <items count="3">
        <item h="1" x="0"/>
        <item x="1"/>
        <item t="default"/>
      </items>
    </pivotField>
    <pivotField showAll="0"/>
    <pivotField showAll="0"/>
  </pivotFields>
  <rowFields count="1">
    <field x="8"/>
  </rowFields>
  <rowItems count="1">
    <i t="grand">
      <x/>
    </i>
  </rowItems>
  <colFields count="1">
    <field x="-2"/>
  </colFields>
  <colItems count="3">
    <i>
      <x/>
    </i>
    <i i="1">
      <x v="1"/>
    </i>
    <i i="2">
      <x v="2"/>
    </i>
  </colItems>
  <pageFields count="1">
    <pageField fld="11" hier="-1"/>
  </pageFields>
  <dataFields count="3">
    <dataField name="Average of Food Rating" fld="14" subtotal="average" baseField="5" baseItem="0"/>
    <dataField name="Average of Service Rating" fld="15" subtotal="average" baseField="5" baseItem="0"/>
    <dataField name="Average of Overall Rating" fld="16" subtotal="average" baseField="5" baseItem="0"/>
  </dataFields>
  <formats count="1">
    <format dxfId="14">
      <pivotArea outline="0" collapsedLevelsAreSubtotals="1" fieldPosition="0"/>
    </format>
  </formats>
  <chartFormats count="9">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2" format="2" series="1">
      <pivotArea type="data" outline="0" fieldPosition="0">
        <references count="1">
          <reference field="4294967294" count="1" selected="0">
            <x v="2"/>
          </reference>
        </references>
      </pivotArea>
    </chartFormat>
    <chartFormat chart="15" format="6" series="1">
      <pivotArea type="data" outline="0" fieldPosition="0">
        <references count="1">
          <reference field="4294967294" count="1" selected="0">
            <x v="0"/>
          </reference>
        </references>
      </pivotArea>
    </chartFormat>
    <chartFormat chart="15" format="7" series="1">
      <pivotArea type="data" outline="0" fieldPosition="0">
        <references count="1">
          <reference field="4294967294" count="1" selected="0">
            <x v="1"/>
          </reference>
        </references>
      </pivotArea>
    </chartFormat>
    <chartFormat chart="1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01B3D5-5CE6-47A0-81CD-7E967C480078}"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1" firstHeaderRow="1" firstDataRow="1" firstDataCol="1"/>
  <pivotFields count="20">
    <pivotField showAll="0"/>
    <pivotField showAll="0"/>
    <pivotField showAll="0"/>
    <pivotField showAll="0"/>
    <pivotField showAll="0"/>
    <pivotField showAll="0"/>
    <pivotField showAll="0"/>
    <pivotField showAll="0"/>
    <pivotField showAll="0"/>
    <pivotField showAll="0"/>
    <pivotField showAll="0"/>
    <pivotField axis="axisRow" dataField="1" showAll="0">
      <items count="8">
        <item x="5"/>
        <item x="1"/>
        <item x="3"/>
        <item x="0"/>
        <item x="4"/>
        <item x="6"/>
        <item x="2"/>
        <item t="default"/>
      </items>
    </pivotField>
    <pivotField showAll="0"/>
    <pivotField showAll="0"/>
    <pivotField showAll="0"/>
    <pivotField showAll="0"/>
    <pivotField showAll="0"/>
    <pivotField showAll="0"/>
    <pivotField showAll="0"/>
    <pivotField showAll="0"/>
  </pivotFields>
  <rowFields count="1">
    <field x="11"/>
  </rowFields>
  <rowItems count="8">
    <i>
      <x/>
    </i>
    <i>
      <x v="1"/>
    </i>
    <i>
      <x v="2"/>
    </i>
    <i>
      <x v="3"/>
    </i>
    <i>
      <x v="4"/>
    </i>
    <i>
      <x v="5"/>
    </i>
    <i>
      <x v="6"/>
    </i>
    <i t="grand">
      <x/>
    </i>
  </rowItems>
  <colItems count="1">
    <i/>
  </colItems>
  <dataFields count="1">
    <dataField name="Count of Cuisines" fld="11" subtotal="count" baseField="0" baseItem="0"/>
  </dataFields>
  <chartFormats count="16">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11" count="1" selected="0">
            <x v="0"/>
          </reference>
        </references>
      </pivotArea>
    </chartFormat>
    <chartFormat chart="8" format="2">
      <pivotArea type="data" outline="0" fieldPosition="0">
        <references count="2">
          <reference field="4294967294" count="1" selected="0">
            <x v="0"/>
          </reference>
          <reference field="11" count="1" selected="0">
            <x v="1"/>
          </reference>
        </references>
      </pivotArea>
    </chartFormat>
    <chartFormat chart="8" format="3">
      <pivotArea type="data" outline="0" fieldPosition="0">
        <references count="2">
          <reference field="4294967294" count="1" selected="0">
            <x v="0"/>
          </reference>
          <reference field="11" count="1" selected="0">
            <x v="2"/>
          </reference>
        </references>
      </pivotArea>
    </chartFormat>
    <chartFormat chart="8" format="4">
      <pivotArea type="data" outline="0" fieldPosition="0">
        <references count="2">
          <reference field="4294967294" count="1" selected="0">
            <x v="0"/>
          </reference>
          <reference field="11" count="1" selected="0">
            <x v="3"/>
          </reference>
        </references>
      </pivotArea>
    </chartFormat>
    <chartFormat chart="8" format="5">
      <pivotArea type="data" outline="0" fieldPosition="0">
        <references count="2">
          <reference field="4294967294" count="1" selected="0">
            <x v="0"/>
          </reference>
          <reference field="11" count="1" selected="0">
            <x v="4"/>
          </reference>
        </references>
      </pivotArea>
    </chartFormat>
    <chartFormat chart="8" format="6">
      <pivotArea type="data" outline="0" fieldPosition="0">
        <references count="2">
          <reference field="4294967294" count="1" selected="0">
            <x v="0"/>
          </reference>
          <reference field="11" count="1" selected="0">
            <x v="5"/>
          </reference>
        </references>
      </pivotArea>
    </chartFormat>
    <chartFormat chart="8" format="7">
      <pivotArea type="data" outline="0" fieldPosition="0">
        <references count="2">
          <reference field="4294967294" count="1" selected="0">
            <x v="0"/>
          </reference>
          <reference field="11" count="1" selected="0">
            <x v="6"/>
          </reference>
        </references>
      </pivotArea>
    </chartFormat>
    <chartFormat chart="14" format="16" series="1">
      <pivotArea type="data" outline="0" fieldPosition="0">
        <references count="1">
          <reference field="4294967294" count="1" selected="0">
            <x v="0"/>
          </reference>
        </references>
      </pivotArea>
    </chartFormat>
    <chartFormat chart="14" format="17">
      <pivotArea type="data" outline="0" fieldPosition="0">
        <references count="2">
          <reference field="4294967294" count="1" selected="0">
            <x v="0"/>
          </reference>
          <reference field="11" count="1" selected="0">
            <x v="0"/>
          </reference>
        </references>
      </pivotArea>
    </chartFormat>
    <chartFormat chart="14" format="18">
      <pivotArea type="data" outline="0" fieldPosition="0">
        <references count="2">
          <reference field="4294967294" count="1" selected="0">
            <x v="0"/>
          </reference>
          <reference field="11" count="1" selected="0">
            <x v="1"/>
          </reference>
        </references>
      </pivotArea>
    </chartFormat>
    <chartFormat chart="14" format="19">
      <pivotArea type="data" outline="0" fieldPosition="0">
        <references count="2">
          <reference field="4294967294" count="1" selected="0">
            <x v="0"/>
          </reference>
          <reference field="11" count="1" selected="0">
            <x v="2"/>
          </reference>
        </references>
      </pivotArea>
    </chartFormat>
    <chartFormat chart="14" format="20">
      <pivotArea type="data" outline="0" fieldPosition="0">
        <references count="2">
          <reference field="4294967294" count="1" selected="0">
            <x v="0"/>
          </reference>
          <reference field="11" count="1" selected="0">
            <x v="3"/>
          </reference>
        </references>
      </pivotArea>
    </chartFormat>
    <chartFormat chart="14" format="21">
      <pivotArea type="data" outline="0" fieldPosition="0">
        <references count="2">
          <reference field="4294967294" count="1" selected="0">
            <x v="0"/>
          </reference>
          <reference field="11" count="1" selected="0">
            <x v="4"/>
          </reference>
        </references>
      </pivotArea>
    </chartFormat>
    <chartFormat chart="14" format="22">
      <pivotArea type="data" outline="0" fieldPosition="0">
        <references count="2">
          <reference field="4294967294" count="1" selected="0">
            <x v="0"/>
          </reference>
          <reference field="11" count="1" selected="0">
            <x v="5"/>
          </reference>
        </references>
      </pivotArea>
    </chartFormat>
    <chartFormat chart="14" format="23">
      <pivotArea type="data" outline="0" fieldPosition="0">
        <references count="2">
          <reference field="4294967294" count="1" selected="0">
            <x v="0"/>
          </reference>
          <reference field="1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767D17-FCD2-4274-AE93-A28AB98593A6}"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C6" firstHeaderRow="0" firstDataRow="1" firstDataCol="1"/>
  <pivotFields count="20">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 showAll="0"/>
    <pivotField showAll="0"/>
    <pivotField showAll="0"/>
    <pivotField showAll="0"/>
    <pivotField dataField="1" showAll="0"/>
    <pivotField dataField="1" showAll="0"/>
    <pivotField showAll="0"/>
    <pivotField showAll="0"/>
    <pivotField showAll="0"/>
    <pivotField showAll="0"/>
  </pivotFields>
  <rowFields count="1">
    <field x="9"/>
  </rowFields>
  <rowItems count="3">
    <i>
      <x/>
    </i>
    <i>
      <x v="1"/>
    </i>
    <i t="grand">
      <x/>
    </i>
  </rowItems>
  <colFields count="1">
    <field x="-2"/>
  </colFields>
  <colItems count="2">
    <i>
      <x/>
    </i>
    <i i="1">
      <x v="1"/>
    </i>
  </colItems>
  <dataFields count="2">
    <dataField name="Average of Food Rating" fld="14" subtotal="average" baseField="6" baseItem="0"/>
    <dataField name="Average of Service Rating" fld="15" subtotal="average" baseField="6" baseItem="0"/>
  </dataFields>
  <formats count="1">
    <format dxfId="13">
      <pivotArea outline="0" collapsedLevelsAreSubtotals="1" fieldPosition="0"/>
    </format>
  </formats>
  <chartFormats count="4">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C09C5E5-40FB-41A1-9437-CCEC11C42B76}" name="PivotTable5"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20">
    <pivotField showAll="0"/>
    <pivotField showAll="0"/>
    <pivotField showAll="0"/>
    <pivotField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7"/>
  </rowFields>
  <rowItems count="4">
    <i>
      <x/>
    </i>
    <i>
      <x v="1"/>
    </i>
    <i>
      <x v="2"/>
    </i>
    <i t="grand">
      <x/>
    </i>
  </rowItems>
  <colItems count="1">
    <i/>
  </colItems>
  <dataFields count="1">
    <dataField name="Average of Food Rating" fld="14" subtotal="average" baseField="6" baseItem="0"/>
  </dataFields>
  <formats count="1">
    <format dxfId="12">
      <pivotArea collapsedLevelsAreSubtotals="1" fieldPosition="0">
        <references count="1">
          <reference field="7" count="0"/>
        </references>
      </pivotArea>
    </format>
  </formats>
  <chartFormats count="3">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85B51D9-A3F2-4122-AAE2-6F23F572E611}" name="PivotTable6"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8" firstHeaderRow="0" firstDataRow="1" firstDataCol="1"/>
  <pivotFields count="20">
    <pivotField showAll="0"/>
    <pivotField showAll="0"/>
    <pivotField showAll="0"/>
    <pivotField showAll="0"/>
    <pivotField showAll="0"/>
    <pivotField axis="axisRow" showAll="0">
      <items count="5">
        <item x="1"/>
        <item x="3"/>
        <item x="0"/>
        <item x="2"/>
        <item t="default"/>
      </items>
    </pivotField>
    <pivotField showAll="0"/>
    <pivotField showAll="0"/>
    <pivotField showAll="0"/>
    <pivotField showAll="0"/>
    <pivotField showAll="0"/>
    <pivotField showAll="0"/>
    <pivotField showAll="0"/>
    <pivotField showAll="0"/>
    <pivotField dataField="1" showAll="0">
      <items count="6">
        <item x="0"/>
        <item x="1"/>
        <item x="3"/>
        <item x="4"/>
        <item x="2"/>
        <item t="default"/>
      </items>
    </pivotField>
    <pivotField dataField="1" showAll="0"/>
    <pivotField showAll="0"/>
    <pivotField showAll="0"/>
    <pivotField showAll="0"/>
    <pivotField showAll="0"/>
  </pivotFields>
  <rowFields count="1">
    <field x="5"/>
  </rowFields>
  <rowItems count="5">
    <i>
      <x/>
    </i>
    <i>
      <x v="1"/>
    </i>
    <i>
      <x v="2"/>
    </i>
    <i>
      <x v="3"/>
    </i>
    <i t="grand">
      <x/>
    </i>
  </rowItems>
  <colFields count="1">
    <field x="-2"/>
  </colFields>
  <colItems count="2">
    <i>
      <x/>
    </i>
    <i i="1">
      <x v="1"/>
    </i>
  </colItems>
  <dataFields count="2">
    <dataField name="Average of Food Rating" fld="14" subtotal="average" baseField="5" baseItem="0"/>
    <dataField name="Average of Service Rating" fld="15" subtotal="average" baseField="5" baseItem="0"/>
  </dataFields>
  <formats count="1">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ften_A_S" xr10:uid="{371AF911-78A2-46FD-97F8-617A0ADB4DDC}" sourceName="Often A S">
  <pivotTables>
    <pivotTable tabId="3" name="PivotTable2"/>
  </pivotTables>
  <data>
    <tabular pivotCacheId="160196085">
      <items count="2">
        <i x="0"/>
        <i x="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ood_Rating" xr10:uid="{80F49E1A-C836-480C-B13A-07CA8C4DFB62}" sourceName="Food Rating">
  <pivotTables>
    <pivotTable tabId="3" name="PivotTable2"/>
  </pivotTables>
  <data>
    <tabular pivotCacheId="160196085">
      <items count="5">
        <i x="0"/>
        <i x="1"/>
        <i x="4"/>
        <i x="2"/>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ften A S 1" xr10:uid="{92D90D56-3986-4122-AC8C-41711451814D}" cache="Slicer_Often_A_S" caption="Often A S" rowHeight="234950"/>
  <slicer name="Food Rating 1" xr10:uid="{628813C8-47E0-409E-AA07-0F91B0078DAD}" cache="Slicer_Food_Rating" caption="Food Rating"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ften A S" xr10:uid="{F332BA7C-C81B-4082-828D-A48489D0783B}" cache="Slicer_Often_A_S" caption="Often A S" rowHeight="234950"/>
  <slicer name="Food Rating" xr10:uid="{E7D4768E-9DBE-4384-9E7A-009C4BEF85DD}" cache="Slicer_Food_Rating" caption="Food Rating"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T101" totalsRowShown="0" headerRowDxfId="10" headerRowBorderDxfId="9" tableBorderDxfId="8">
  <tableColumns count="20">
    <tableColumn id="1" xr3:uid="{00000000-0010-0000-0000-000001000000}" name="User ID"/>
    <tableColumn id="2" xr3:uid="{00000000-0010-0000-0000-000002000000}" name="Area code"/>
    <tableColumn id="3" xr3:uid="{00000000-0010-0000-0000-000003000000}" name="Location"/>
    <tableColumn id="4" xr3:uid="{00000000-0010-0000-0000-000004000000}" name="Gender"/>
    <tableColumn id="5" xr3:uid="{00000000-0010-0000-0000-000005000000}" name="YOB"/>
    <tableColumn id="19" xr3:uid="{B02F7F8D-FEF9-4D7D-875B-B844C2F4EF8F}" name="Group" dataDxfId="7">
      <calculatedColumnFormula>IF(AND(Table1[[#This Row],[YOB]]&gt;=1950,Table1[[#This Row],[YOB]]&lt;=1965),"Bommers",IF(AND(Table1[[#This Row],[YOB]]&gt;=1966,Table1[[#This Row],[YOB]]&lt;=1980),"Gen X",IF(AND(Table1[[#This Row],[YOB]]&gt;=1981,Table1[[#This Row],[YOB]]&lt;=1994),"Gen Y",IF(AND(Table1[[#This Row],[YOB]]&gt;=1995),"Milleials"))))</calculatedColumnFormula>
    </tableColumn>
    <tableColumn id="17" xr3:uid="{505ECE3B-0BCD-48C1-980B-2A69A2F39C5A}" name="Age Category" dataDxfId="6">
      <calculatedColumnFormula>IF(AND(Table1[[#This Row],[Age]]&gt;=14,Table1[[#This Row],[Age]]&lt;=35),"Young",IF(AND(Table1[[#This Row],[Age]]&gt;35,Table1[[#This Row],[Age]]&lt;=50),"Middle","Old"))</calculatedColumnFormula>
    </tableColumn>
    <tableColumn id="6" xr3:uid="{00000000-0010-0000-0000-000006000000}" name="Marital Status"/>
    <tableColumn id="7" xr3:uid="{00000000-0010-0000-0000-000007000000}" name="Activity"/>
    <tableColumn id="8" xr3:uid="{00000000-0010-0000-0000-000008000000}" name="Budget"/>
    <tableColumn id="9" xr3:uid="{00000000-0010-0000-0000-000009000000}" name="Cuisines"/>
    <tableColumn id="10" xr3:uid="{00000000-0010-0000-0000-00000A000000}" name="Alcohol "/>
    <tableColumn id="11" xr3:uid="{00000000-0010-0000-0000-00000B000000}" name="Smoker"/>
    <tableColumn id="15" xr3:uid="{8D40BF84-C8B2-4B1E-9BA8-DD0F0BF78B17}" name="Age" dataDxfId="1">
      <calculatedColumnFormula>2023-Table1[[#This Row],[YOB]]</calculatedColumnFormula>
    </tableColumn>
    <tableColumn id="12" xr3:uid="{00000000-0010-0000-0000-00000C000000}" name="Food Rating"/>
    <tableColumn id="13" xr3:uid="{00000000-0010-0000-0000-00000D000000}" name="Service Rating"/>
    <tableColumn id="14" xr3:uid="{00000000-0010-0000-0000-00000E000000}" name="Overall Rating" dataDxfId="5">
      <calculatedColumnFormula>AVERAGE(Table1[[#This Row],[Food Rating]],Table1[[#This Row],[Service Rating]])</calculatedColumnFormula>
    </tableColumn>
    <tableColumn id="16" xr3:uid="{00000000-0010-0000-0000-000010000000}" name="Often A S" dataDxfId="4">
      <calculatedColumnFormula>IF(AND(Table1[[#This Row],[Alcohol ]]="Often",Table1[[#This Row],[Smoker]]="Often"),"Yes","No")</calculatedColumnFormula>
    </tableColumn>
    <tableColumn id="18" xr3:uid="{00000000-0010-0000-0000-000012000000}" name="Column1" dataDxfId="3">
      <calculatedColumnFormula>RIGHT(Table1[[#This Row],[Location]],2)</calculatedColumnFormula>
    </tableColumn>
    <tableColumn id="20" xr3:uid="{00000000-0010-0000-0000-000014000000}" name="Column2" dataDxfId="2">
      <calculatedColumnFormula>SUBSTITUTE(Table1[[#This Row],[Location]],"MY","NY")</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014FA-441A-4D43-9273-66A80320E4C7}">
  <dimension ref="A3:E8"/>
  <sheetViews>
    <sheetView workbookViewId="0">
      <selection activeCell="B5" sqref="B5:E8"/>
    </sheetView>
  </sheetViews>
  <sheetFormatPr defaultRowHeight="14.4" x14ac:dyDescent="0.3"/>
  <cols>
    <col min="1" max="1" width="22.5546875" bestFit="1" customWidth="1"/>
    <col min="2" max="2" width="15.5546875" bestFit="1" customWidth="1"/>
    <col min="3" max="3" width="5.77734375" bestFit="1" customWidth="1"/>
    <col min="4" max="4" width="7.33203125" bestFit="1" customWidth="1"/>
    <col min="5" max="5" width="10.77734375" bestFit="1" customWidth="1"/>
  </cols>
  <sheetData>
    <row r="3" spans="1:5" x14ac:dyDescent="0.3">
      <c r="A3" s="3" t="s">
        <v>50</v>
      </c>
      <c r="B3" s="3" t="s">
        <v>49</v>
      </c>
    </row>
    <row r="4" spans="1:5" x14ac:dyDescent="0.3">
      <c r="A4" s="3" t="s">
        <v>47</v>
      </c>
      <c r="B4" t="s">
        <v>34</v>
      </c>
      <c r="C4" t="s">
        <v>35</v>
      </c>
      <c r="D4" t="s">
        <v>36</v>
      </c>
      <c r="E4" t="s">
        <v>48</v>
      </c>
    </row>
    <row r="5" spans="1:5" x14ac:dyDescent="0.3">
      <c r="A5" s="4" t="s">
        <v>34</v>
      </c>
      <c r="B5" s="5">
        <v>3</v>
      </c>
      <c r="C5" s="5">
        <v>2.1428571428571428</v>
      </c>
      <c r="D5" s="5">
        <v>2.7222222222222223</v>
      </c>
      <c r="E5" s="5">
        <v>2.7166666666666668</v>
      </c>
    </row>
    <row r="6" spans="1:5" x14ac:dyDescent="0.3">
      <c r="A6" s="4" t="s">
        <v>35</v>
      </c>
      <c r="B6" s="5">
        <v>3.3846153846153846</v>
      </c>
      <c r="C6" s="5">
        <v>4.1923076923076925</v>
      </c>
      <c r="D6" s="5">
        <v>4.375</v>
      </c>
      <c r="E6" s="5">
        <v>3.9264705882352939</v>
      </c>
    </row>
    <row r="7" spans="1:5" x14ac:dyDescent="0.3">
      <c r="A7" s="4" t="s">
        <v>36</v>
      </c>
      <c r="B7" s="5">
        <v>2.4411764705882355</v>
      </c>
      <c r="C7" s="5">
        <v>3.2272727272727271</v>
      </c>
      <c r="D7" s="5">
        <v>3.3125</v>
      </c>
      <c r="E7" s="5">
        <v>2.875</v>
      </c>
    </row>
    <row r="8" spans="1:5" x14ac:dyDescent="0.3">
      <c r="A8" s="4" t="s">
        <v>48</v>
      </c>
      <c r="B8" s="5">
        <v>2.8977272727272729</v>
      </c>
      <c r="C8" s="5">
        <v>3.3870967741935485</v>
      </c>
      <c r="D8" s="5">
        <v>3.44</v>
      </c>
      <c r="E8" s="5">
        <v>3.1850000000000001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9DCA9-1716-4F6D-9442-CE3EF8D93367}">
  <dimension ref="A1"/>
  <sheetViews>
    <sheetView tabSelected="1" workbookViewId="0">
      <selection activeCell="A34" sqref="A3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B078D-C79F-41FB-ADEF-3F22AEDABDE0}">
  <dimension ref="A1:D4"/>
  <sheetViews>
    <sheetView workbookViewId="0"/>
  </sheetViews>
  <sheetFormatPr defaultRowHeight="14.4" x14ac:dyDescent="0.3"/>
  <cols>
    <col min="1" max="1" width="12.5546875" bestFit="1" customWidth="1"/>
    <col min="2" max="2" width="20.77734375" bestFit="1" customWidth="1"/>
    <col min="3" max="3" width="22.6640625" bestFit="1" customWidth="1"/>
    <col min="4" max="4" width="22.5546875" bestFit="1" customWidth="1"/>
  </cols>
  <sheetData>
    <row r="1" spans="1:4" x14ac:dyDescent="0.3">
      <c r="A1" s="3" t="s">
        <v>7</v>
      </c>
      <c r="B1" t="s">
        <v>53</v>
      </c>
    </row>
    <row r="3" spans="1:4" x14ac:dyDescent="0.3">
      <c r="A3" s="3" t="s">
        <v>47</v>
      </c>
      <c r="B3" t="s">
        <v>51</v>
      </c>
      <c r="C3" t="s">
        <v>52</v>
      </c>
      <c r="D3" t="s">
        <v>50</v>
      </c>
    </row>
    <row r="4" spans="1:4" x14ac:dyDescent="0.3">
      <c r="A4" s="4" t="s">
        <v>48</v>
      </c>
      <c r="B4" s="5"/>
      <c r="C4" s="5"/>
      <c r="D4" s="5"/>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96F56-AD24-4335-8D8A-11E90BAA089C}">
  <dimension ref="A3:B11"/>
  <sheetViews>
    <sheetView workbookViewId="0">
      <selection activeCell="O18" sqref="O18"/>
    </sheetView>
  </sheetViews>
  <sheetFormatPr defaultRowHeight="14.4" x14ac:dyDescent="0.3"/>
  <cols>
    <col min="1" max="1" width="12.5546875" bestFit="1" customWidth="1"/>
    <col min="2" max="2" width="15.6640625" bestFit="1" customWidth="1"/>
  </cols>
  <sheetData>
    <row r="3" spans="1:2" x14ac:dyDescent="0.3">
      <c r="A3" s="3" t="s">
        <v>47</v>
      </c>
      <c r="B3" t="s">
        <v>54</v>
      </c>
    </row>
    <row r="4" spans="1:2" x14ac:dyDescent="0.3">
      <c r="A4" s="4" t="s">
        <v>32</v>
      </c>
      <c r="B4">
        <v>12</v>
      </c>
    </row>
    <row r="5" spans="1:2" x14ac:dyDescent="0.3">
      <c r="A5" s="4" t="s">
        <v>30</v>
      </c>
      <c r="B5">
        <v>17</v>
      </c>
    </row>
    <row r="6" spans="1:2" x14ac:dyDescent="0.3">
      <c r="A6" s="4" t="s">
        <v>33</v>
      </c>
      <c r="B6">
        <v>17</v>
      </c>
    </row>
    <row r="7" spans="1:2" x14ac:dyDescent="0.3">
      <c r="A7" s="4" t="s">
        <v>28</v>
      </c>
      <c r="B7">
        <v>16</v>
      </c>
    </row>
    <row r="8" spans="1:2" x14ac:dyDescent="0.3">
      <c r="A8" s="4" t="s">
        <v>31</v>
      </c>
      <c r="B8">
        <v>9</v>
      </c>
    </row>
    <row r="9" spans="1:2" x14ac:dyDescent="0.3">
      <c r="A9" s="4" t="s">
        <v>27</v>
      </c>
      <c r="B9">
        <v>18</v>
      </c>
    </row>
    <row r="10" spans="1:2" x14ac:dyDescent="0.3">
      <c r="A10" s="4" t="s">
        <v>29</v>
      </c>
      <c r="B10">
        <v>11</v>
      </c>
    </row>
    <row r="11" spans="1:2" x14ac:dyDescent="0.3">
      <c r="A11" s="4" t="s">
        <v>48</v>
      </c>
      <c r="B11">
        <v>100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F8C7-0305-4AF5-A64D-E77B8DD5408F}">
  <dimension ref="A3:C6"/>
  <sheetViews>
    <sheetView workbookViewId="0">
      <selection activeCell="B4" sqref="B4:C6"/>
    </sheetView>
  </sheetViews>
  <sheetFormatPr defaultRowHeight="14.4" x14ac:dyDescent="0.3"/>
  <cols>
    <col min="1" max="1" width="12.5546875" bestFit="1" customWidth="1"/>
    <col min="2" max="2" width="20.77734375" bestFit="1" customWidth="1"/>
    <col min="3" max="3" width="22.6640625" bestFit="1" customWidth="1"/>
  </cols>
  <sheetData>
    <row r="3" spans="1:3" x14ac:dyDescent="0.3">
      <c r="A3" s="3" t="s">
        <v>47</v>
      </c>
      <c r="B3" t="s">
        <v>51</v>
      </c>
      <c r="C3" t="s">
        <v>52</v>
      </c>
    </row>
    <row r="4" spans="1:3" x14ac:dyDescent="0.3">
      <c r="A4" s="4" t="s">
        <v>25</v>
      </c>
      <c r="B4" s="5">
        <v>3.3</v>
      </c>
      <c r="C4" s="5">
        <v>3.5</v>
      </c>
    </row>
    <row r="5" spans="1:3" x14ac:dyDescent="0.3">
      <c r="A5" s="4" t="s">
        <v>26</v>
      </c>
      <c r="B5" s="5">
        <v>3.0666666666666669</v>
      </c>
      <c r="C5" s="5">
        <v>3.0166666666666666</v>
      </c>
    </row>
    <row r="6" spans="1:3" x14ac:dyDescent="0.3">
      <c r="A6" s="4" t="s">
        <v>48</v>
      </c>
      <c r="B6" s="5">
        <v>3.16</v>
      </c>
      <c r="C6" s="5">
        <v>3.21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834E1-F7A6-403B-ABCD-BA19729EA5C0}">
  <dimension ref="A3:B7"/>
  <sheetViews>
    <sheetView workbookViewId="0">
      <selection activeCell="A3" sqref="A3:B7"/>
    </sheetView>
  </sheetViews>
  <sheetFormatPr defaultRowHeight="14.4" x14ac:dyDescent="0.3"/>
  <cols>
    <col min="1" max="1" width="12.5546875" bestFit="1" customWidth="1"/>
    <col min="2" max="2" width="20.77734375" bestFit="1" customWidth="1"/>
  </cols>
  <sheetData>
    <row r="3" spans="1:2" x14ac:dyDescent="0.3">
      <c r="A3" s="3" t="s">
        <v>47</v>
      </c>
      <c r="B3" t="s">
        <v>51</v>
      </c>
    </row>
    <row r="4" spans="1:2" x14ac:dyDescent="0.3">
      <c r="A4" s="4" t="s">
        <v>57</v>
      </c>
      <c r="B4" s="5">
        <v>3</v>
      </c>
    </row>
    <row r="5" spans="1:2" x14ac:dyDescent="0.3">
      <c r="A5" s="4" t="s">
        <v>58</v>
      </c>
      <c r="B5" s="5">
        <v>3.1923076923076925</v>
      </c>
    </row>
    <row r="6" spans="1:2" x14ac:dyDescent="0.3">
      <c r="A6" s="4" t="s">
        <v>59</v>
      </c>
      <c r="B6" s="5">
        <v>3.2244897959183674</v>
      </c>
    </row>
    <row r="7" spans="1:2" x14ac:dyDescent="0.3">
      <c r="A7" s="4" t="s">
        <v>48</v>
      </c>
      <c r="B7">
        <v>3.16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AA96B-DBCA-4434-9CE0-CC00EB7889DB}">
  <dimension ref="A3:C8"/>
  <sheetViews>
    <sheetView workbookViewId="0">
      <selection activeCell="B4" sqref="B4:C8"/>
    </sheetView>
  </sheetViews>
  <sheetFormatPr defaultRowHeight="14.4" x14ac:dyDescent="0.3"/>
  <cols>
    <col min="1" max="1" width="12.5546875" bestFit="1" customWidth="1"/>
    <col min="2" max="2" width="20.77734375" bestFit="1" customWidth="1"/>
    <col min="3" max="3" width="22.6640625" bestFit="1" customWidth="1"/>
  </cols>
  <sheetData>
    <row r="3" spans="1:3" x14ac:dyDescent="0.3">
      <c r="A3" s="3" t="s">
        <v>47</v>
      </c>
      <c r="B3" t="s">
        <v>51</v>
      </c>
      <c r="C3" t="s">
        <v>52</v>
      </c>
    </row>
    <row r="4" spans="1:3" x14ac:dyDescent="0.3">
      <c r="A4" s="4" t="s">
        <v>61</v>
      </c>
      <c r="B4" s="5">
        <v>2.95</v>
      </c>
      <c r="C4" s="5">
        <v>3</v>
      </c>
    </row>
    <row r="5" spans="1:3" x14ac:dyDescent="0.3">
      <c r="A5" s="4" t="s">
        <v>62</v>
      </c>
      <c r="B5" s="5">
        <v>3.5</v>
      </c>
      <c r="C5" s="5">
        <v>3.4545454545454546</v>
      </c>
    </row>
    <row r="6" spans="1:3" x14ac:dyDescent="0.3">
      <c r="A6" s="4" t="s">
        <v>63</v>
      </c>
      <c r="B6" s="5">
        <v>2.5882352941176472</v>
      </c>
      <c r="C6" s="5">
        <v>3.0588235294117645</v>
      </c>
    </row>
    <row r="7" spans="1:3" x14ac:dyDescent="0.3">
      <c r="A7" s="4" t="s">
        <v>64</v>
      </c>
      <c r="B7" s="5">
        <v>3.3170731707317072</v>
      </c>
      <c r="C7" s="5">
        <v>3.2439024390243905</v>
      </c>
    </row>
    <row r="8" spans="1:3" x14ac:dyDescent="0.3">
      <c r="A8" s="4" t="s">
        <v>48</v>
      </c>
      <c r="B8" s="5">
        <v>3.16</v>
      </c>
      <c r="C8" s="5">
        <v>3.21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08698-6405-4B13-99DD-1EF3024F9245}">
  <dimension ref="A1:H15"/>
  <sheetViews>
    <sheetView workbookViewId="0">
      <selection activeCell="H19" sqref="H19"/>
    </sheetView>
  </sheetViews>
  <sheetFormatPr defaultRowHeight="14.4" x14ac:dyDescent="0.3"/>
  <cols>
    <col min="1" max="1" width="16.88671875" customWidth="1"/>
    <col min="2" max="2" width="13.88671875" customWidth="1"/>
    <col min="3" max="3" width="16.44140625" customWidth="1"/>
    <col min="4" max="4" width="11.5546875" customWidth="1"/>
    <col min="5" max="5" width="16.21875" customWidth="1"/>
    <col min="6" max="6" width="13.88671875" customWidth="1"/>
    <col min="7" max="7" width="16.33203125" customWidth="1"/>
    <col min="8" max="8" width="10.88671875" customWidth="1"/>
  </cols>
  <sheetData>
    <row r="1" spans="1:8" x14ac:dyDescent="0.3">
      <c r="A1" s="8" t="s">
        <v>55</v>
      </c>
      <c r="B1" s="8"/>
      <c r="C1" s="8" t="s">
        <v>9</v>
      </c>
      <c r="D1" s="8"/>
      <c r="E1" s="8" t="s">
        <v>10</v>
      </c>
      <c r="F1" s="8"/>
      <c r="G1" s="8" t="s">
        <v>42</v>
      </c>
      <c r="H1" s="8"/>
    </row>
    <row r="2" spans="1:8" x14ac:dyDescent="0.3">
      <c r="A2" s="6"/>
      <c r="B2" s="6"/>
      <c r="C2" s="6"/>
      <c r="D2" s="6"/>
      <c r="E2" s="6"/>
      <c r="F2" s="6"/>
      <c r="G2" s="6"/>
      <c r="H2" s="6"/>
    </row>
    <row r="3" spans="1:8" x14ac:dyDescent="0.3">
      <c r="A3" s="6" t="s">
        <v>65</v>
      </c>
      <c r="B3" s="6">
        <v>38.17</v>
      </c>
      <c r="C3" s="6" t="s">
        <v>65</v>
      </c>
      <c r="D3" s="6">
        <v>3.16</v>
      </c>
      <c r="E3" s="6" t="s">
        <v>65</v>
      </c>
      <c r="F3" s="6">
        <v>3.21</v>
      </c>
      <c r="G3" s="6" t="s">
        <v>65</v>
      </c>
      <c r="H3" s="6">
        <v>3.1850000000000001</v>
      </c>
    </row>
    <row r="4" spans="1:8" x14ac:dyDescent="0.3">
      <c r="A4" s="6" t="s">
        <v>66</v>
      </c>
      <c r="B4" s="6">
        <v>1.6851733118314833</v>
      </c>
      <c r="C4" s="6" t="s">
        <v>66</v>
      </c>
      <c r="D4" s="6">
        <v>0.148881350630818</v>
      </c>
      <c r="E4" s="6" t="s">
        <v>66</v>
      </c>
      <c r="F4" s="6">
        <v>0.15653766449018075</v>
      </c>
      <c r="G4" s="6" t="s">
        <v>66</v>
      </c>
      <c r="H4" s="6">
        <v>0.11161237938653235</v>
      </c>
    </row>
    <row r="5" spans="1:8" x14ac:dyDescent="0.3">
      <c r="A5" s="6" t="s">
        <v>67</v>
      </c>
      <c r="B5" s="6">
        <v>36</v>
      </c>
      <c r="C5" s="6" t="s">
        <v>67</v>
      </c>
      <c r="D5" s="6">
        <v>3</v>
      </c>
      <c r="E5" s="6" t="s">
        <v>67</v>
      </c>
      <c r="F5" s="6">
        <v>3</v>
      </c>
      <c r="G5" s="6" t="s">
        <v>67</v>
      </c>
      <c r="H5" s="6">
        <v>3</v>
      </c>
    </row>
    <row r="6" spans="1:8" x14ac:dyDescent="0.3">
      <c r="A6" s="6" t="s">
        <v>68</v>
      </c>
      <c r="B6" s="6">
        <v>49</v>
      </c>
      <c r="C6" s="6" t="s">
        <v>68</v>
      </c>
      <c r="D6" s="6">
        <v>5</v>
      </c>
      <c r="E6" s="6" t="s">
        <v>68</v>
      </c>
      <c r="F6" s="6">
        <v>5</v>
      </c>
      <c r="G6" s="6" t="s">
        <v>68</v>
      </c>
      <c r="H6" s="6">
        <v>3.5</v>
      </c>
    </row>
    <row r="7" spans="1:8" x14ac:dyDescent="0.3">
      <c r="A7" s="6" t="s">
        <v>69</v>
      </c>
      <c r="B7" s="6">
        <v>16.851733118314833</v>
      </c>
      <c r="C7" s="6" t="s">
        <v>69</v>
      </c>
      <c r="D7" s="6">
        <v>1.48881350630818</v>
      </c>
      <c r="E7" s="6" t="s">
        <v>69</v>
      </c>
      <c r="F7" s="6">
        <v>1.5653766449018074</v>
      </c>
      <c r="G7" s="6" t="s">
        <v>69</v>
      </c>
      <c r="H7" s="6">
        <v>1.1161237938653235</v>
      </c>
    </row>
    <row r="8" spans="1:8" x14ac:dyDescent="0.3">
      <c r="A8" s="6" t="s">
        <v>70</v>
      </c>
      <c r="B8" s="6">
        <v>283.98090909090894</v>
      </c>
      <c r="C8" s="6" t="s">
        <v>70</v>
      </c>
      <c r="D8" s="6">
        <v>2.2165656565656571</v>
      </c>
      <c r="E8" s="6" t="s">
        <v>70</v>
      </c>
      <c r="F8" s="6">
        <v>2.4504040404040395</v>
      </c>
      <c r="G8" s="6" t="s">
        <v>70</v>
      </c>
      <c r="H8" s="6">
        <v>1.2457323232323232</v>
      </c>
    </row>
    <row r="9" spans="1:8" x14ac:dyDescent="0.3">
      <c r="A9" s="6" t="s">
        <v>71</v>
      </c>
      <c r="B9" s="6">
        <v>-1.2955956088931095</v>
      </c>
      <c r="C9" s="6" t="s">
        <v>71</v>
      </c>
      <c r="D9" s="6">
        <v>-1.3821599819937107</v>
      </c>
      <c r="E9" s="6" t="s">
        <v>71</v>
      </c>
      <c r="F9" s="6">
        <v>-1.5657381385937363</v>
      </c>
      <c r="G9" s="6" t="s">
        <v>71</v>
      </c>
      <c r="H9" s="6">
        <v>-0.69180268956557667</v>
      </c>
    </row>
    <row r="10" spans="1:8" x14ac:dyDescent="0.3">
      <c r="A10" s="6" t="s">
        <v>72</v>
      </c>
      <c r="B10" s="6">
        <v>0.25684111000933285</v>
      </c>
      <c r="C10" s="6" t="s">
        <v>72</v>
      </c>
      <c r="D10" s="6">
        <v>-9.2890323675023215E-2</v>
      </c>
      <c r="E10" s="6" t="s">
        <v>72</v>
      </c>
      <c r="F10" s="6">
        <v>-0.11489404811295803</v>
      </c>
      <c r="G10" s="6" t="s">
        <v>72</v>
      </c>
      <c r="H10" s="6">
        <v>0.10041140497310082</v>
      </c>
    </row>
    <row r="11" spans="1:8" x14ac:dyDescent="0.3">
      <c r="A11" s="6" t="s">
        <v>73</v>
      </c>
      <c r="B11" s="6">
        <v>54</v>
      </c>
      <c r="C11" s="6" t="s">
        <v>73</v>
      </c>
      <c r="D11" s="6">
        <v>4</v>
      </c>
      <c r="E11" s="6" t="s">
        <v>73</v>
      </c>
      <c r="F11" s="6">
        <v>4</v>
      </c>
      <c r="G11" s="6" t="s">
        <v>73</v>
      </c>
      <c r="H11" s="6">
        <v>4</v>
      </c>
    </row>
    <row r="12" spans="1:8" x14ac:dyDescent="0.3">
      <c r="A12" s="6" t="s">
        <v>74</v>
      </c>
      <c r="B12" s="6">
        <v>14</v>
      </c>
      <c r="C12" s="6" t="s">
        <v>74</v>
      </c>
      <c r="D12" s="6">
        <v>1</v>
      </c>
      <c r="E12" s="6" t="s">
        <v>74</v>
      </c>
      <c r="F12" s="6">
        <v>1</v>
      </c>
      <c r="G12" s="6" t="s">
        <v>74</v>
      </c>
      <c r="H12" s="6">
        <v>1</v>
      </c>
    </row>
    <row r="13" spans="1:8" x14ac:dyDescent="0.3">
      <c r="A13" s="6" t="s">
        <v>75</v>
      </c>
      <c r="B13" s="6">
        <v>68</v>
      </c>
      <c r="C13" s="6" t="s">
        <v>75</v>
      </c>
      <c r="D13" s="6">
        <v>5</v>
      </c>
      <c r="E13" s="6" t="s">
        <v>75</v>
      </c>
      <c r="F13" s="6">
        <v>5</v>
      </c>
      <c r="G13" s="6" t="s">
        <v>75</v>
      </c>
      <c r="H13" s="6">
        <v>5</v>
      </c>
    </row>
    <row r="14" spans="1:8" x14ac:dyDescent="0.3">
      <c r="A14" s="6" t="s">
        <v>76</v>
      </c>
      <c r="B14" s="6">
        <v>3817</v>
      </c>
      <c r="C14" s="6" t="s">
        <v>76</v>
      </c>
      <c r="D14" s="6">
        <v>316</v>
      </c>
      <c r="E14" s="6" t="s">
        <v>76</v>
      </c>
      <c r="F14" s="6">
        <v>321</v>
      </c>
      <c r="G14" s="6" t="s">
        <v>76</v>
      </c>
      <c r="H14" s="6">
        <v>318.5</v>
      </c>
    </row>
    <row r="15" spans="1:8" ht="15" thickBot="1" x14ac:dyDescent="0.35">
      <c r="A15" s="7" t="s">
        <v>77</v>
      </c>
      <c r="B15" s="7">
        <v>100</v>
      </c>
      <c r="C15" s="7" t="s">
        <v>77</v>
      </c>
      <c r="D15" s="7">
        <v>100</v>
      </c>
      <c r="E15" s="7" t="s">
        <v>77</v>
      </c>
      <c r="F15" s="7">
        <v>100</v>
      </c>
      <c r="G15" s="7" t="s">
        <v>77</v>
      </c>
      <c r="H15" s="7">
        <v>100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01"/>
  <sheetViews>
    <sheetView topLeftCell="E86" zoomScale="115" zoomScaleNormal="115" workbookViewId="0">
      <selection activeCell="N1" sqref="N1"/>
    </sheetView>
  </sheetViews>
  <sheetFormatPr defaultRowHeight="14.4" x14ac:dyDescent="0.3"/>
  <cols>
    <col min="2" max="2" width="11.109375" customWidth="1"/>
    <col min="3" max="3" width="19" customWidth="1"/>
    <col min="5" max="5" width="11" customWidth="1"/>
    <col min="6" max="6" width="14.88671875" customWidth="1"/>
    <col min="8" max="8" width="10.21875" customWidth="1"/>
    <col min="9" max="9" width="12.6640625" customWidth="1"/>
    <col min="10" max="10" width="11.6640625" customWidth="1"/>
    <col min="12" max="12" width="12.6640625" customWidth="1"/>
    <col min="13" max="13" width="14.88671875" customWidth="1"/>
    <col min="14" max="14" width="15.109375" customWidth="1"/>
    <col min="15" max="15" width="12.33203125" customWidth="1"/>
    <col min="16" max="16" width="12" customWidth="1"/>
    <col min="17" max="17" width="17.109375" customWidth="1"/>
    <col min="18" max="18" width="18.88671875" customWidth="1"/>
  </cols>
  <sheetData>
    <row r="1" spans="1:23" x14ac:dyDescent="0.3">
      <c r="A1" s="1" t="s">
        <v>0</v>
      </c>
      <c r="B1" s="1" t="s">
        <v>1</v>
      </c>
      <c r="C1" s="1" t="s">
        <v>2</v>
      </c>
      <c r="D1" s="1" t="s">
        <v>3</v>
      </c>
      <c r="E1" s="1" t="s">
        <v>38</v>
      </c>
      <c r="F1" s="1" t="s">
        <v>60</v>
      </c>
      <c r="G1" s="1" t="s">
        <v>56</v>
      </c>
      <c r="H1" s="1" t="s">
        <v>4</v>
      </c>
      <c r="I1" s="1" t="s">
        <v>5</v>
      </c>
      <c r="J1" s="1" t="s">
        <v>6</v>
      </c>
      <c r="K1" s="1" t="s">
        <v>7</v>
      </c>
      <c r="L1" s="1" t="s">
        <v>37</v>
      </c>
      <c r="M1" s="1" t="s">
        <v>8</v>
      </c>
      <c r="N1" s="1" t="s">
        <v>55</v>
      </c>
      <c r="O1" s="1" t="s">
        <v>9</v>
      </c>
      <c r="P1" s="1" t="s">
        <v>10</v>
      </c>
      <c r="Q1" s="2" t="s">
        <v>42</v>
      </c>
      <c r="R1" s="2" t="s">
        <v>43</v>
      </c>
      <c r="S1" s="2" t="s">
        <v>41</v>
      </c>
      <c r="T1" s="2" t="s">
        <v>46</v>
      </c>
    </row>
    <row r="2" spans="1:23" x14ac:dyDescent="0.3">
      <c r="A2">
        <v>2</v>
      </c>
      <c r="B2">
        <v>123</v>
      </c>
      <c r="C2" t="s">
        <v>12</v>
      </c>
      <c r="D2" t="s">
        <v>20</v>
      </c>
      <c r="E2">
        <v>1991</v>
      </c>
      <c r="F2" t="str">
        <f>IF(AND(Table1[[#This Row],[YOB]]&gt;=1950,Table1[[#This Row],[YOB]]&lt;=1965),"Bommers",IF(AND(Table1[[#This Row],[YOB]]&gt;=1966,Table1[[#This Row],[YOB]]&lt;=1980),"Gen X",IF(AND(Table1[[#This Row],[YOB]]&gt;=1981,Table1[[#This Row],[YOB]]&lt;=1994),"Gen Y",IF(AND(Table1[[#This Row],[YOB]]&gt;=1995),"Milleials"))))</f>
        <v>Gen Y</v>
      </c>
      <c r="G2" t="str">
        <f>IF(AND(Table1[[#This Row],[Age]]&gt;=14,Table1[[#This Row],[Age]]&lt;=35),"Young",IF(AND(Table1[[#This Row],[Age]]&gt;35,Table1[[#This Row],[Age]]&lt;=50),"Middle","Old"))</f>
        <v>Young</v>
      </c>
      <c r="H2" t="s">
        <v>22</v>
      </c>
      <c r="I2" t="s">
        <v>26</v>
      </c>
      <c r="J2">
        <v>3</v>
      </c>
      <c r="K2" t="s">
        <v>28</v>
      </c>
      <c r="L2" t="s">
        <v>34</v>
      </c>
      <c r="M2" t="s">
        <v>36</v>
      </c>
      <c r="N2">
        <f>2023-Table1[[#This Row],[YOB]]</f>
        <v>32</v>
      </c>
      <c r="O2">
        <v>1</v>
      </c>
      <c r="P2">
        <v>1</v>
      </c>
      <c r="Q2">
        <f>AVERAGE(Table1[[#This Row],[Food Rating]],Table1[[#This Row],[Service Rating]])</f>
        <v>1</v>
      </c>
      <c r="R2" t="str">
        <f>IF(AND(Table1[[#This Row],[Alcohol ]]="Often",Table1[[#This Row],[Smoker]]="Often"),"Yes","No")</f>
        <v>No</v>
      </c>
      <c r="S2" t="str">
        <f>RIGHT(Table1[[#This Row],[Location]],2)</f>
        <v>NY</v>
      </c>
      <c r="T2" t="str">
        <f>SUBSTITUTE(Table1[[#This Row],[Location]],"MY","NY")</f>
        <v>St. George,NY</v>
      </c>
    </row>
    <row r="3" spans="1:23" x14ac:dyDescent="0.3">
      <c r="A3">
        <v>15</v>
      </c>
      <c r="B3">
        <v>107</v>
      </c>
      <c r="C3" t="s">
        <v>16</v>
      </c>
      <c r="D3" t="s">
        <v>21</v>
      </c>
      <c r="E3">
        <v>1956</v>
      </c>
      <c r="F3" t="str">
        <f>IF(AND(Table1[[#This Row],[YOB]]&gt;=1950,Table1[[#This Row],[YOB]]&lt;=1965),"Bommers",IF(AND(Table1[[#This Row],[YOB]]&gt;=1966,Table1[[#This Row],[YOB]]&lt;=1980),"Gen X",IF(AND(Table1[[#This Row],[YOB]]&gt;=1981,Table1[[#This Row],[YOB]]&lt;=1994),"Gen Y",IF(AND(Table1[[#This Row],[YOB]]&gt;=1995),"Milleials"))))</f>
        <v>Bommers</v>
      </c>
      <c r="G3" t="str">
        <f>IF(AND(Table1[[#This Row],[Age]]&gt;=14,Table1[[#This Row],[Age]]&lt;=35),"Young",IF(AND(Table1[[#This Row],[Age]]&gt;35,Table1[[#This Row],[Age]]&lt;=50),"Middle","Old"))</f>
        <v>Old</v>
      </c>
      <c r="H3" t="s">
        <v>22</v>
      </c>
      <c r="I3" t="s">
        <v>26</v>
      </c>
      <c r="J3">
        <v>3</v>
      </c>
      <c r="K3" t="s">
        <v>30</v>
      </c>
      <c r="L3" t="s">
        <v>35</v>
      </c>
      <c r="M3" t="s">
        <v>34</v>
      </c>
      <c r="N3">
        <f>2023-Table1[[#This Row],[YOB]]</f>
        <v>67</v>
      </c>
      <c r="O3">
        <v>1</v>
      </c>
      <c r="P3">
        <v>1</v>
      </c>
      <c r="Q3">
        <f>AVERAGE(Table1[[#This Row],[Food Rating]],Table1[[#This Row],[Service Rating]])</f>
        <v>1</v>
      </c>
      <c r="R3" t="str">
        <f>IF(AND(Table1[[#This Row],[Alcohol ]]="Often",Table1[[#This Row],[Smoker]]="Often"),"Yes","No")</f>
        <v>No</v>
      </c>
      <c r="S3" t="str">
        <f>RIGHT(Table1[[#This Row],[Location]],2)</f>
        <v>NY</v>
      </c>
      <c r="T3" t="str">
        <f>SUBSTITUTE(Table1[[#This Row],[Location]],"MY","NY")</f>
        <v>Riverdale,NY</v>
      </c>
    </row>
    <row r="4" spans="1:23" x14ac:dyDescent="0.3">
      <c r="A4">
        <v>17</v>
      </c>
      <c r="B4">
        <v>107</v>
      </c>
      <c r="C4" t="s">
        <v>16</v>
      </c>
      <c r="D4" t="s">
        <v>21</v>
      </c>
      <c r="E4">
        <v>2007</v>
      </c>
      <c r="F4" t="str">
        <f>IF(AND(Table1[[#This Row],[YOB]]&gt;=1950,Table1[[#This Row],[YOB]]&lt;=1965),"Bommers",IF(AND(Table1[[#This Row],[YOB]]&gt;=1966,Table1[[#This Row],[YOB]]&lt;=1980),"Gen X",IF(AND(Table1[[#This Row],[YOB]]&gt;=1981,Table1[[#This Row],[YOB]]&lt;=1994),"Gen Y",IF(AND(Table1[[#This Row],[YOB]]&gt;=1995),"Milleials"))))</f>
        <v>Milleials</v>
      </c>
      <c r="G4" t="str">
        <f>IF(AND(Table1[[#This Row],[Age]]&gt;=14,Table1[[#This Row],[Age]]&lt;=35),"Young",IF(AND(Table1[[#This Row],[Age]]&gt;35,Table1[[#This Row],[Age]]&lt;=50),"Middle","Old"))</f>
        <v>Young</v>
      </c>
      <c r="H4" t="s">
        <v>23</v>
      </c>
      <c r="I4" t="s">
        <v>26</v>
      </c>
      <c r="J4">
        <v>5</v>
      </c>
      <c r="K4" t="s">
        <v>29</v>
      </c>
      <c r="L4" t="s">
        <v>36</v>
      </c>
      <c r="M4" t="s">
        <v>34</v>
      </c>
      <c r="N4">
        <f>2023-Table1[[#This Row],[YOB]]</f>
        <v>16</v>
      </c>
      <c r="O4">
        <v>2</v>
      </c>
      <c r="P4">
        <v>1</v>
      </c>
      <c r="Q4">
        <f>AVERAGE(Table1[[#This Row],[Food Rating]],Table1[[#This Row],[Service Rating]])</f>
        <v>1.5</v>
      </c>
      <c r="R4" t="str">
        <f>IF(AND(Table1[[#This Row],[Alcohol ]]="Often",Table1[[#This Row],[Smoker]]="Often"),"Yes","No")</f>
        <v>No</v>
      </c>
      <c r="S4" t="str">
        <f>RIGHT(Table1[[#This Row],[Location]],2)</f>
        <v>NY</v>
      </c>
      <c r="T4" t="str">
        <f>SUBSTITUTE(Table1[[#This Row],[Location]],"MY","NY")</f>
        <v>Riverdale,NY</v>
      </c>
    </row>
    <row r="5" spans="1:23" x14ac:dyDescent="0.3">
      <c r="A5">
        <v>29</v>
      </c>
      <c r="B5">
        <v>154</v>
      </c>
      <c r="C5" t="s">
        <v>17</v>
      </c>
      <c r="D5" t="s">
        <v>20</v>
      </c>
      <c r="E5">
        <v>1977</v>
      </c>
      <c r="F5" t="str">
        <f>IF(AND(Table1[[#This Row],[YOB]]&gt;=1950,Table1[[#This Row],[YOB]]&lt;=1965),"Bommers",IF(AND(Table1[[#This Row],[YOB]]&gt;=1966,Table1[[#This Row],[YOB]]&lt;=1980),"Gen X",IF(AND(Table1[[#This Row],[YOB]]&gt;=1981,Table1[[#This Row],[YOB]]&lt;=1994),"Gen Y",IF(AND(Table1[[#This Row],[YOB]]&gt;=1995),"Milleials"))))</f>
        <v>Gen X</v>
      </c>
      <c r="G5" t="str">
        <f>IF(AND(Table1[[#This Row],[Age]]&gt;=14,Table1[[#This Row],[Age]]&lt;=35),"Young",IF(AND(Table1[[#This Row],[Age]]&gt;35,Table1[[#This Row],[Age]]&lt;=50),"Middle","Old"))</f>
        <v>Middle</v>
      </c>
      <c r="H5" t="s">
        <v>22</v>
      </c>
      <c r="I5" t="s">
        <v>26</v>
      </c>
      <c r="J5">
        <v>4</v>
      </c>
      <c r="K5" t="s">
        <v>33</v>
      </c>
      <c r="L5" t="s">
        <v>36</v>
      </c>
      <c r="M5" t="s">
        <v>34</v>
      </c>
      <c r="N5">
        <f>2023-Table1[[#This Row],[YOB]]</f>
        <v>46</v>
      </c>
      <c r="O5">
        <v>2</v>
      </c>
      <c r="P5">
        <v>1</v>
      </c>
      <c r="Q5">
        <f>AVERAGE(Table1[[#This Row],[Food Rating]],Table1[[#This Row],[Service Rating]])</f>
        <v>1.5</v>
      </c>
      <c r="R5" t="str">
        <f>IF(AND(Table1[[#This Row],[Alcohol ]]="Often",Table1[[#This Row],[Smoker]]="Often"),"Yes","No")</f>
        <v>No</v>
      </c>
      <c r="S5" t="str">
        <f>RIGHT(Table1[[#This Row],[Location]],2)</f>
        <v>NY</v>
      </c>
      <c r="T5" t="str">
        <f>SUBSTITUTE(Table1[[#This Row],[Location]],"MY","NY")</f>
        <v>Market City, NY</v>
      </c>
    </row>
    <row r="6" spans="1:23" x14ac:dyDescent="0.3">
      <c r="A6">
        <v>49</v>
      </c>
      <c r="B6">
        <v>111</v>
      </c>
      <c r="C6" t="s">
        <v>15</v>
      </c>
      <c r="D6" t="s">
        <v>21</v>
      </c>
      <c r="E6">
        <v>1998</v>
      </c>
      <c r="F6" t="str">
        <f>IF(AND(Table1[[#This Row],[YOB]]&gt;=1950,Table1[[#This Row],[YOB]]&lt;=1965),"Bommers",IF(AND(Table1[[#This Row],[YOB]]&gt;=1966,Table1[[#This Row],[YOB]]&lt;=1980),"Gen X",IF(AND(Table1[[#This Row],[YOB]]&gt;=1981,Table1[[#This Row],[YOB]]&lt;=1994),"Gen Y",IF(AND(Table1[[#This Row],[YOB]]&gt;=1995),"Milleials"))))</f>
        <v>Milleials</v>
      </c>
      <c r="G6" t="str">
        <f>IF(AND(Table1[[#This Row],[Age]]&gt;=14,Table1[[#This Row],[Age]]&lt;=35),"Young",IF(AND(Table1[[#This Row],[Age]]&gt;35,Table1[[#This Row],[Age]]&lt;=50),"Middle","Old"))</f>
        <v>Young</v>
      </c>
      <c r="H6" t="s">
        <v>23</v>
      </c>
      <c r="I6" t="s">
        <v>26</v>
      </c>
      <c r="J6">
        <v>3</v>
      </c>
      <c r="K6" t="s">
        <v>29</v>
      </c>
      <c r="L6" t="s">
        <v>34</v>
      </c>
      <c r="M6" t="s">
        <v>36</v>
      </c>
      <c r="N6">
        <f>2023-Table1[[#This Row],[YOB]]</f>
        <v>25</v>
      </c>
      <c r="O6">
        <v>1</v>
      </c>
      <c r="P6">
        <v>2</v>
      </c>
      <c r="Q6">
        <f>AVERAGE(Table1[[#This Row],[Food Rating]],Table1[[#This Row],[Service Rating]])</f>
        <v>1.5</v>
      </c>
      <c r="R6" t="str">
        <f>IF(AND(Table1[[#This Row],[Alcohol ]]="Often",Table1[[#This Row],[Smoker]]="Often"),"Yes","No")</f>
        <v>No</v>
      </c>
      <c r="S6" t="str">
        <f>RIGHT(Table1[[#This Row],[Location]],2)</f>
        <v>NY</v>
      </c>
      <c r="T6" t="str">
        <f>SUBSTITUTE(Table1[[#This Row],[Location]],"MY","NY")</f>
        <v>China Town, NY</v>
      </c>
    </row>
    <row r="7" spans="1:23" x14ac:dyDescent="0.3">
      <c r="A7">
        <v>64</v>
      </c>
      <c r="B7">
        <v>153</v>
      </c>
      <c r="C7" t="s">
        <v>11</v>
      </c>
      <c r="D7" t="s">
        <v>20</v>
      </c>
      <c r="E7">
        <v>1989</v>
      </c>
      <c r="F7" t="str">
        <f>IF(AND(Table1[[#This Row],[YOB]]&gt;=1950,Table1[[#This Row],[YOB]]&lt;=1965),"Bommers",IF(AND(Table1[[#This Row],[YOB]]&gt;=1966,Table1[[#This Row],[YOB]]&lt;=1980),"Gen X",IF(AND(Table1[[#This Row],[YOB]]&gt;=1981,Table1[[#This Row],[YOB]]&lt;=1994),"Gen Y",IF(AND(Table1[[#This Row],[YOB]]&gt;=1995),"Milleials"))))</f>
        <v>Gen Y</v>
      </c>
      <c r="G7" t="str">
        <f>IF(AND(Table1[[#This Row],[Age]]&gt;=14,Table1[[#This Row],[Age]]&lt;=35),"Young",IF(AND(Table1[[#This Row],[Age]]&gt;35,Table1[[#This Row],[Age]]&lt;=50),"Middle","Old"))</f>
        <v>Young</v>
      </c>
      <c r="H7" t="s">
        <v>22</v>
      </c>
      <c r="I7" t="s">
        <v>26</v>
      </c>
      <c r="J7">
        <v>5</v>
      </c>
      <c r="K7" t="s">
        <v>31</v>
      </c>
      <c r="L7" t="s">
        <v>34</v>
      </c>
      <c r="M7" t="s">
        <v>36</v>
      </c>
      <c r="N7">
        <f>2023-Table1[[#This Row],[YOB]]</f>
        <v>34</v>
      </c>
      <c r="O7">
        <v>1</v>
      </c>
      <c r="P7">
        <v>1</v>
      </c>
      <c r="Q7">
        <f>AVERAGE(Table1[[#This Row],[Food Rating]],Table1[[#This Row],[Service Rating]])</f>
        <v>1</v>
      </c>
      <c r="R7" t="str">
        <f>IF(AND(Table1[[#This Row],[Alcohol ]]="Often",Table1[[#This Row],[Smoker]]="Often"),"Yes","No")</f>
        <v>No</v>
      </c>
      <c r="S7" t="str">
        <f>RIGHT(Table1[[#This Row],[Location]],2)</f>
        <v>NY</v>
      </c>
      <c r="T7" t="str">
        <f>SUBSTITUTE(Table1[[#This Row],[Location]],"MY","NY")</f>
        <v>Upper East Side,NY</v>
      </c>
    </row>
    <row r="8" spans="1:23" x14ac:dyDescent="0.3">
      <c r="A8">
        <v>72</v>
      </c>
      <c r="B8">
        <v>123</v>
      </c>
      <c r="C8" t="s">
        <v>12</v>
      </c>
      <c r="D8" t="s">
        <v>21</v>
      </c>
      <c r="E8">
        <v>2006</v>
      </c>
      <c r="F8" t="str">
        <f>IF(AND(Table1[[#This Row],[YOB]]&gt;=1950,Table1[[#This Row],[YOB]]&lt;=1965),"Bommers",IF(AND(Table1[[#This Row],[YOB]]&gt;=1966,Table1[[#This Row],[YOB]]&lt;=1980),"Gen X",IF(AND(Table1[[#This Row],[YOB]]&gt;=1981,Table1[[#This Row],[YOB]]&lt;=1994),"Gen Y",IF(AND(Table1[[#This Row],[YOB]]&gt;=1995),"Milleials"))))</f>
        <v>Milleials</v>
      </c>
      <c r="G8" t="str">
        <f>IF(AND(Table1[[#This Row],[Age]]&gt;=14,Table1[[#This Row],[Age]]&lt;=35),"Young",IF(AND(Table1[[#This Row],[Age]]&gt;35,Table1[[#This Row],[Age]]&lt;=50),"Middle","Old"))</f>
        <v>Young</v>
      </c>
      <c r="H8" t="s">
        <v>22</v>
      </c>
      <c r="I8" t="s">
        <v>26</v>
      </c>
      <c r="J8">
        <v>5</v>
      </c>
      <c r="K8" t="s">
        <v>30</v>
      </c>
      <c r="L8" t="s">
        <v>36</v>
      </c>
      <c r="M8" t="s">
        <v>34</v>
      </c>
      <c r="N8">
        <f>2023-Table1[[#This Row],[YOB]]</f>
        <v>17</v>
      </c>
      <c r="O8">
        <v>1</v>
      </c>
      <c r="P8">
        <v>2</v>
      </c>
      <c r="Q8">
        <f>AVERAGE(Table1[[#This Row],[Food Rating]],Table1[[#This Row],[Service Rating]])</f>
        <v>1.5</v>
      </c>
      <c r="R8" t="str">
        <f>IF(AND(Table1[[#This Row],[Alcohol ]]="Often",Table1[[#This Row],[Smoker]]="Often"),"Yes","No")</f>
        <v>No</v>
      </c>
      <c r="S8" t="str">
        <f>RIGHT(Table1[[#This Row],[Location]],2)</f>
        <v>NY</v>
      </c>
      <c r="T8" t="str">
        <f>SUBSTITUTE(Table1[[#This Row],[Location]],"MY","NY")</f>
        <v>St. George,NY</v>
      </c>
      <c r="W8" t="s">
        <v>39</v>
      </c>
    </row>
    <row r="9" spans="1:23" x14ac:dyDescent="0.3">
      <c r="A9">
        <v>73</v>
      </c>
      <c r="B9">
        <v>123</v>
      </c>
      <c r="C9" t="s">
        <v>12</v>
      </c>
      <c r="D9" t="s">
        <v>21</v>
      </c>
      <c r="E9">
        <v>1962</v>
      </c>
      <c r="F9" t="str">
        <f>IF(AND(Table1[[#This Row],[YOB]]&gt;=1950,Table1[[#This Row],[YOB]]&lt;=1965),"Bommers",IF(AND(Table1[[#This Row],[YOB]]&gt;=1966,Table1[[#This Row],[YOB]]&lt;=1980),"Gen X",IF(AND(Table1[[#This Row],[YOB]]&gt;=1981,Table1[[#This Row],[YOB]]&lt;=1994),"Gen Y",IF(AND(Table1[[#This Row],[YOB]]&gt;=1995),"Milleials"))))</f>
        <v>Bommers</v>
      </c>
      <c r="G9" t="str">
        <f>IF(AND(Table1[[#This Row],[Age]]&gt;=14,Table1[[#This Row],[Age]]&lt;=35),"Young",IF(AND(Table1[[#This Row],[Age]]&gt;35,Table1[[#This Row],[Age]]&lt;=50),"Middle","Old"))</f>
        <v>Old</v>
      </c>
      <c r="H9" t="s">
        <v>22</v>
      </c>
      <c r="I9" t="s">
        <v>25</v>
      </c>
      <c r="J9">
        <v>4</v>
      </c>
      <c r="K9" t="s">
        <v>28</v>
      </c>
      <c r="L9" t="s">
        <v>34</v>
      </c>
      <c r="M9" t="s">
        <v>34</v>
      </c>
      <c r="N9">
        <f>2023-Table1[[#This Row],[YOB]]</f>
        <v>61</v>
      </c>
      <c r="O9">
        <v>1</v>
      </c>
      <c r="P9">
        <v>1</v>
      </c>
      <c r="Q9">
        <f>AVERAGE(Table1[[#This Row],[Food Rating]],Table1[[#This Row],[Service Rating]])</f>
        <v>1</v>
      </c>
      <c r="R9" t="str">
        <f>IF(AND(Table1[[#This Row],[Alcohol ]]="Often",Table1[[#This Row],[Smoker]]="Often"),"Yes","No")</f>
        <v>No</v>
      </c>
      <c r="S9" t="str">
        <f>RIGHT(Table1[[#This Row],[Location]],2)</f>
        <v>NY</v>
      </c>
      <c r="T9" t="str">
        <f>SUBSTITUTE(Table1[[#This Row],[Location]],"MY","NY")</f>
        <v>St. George,NY</v>
      </c>
      <c r="W9">
        <f>AVERAGE(Table1[Food Rating])</f>
        <v>3.16</v>
      </c>
    </row>
    <row r="10" spans="1:23" x14ac:dyDescent="0.3">
      <c r="A10">
        <v>96</v>
      </c>
      <c r="B10">
        <v>123</v>
      </c>
      <c r="C10" t="s">
        <v>12</v>
      </c>
      <c r="D10" t="s">
        <v>20</v>
      </c>
      <c r="E10">
        <v>1982</v>
      </c>
      <c r="F10" t="str">
        <f>IF(AND(Table1[[#This Row],[YOB]]&gt;=1950,Table1[[#This Row],[YOB]]&lt;=1965),"Bommers",IF(AND(Table1[[#This Row],[YOB]]&gt;=1966,Table1[[#This Row],[YOB]]&lt;=1980),"Gen X",IF(AND(Table1[[#This Row],[YOB]]&gt;=1981,Table1[[#This Row],[YOB]]&lt;=1994),"Gen Y",IF(AND(Table1[[#This Row],[YOB]]&gt;=1995),"Milleials"))))</f>
        <v>Gen Y</v>
      </c>
      <c r="G10" t="str">
        <f>IF(AND(Table1[[#This Row],[Age]]&gt;=14,Table1[[#This Row],[Age]]&lt;=35),"Young",IF(AND(Table1[[#This Row],[Age]]&gt;35,Table1[[#This Row],[Age]]&lt;=50),"Middle","Old"))</f>
        <v>Middle</v>
      </c>
      <c r="H10" t="s">
        <v>23</v>
      </c>
      <c r="I10" t="s">
        <v>25</v>
      </c>
      <c r="J10">
        <v>4</v>
      </c>
      <c r="K10" t="s">
        <v>33</v>
      </c>
      <c r="L10" t="s">
        <v>34</v>
      </c>
      <c r="M10" t="s">
        <v>36</v>
      </c>
      <c r="N10">
        <f>2023-Table1[[#This Row],[YOB]]</f>
        <v>41</v>
      </c>
      <c r="O10">
        <v>1</v>
      </c>
      <c r="P10">
        <v>2</v>
      </c>
      <c r="Q10">
        <f>AVERAGE(Table1[[#This Row],[Food Rating]],Table1[[#This Row],[Service Rating]])</f>
        <v>1.5</v>
      </c>
      <c r="R10" t="str">
        <f>IF(AND(Table1[[#This Row],[Alcohol ]]="Often",Table1[[#This Row],[Smoker]]="Often"),"Yes","No")</f>
        <v>No</v>
      </c>
      <c r="S10" t="str">
        <f>RIGHT(Table1[[#This Row],[Location]],2)</f>
        <v>NY</v>
      </c>
      <c r="T10" t="str">
        <f>SUBSTITUTE(Table1[[#This Row],[Location]],"MY","NY")</f>
        <v>St. George,NY</v>
      </c>
    </row>
    <row r="11" spans="1:23" x14ac:dyDescent="0.3">
      <c r="A11">
        <v>97</v>
      </c>
      <c r="B11">
        <v>122</v>
      </c>
      <c r="C11" t="s">
        <v>13</v>
      </c>
      <c r="D11" t="s">
        <v>20</v>
      </c>
      <c r="E11">
        <v>2000</v>
      </c>
      <c r="F11" t="str">
        <f>IF(AND(Table1[[#This Row],[YOB]]&gt;=1950,Table1[[#This Row],[YOB]]&lt;=1965),"Bommers",IF(AND(Table1[[#This Row],[YOB]]&gt;=1966,Table1[[#This Row],[YOB]]&lt;=1980),"Gen X",IF(AND(Table1[[#This Row],[YOB]]&gt;=1981,Table1[[#This Row],[YOB]]&lt;=1994),"Gen Y",IF(AND(Table1[[#This Row],[YOB]]&gt;=1995),"Milleials"))))</f>
        <v>Milleials</v>
      </c>
      <c r="G11" t="str">
        <f>IF(AND(Table1[[#This Row],[Age]]&gt;=14,Table1[[#This Row],[Age]]&lt;=35),"Young",IF(AND(Table1[[#This Row],[Age]]&gt;35,Table1[[#This Row],[Age]]&lt;=50),"Middle","Old"))</f>
        <v>Young</v>
      </c>
      <c r="H11" t="s">
        <v>22</v>
      </c>
      <c r="I11" t="s">
        <v>26</v>
      </c>
      <c r="J11">
        <v>4</v>
      </c>
      <c r="K11" t="s">
        <v>32</v>
      </c>
      <c r="L11" t="s">
        <v>34</v>
      </c>
      <c r="M11" t="s">
        <v>35</v>
      </c>
      <c r="N11">
        <f>2023-Table1[[#This Row],[YOB]]</f>
        <v>23</v>
      </c>
      <c r="O11">
        <v>1</v>
      </c>
      <c r="P11">
        <v>2</v>
      </c>
      <c r="Q11">
        <f>AVERAGE(Table1[[#This Row],[Food Rating]],Table1[[#This Row],[Service Rating]])</f>
        <v>1.5</v>
      </c>
      <c r="R11" t="str">
        <f>IF(AND(Table1[[#This Row],[Alcohol ]]="Often",Table1[[#This Row],[Smoker]]="Often"),"Yes","No")</f>
        <v>No</v>
      </c>
      <c r="S11" t="str">
        <f>RIGHT(Table1[[#This Row],[Location]],2)</f>
        <v>NY</v>
      </c>
      <c r="T11" t="str">
        <f>SUBSTITUTE(Table1[[#This Row],[Location]],"MY","NY")</f>
        <v>Upper West Side,NY</v>
      </c>
      <c r="W11" t="s">
        <v>40</v>
      </c>
    </row>
    <row r="12" spans="1:23" x14ac:dyDescent="0.3">
      <c r="A12">
        <v>1</v>
      </c>
      <c r="B12">
        <v>153</v>
      </c>
      <c r="C12" t="s">
        <v>11</v>
      </c>
      <c r="D12" t="s">
        <v>20</v>
      </c>
      <c r="E12">
        <v>2006</v>
      </c>
      <c r="F12" t="str">
        <f>IF(AND(Table1[[#This Row],[YOB]]&gt;=1950,Table1[[#This Row],[YOB]]&lt;=1965),"Bommers",IF(AND(Table1[[#This Row],[YOB]]&gt;=1966,Table1[[#This Row],[YOB]]&lt;=1980),"Gen X",IF(AND(Table1[[#This Row],[YOB]]&gt;=1981,Table1[[#This Row],[YOB]]&lt;=1994),"Gen Y",IF(AND(Table1[[#This Row],[YOB]]&gt;=1995),"Milleials"))))</f>
        <v>Milleials</v>
      </c>
      <c r="G12" t="str">
        <f>IF(AND(Table1[[#This Row],[Age]]&gt;=14,Table1[[#This Row],[Age]]&lt;=35),"Young",IF(AND(Table1[[#This Row],[Age]]&gt;35,Table1[[#This Row],[Age]]&lt;=50),"Middle","Old"))</f>
        <v>Young</v>
      </c>
      <c r="H12" t="s">
        <v>22</v>
      </c>
      <c r="I12" t="s">
        <v>25</v>
      </c>
      <c r="J12">
        <v>3</v>
      </c>
      <c r="K12" t="s">
        <v>27</v>
      </c>
      <c r="L12" t="s">
        <v>34</v>
      </c>
      <c r="M12" t="s">
        <v>34</v>
      </c>
      <c r="N12">
        <f>2023-Table1[[#This Row],[YOB]]</f>
        <v>17</v>
      </c>
      <c r="O12">
        <v>5</v>
      </c>
      <c r="P12">
        <v>4</v>
      </c>
      <c r="Q12">
        <f>AVERAGE(Table1[[#This Row],[Food Rating]],Table1[[#This Row],[Service Rating]])</f>
        <v>4.5</v>
      </c>
      <c r="R12" t="str">
        <f>IF(AND(Table1[[#This Row],[Alcohol ]]="Often",Table1[[#This Row],[Smoker]]="Often"),"Yes","No")</f>
        <v>No</v>
      </c>
      <c r="S12" t="str">
        <f>RIGHT(Table1[[#This Row],[Location]],2)</f>
        <v>NY</v>
      </c>
      <c r="T12" t="str">
        <f>SUBSTITUTE(Table1[[#This Row],[Location]],"MY","NY")</f>
        <v>Upper East Side,NY</v>
      </c>
      <c r="W12">
        <f>AVERAGE(Table1[Service Rating])</f>
        <v>3.21</v>
      </c>
    </row>
    <row r="13" spans="1:23" x14ac:dyDescent="0.3">
      <c r="A13">
        <v>3</v>
      </c>
      <c r="B13">
        <v>122</v>
      </c>
      <c r="C13" t="s">
        <v>13</v>
      </c>
      <c r="D13" t="s">
        <v>21</v>
      </c>
      <c r="E13">
        <v>1977</v>
      </c>
      <c r="F13" t="str">
        <f>IF(AND(Table1[[#This Row],[YOB]]&gt;=1950,Table1[[#This Row],[YOB]]&lt;=1965),"Bommers",IF(AND(Table1[[#This Row],[YOB]]&gt;=1966,Table1[[#This Row],[YOB]]&lt;=1980),"Gen X",IF(AND(Table1[[#This Row],[YOB]]&gt;=1981,Table1[[#This Row],[YOB]]&lt;=1994),"Gen Y",IF(AND(Table1[[#This Row],[YOB]]&gt;=1995),"Milleials"))))</f>
        <v>Gen X</v>
      </c>
      <c r="G13" t="str">
        <f>IF(AND(Table1[[#This Row],[Age]]&gt;=14,Table1[[#This Row],[Age]]&lt;=35),"Young",IF(AND(Table1[[#This Row],[Age]]&gt;35,Table1[[#This Row],[Age]]&lt;=50),"Middle","Old"))</f>
        <v>Middle</v>
      </c>
      <c r="H13" t="s">
        <v>23</v>
      </c>
      <c r="I13" t="s">
        <v>26</v>
      </c>
      <c r="J13">
        <v>5</v>
      </c>
      <c r="K13" t="s">
        <v>29</v>
      </c>
      <c r="L13" t="s">
        <v>35</v>
      </c>
      <c r="M13" t="s">
        <v>35</v>
      </c>
      <c r="N13">
        <f>2023-Table1[[#This Row],[YOB]]</f>
        <v>46</v>
      </c>
      <c r="O13">
        <v>5</v>
      </c>
      <c r="P13">
        <v>5</v>
      </c>
      <c r="Q13">
        <f>AVERAGE(Table1[[#This Row],[Food Rating]],Table1[[#This Row],[Service Rating]])</f>
        <v>5</v>
      </c>
      <c r="R13" t="str">
        <f>IF(AND(Table1[[#This Row],[Alcohol ]]="Often",Table1[[#This Row],[Smoker]]="Often"),"Yes","No")</f>
        <v>Yes</v>
      </c>
      <c r="S13" t="str">
        <f>RIGHT(Table1[[#This Row],[Location]],2)</f>
        <v>NY</v>
      </c>
      <c r="T13" t="str">
        <f>SUBSTITUTE(Table1[[#This Row],[Location]],"MY","NY")</f>
        <v>Upper West Side,NY</v>
      </c>
    </row>
    <row r="14" spans="1:23" x14ac:dyDescent="0.3">
      <c r="A14">
        <v>4</v>
      </c>
      <c r="B14">
        <v>153</v>
      </c>
      <c r="C14" t="s">
        <v>11</v>
      </c>
      <c r="D14" t="s">
        <v>20</v>
      </c>
      <c r="E14">
        <v>1956</v>
      </c>
      <c r="F14" t="str">
        <f>IF(AND(Table1[[#This Row],[YOB]]&gt;=1950,Table1[[#This Row],[YOB]]&lt;=1965),"Bommers",IF(AND(Table1[[#This Row],[YOB]]&gt;=1966,Table1[[#This Row],[YOB]]&lt;=1980),"Gen X",IF(AND(Table1[[#This Row],[YOB]]&gt;=1981,Table1[[#This Row],[YOB]]&lt;=1994),"Gen Y",IF(AND(Table1[[#This Row],[YOB]]&gt;=1995),"Milleials"))))</f>
        <v>Bommers</v>
      </c>
      <c r="G14" t="str">
        <f>IF(AND(Table1[[#This Row],[Age]]&gt;=14,Table1[[#This Row],[Age]]&lt;=35),"Young",IF(AND(Table1[[#This Row],[Age]]&gt;35,Table1[[#This Row],[Age]]&lt;=50),"Middle","Old"))</f>
        <v>Old</v>
      </c>
      <c r="H14" t="s">
        <v>23</v>
      </c>
      <c r="I14" t="s">
        <v>25</v>
      </c>
      <c r="J14">
        <v>5</v>
      </c>
      <c r="K14" t="s">
        <v>27</v>
      </c>
      <c r="L14" t="s">
        <v>34</v>
      </c>
      <c r="M14" t="s">
        <v>36</v>
      </c>
      <c r="N14">
        <f>2023-Table1[[#This Row],[YOB]]</f>
        <v>67</v>
      </c>
      <c r="O14">
        <v>3</v>
      </c>
      <c r="P14">
        <v>1</v>
      </c>
      <c r="Q14">
        <f>AVERAGE(Table1[[#This Row],[Food Rating]],Table1[[#This Row],[Service Rating]])</f>
        <v>2</v>
      </c>
      <c r="R14" t="str">
        <f>IF(AND(Table1[[#This Row],[Alcohol ]]="Often",Table1[[#This Row],[Smoker]]="Often"),"Yes","No")</f>
        <v>No</v>
      </c>
      <c r="S14" t="str">
        <f>RIGHT(Table1[[#This Row],[Location]],2)</f>
        <v>NY</v>
      </c>
      <c r="T14" t="str">
        <f>SUBSTITUTE(Table1[[#This Row],[Location]],"MY","NY")</f>
        <v>Upper East Side,NY</v>
      </c>
      <c r="W14" t="s">
        <v>42</v>
      </c>
    </row>
    <row r="15" spans="1:23" x14ac:dyDescent="0.3">
      <c r="A15">
        <v>5</v>
      </c>
      <c r="B15">
        <v>129</v>
      </c>
      <c r="C15" t="s">
        <v>14</v>
      </c>
      <c r="D15" t="s">
        <v>21</v>
      </c>
      <c r="E15">
        <v>1997</v>
      </c>
      <c r="F15" t="str">
        <f>IF(AND(Table1[[#This Row],[YOB]]&gt;=1950,Table1[[#This Row],[YOB]]&lt;=1965),"Bommers",IF(AND(Table1[[#This Row],[YOB]]&gt;=1966,Table1[[#This Row],[YOB]]&lt;=1980),"Gen X",IF(AND(Table1[[#This Row],[YOB]]&gt;=1981,Table1[[#This Row],[YOB]]&lt;=1994),"Gen Y",IF(AND(Table1[[#This Row],[YOB]]&gt;=1995),"Milleials"))))</f>
        <v>Milleials</v>
      </c>
      <c r="G15" t="str">
        <f>IF(AND(Table1[[#This Row],[Age]]&gt;=14,Table1[[#This Row],[Age]]&lt;=35),"Young",IF(AND(Table1[[#This Row],[Age]]&gt;35,Table1[[#This Row],[Age]]&lt;=50),"Middle","Old"))</f>
        <v>Young</v>
      </c>
      <c r="H15" t="s">
        <v>23</v>
      </c>
      <c r="I15" t="s">
        <v>26</v>
      </c>
      <c r="J15">
        <v>4</v>
      </c>
      <c r="K15" t="s">
        <v>30</v>
      </c>
      <c r="L15" t="s">
        <v>36</v>
      </c>
      <c r="M15" t="s">
        <v>34</v>
      </c>
      <c r="N15">
        <f>2023-Table1[[#This Row],[YOB]]</f>
        <v>26</v>
      </c>
      <c r="O15">
        <v>2</v>
      </c>
      <c r="P15">
        <v>4</v>
      </c>
      <c r="Q15">
        <f>AVERAGE(Table1[[#This Row],[Food Rating]],Table1[[#This Row],[Service Rating]])</f>
        <v>3</v>
      </c>
      <c r="R15" t="str">
        <f>IF(AND(Table1[[#This Row],[Alcohol ]]="Often",Table1[[#This Row],[Smoker]]="Often"),"Yes","No")</f>
        <v>No</v>
      </c>
      <c r="S15" t="str">
        <f>RIGHT(Table1[[#This Row],[Location]],2)</f>
        <v>NY</v>
      </c>
      <c r="T15" t="str">
        <f>SUBSTITUTE(Table1[[#This Row],[Location]],"MY","NY")</f>
        <v>Central Park,NY</v>
      </c>
      <c r="W15">
        <f>AVERAGE(Table1[Overall Rating])</f>
        <v>3.1850000000000001</v>
      </c>
    </row>
    <row r="16" spans="1:23" x14ac:dyDescent="0.3">
      <c r="A16">
        <v>6</v>
      </c>
      <c r="B16">
        <v>111</v>
      </c>
      <c r="C16" t="s">
        <v>15</v>
      </c>
      <c r="D16" t="s">
        <v>21</v>
      </c>
      <c r="E16">
        <v>1995</v>
      </c>
      <c r="F16" t="str">
        <f>IF(AND(Table1[[#This Row],[YOB]]&gt;=1950,Table1[[#This Row],[YOB]]&lt;=1965),"Bommers",IF(AND(Table1[[#This Row],[YOB]]&gt;=1966,Table1[[#This Row],[YOB]]&lt;=1980),"Gen X",IF(AND(Table1[[#This Row],[YOB]]&gt;=1981,Table1[[#This Row],[YOB]]&lt;=1994),"Gen Y",IF(AND(Table1[[#This Row],[YOB]]&gt;=1995),"Milleials"))))</f>
        <v>Milleials</v>
      </c>
      <c r="G16" t="str">
        <f>IF(AND(Table1[[#This Row],[Age]]&gt;=14,Table1[[#This Row],[Age]]&lt;=35),"Young",IF(AND(Table1[[#This Row],[Age]]&gt;35,Table1[[#This Row],[Age]]&lt;=50),"Middle","Old"))</f>
        <v>Young</v>
      </c>
      <c r="H16" t="s">
        <v>23</v>
      </c>
      <c r="I16" t="s">
        <v>26</v>
      </c>
      <c r="J16">
        <v>5</v>
      </c>
      <c r="K16" t="s">
        <v>29</v>
      </c>
      <c r="L16" t="s">
        <v>34</v>
      </c>
      <c r="M16" t="s">
        <v>34</v>
      </c>
      <c r="N16">
        <f>2023-Table1[[#This Row],[YOB]]</f>
        <v>28</v>
      </c>
      <c r="O16">
        <v>5</v>
      </c>
      <c r="P16">
        <v>1</v>
      </c>
      <c r="Q16">
        <f>AVERAGE(Table1[[#This Row],[Food Rating]],Table1[[#This Row],[Service Rating]])</f>
        <v>3</v>
      </c>
      <c r="R16" t="str">
        <f>IF(AND(Table1[[#This Row],[Alcohol ]]="Often",Table1[[#This Row],[Smoker]]="Often"),"Yes","No")</f>
        <v>No</v>
      </c>
      <c r="S16" t="str">
        <f>RIGHT(Table1[[#This Row],[Location]],2)</f>
        <v>NY</v>
      </c>
      <c r="T16" t="str">
        <f>SUBSTITUTE(Table1[[#This Row],[Location]],"MY","NY")</f>
        <v>China Town, NY</v>
      </c>
    </row>
    <row r="17" spans="1:23" x14ac:dyDescent="0.3">
      <c r="A17">
        <v>7</v>
      </c>
      <c r="B17">
        <v>111</v>
      </c>
      <c r="C17" t="s">
        <v>15</v>
      </c>
      <c r="D17" t="s">
        <v>20</v>
      </c>
      <c r="E17">
        <v>1977</v>
      </c>
      <c r="F17" t="str">
        <f>IF(AND(Table1[[#This Row],[YOB]]&gt;=1950,Table1[[#This Row],[YOB]]&lt;=1965),"Bommers",IF(AND(Table1[[#This Row],[YOB]]&gt;=1966,Table1[[#This Row],[YOB]]&lt;=1980),"Gen X",IF(AND(Table1[[#This Row],[YOB]]&gt;=1981,Table1[[#This Row],[YOB]]&lt;=1994),"Gen Y",IF(AND(Table1[[#This Row],[YOB]]&gt;=1995),"Milleials"))))</f>
        <v>Gen X</v>
      </c>
      <c r="G17" t="str">
        <f>IF(AND(Table1[[#This Row],[Age]]&gt;=14,Table1[[#This Row],[Age]]&lt;=35),"Young",IF(AND(Table1[[#This Row],[Age]]&gt;35,Table1[[#This Row],[Age]]&lt;=50),"Middle","Old"))</f>
        <v>Middle</v>
      </c>
      <c r="H17" t="s">
        <v>23</v>
      </c>
      <c r="I17" t="s">
        <v>25</v>
      </c>
      <c r="J17">
        <v>5</v>
      </c>
      <c r="K17" t="s">
        <v>28</v>
      </c>
      <c r="L17" t="s">
        <v>35</v>
      </c>
      <c r="M17" t="s">
        <v>36</v>
      </c>
      <c r="N17">
        <f>2023-Table1[[#This Row],[YOB]]</f>
        <v>46</v>
      </c>
      <c r="O17">
        <v>1</v>
      </c>
      <c r="P17">
        <v>4</v>
      </c>
      <c r="Q17">
        <f>AVERAGE(Table1[[#This Row],[Food Rating]],Table1[[#This Row],[Service Rating]])</f>
        <v>2.5</v>
      </c>
      <c r="R17" t="str">
        <f>IF(AND(Table1[[#This Row],[Alcohol ]]="Often",Table1[[#This Row],[Smoker]]="Often"),"Yes","No")</f>
        <v>No</v>
      </c>
      <c r="S17" t="str">
        <f>RIGHT(Table1[[#This Row],[Location]],2)</f>
        <v>NY</v>
      </c>
      <c r="T17" t="str">
        <f>SUBSTITUTE(Table1[[#This Row],[Location]],"MY","NY")</f>
        <v>China Town, NY</v>
      </c>
    </row>
    <row r="18" spans="1:23" x14ac:dyDescent="0.3">
      <c r="A18">
        <v>8</v>
      </c>
      <c r="B18">
        <v>153</v>
      </c>
      <c r="C18" t="s">
        <v>11</v>
      </c>
      <c r="D18" t="s">
        <v>20</v>
      </c>
      <c r="E18">
        <v>2003</v>
      </c>
      <c r="F18" t="str">
        <f>IF(AND(Table1[[#This Row],[YOB]]&gt;=1950,Table1[[#This Row],[YOB]]&lt;=1965),"Bommers",IF(AND(Table1[[#This Row],[YOB]]&gt;=1966,Table1[[#This Row],[YOB]]&lt;=1980),"Gen X",IF(AND(Table1[[#This Row],[YOB]]&gt;=1981,Table1[[#This Row],[YOB]]&lt;=1994),"Gen Y",IF(AND(Table1[[#This Row],[YOB]]&gt;=1995),"Milleials"))))</f>
        <v>Milleials</v>
      </c>
      <c r="G18" t="str">
        <f>IF(AND(Table1[[#This Row],[Age]]&gt;=14,Table1[[#This Row],[Age]]&lt;=35),"Young",IF(AND(Table1[[#This Row],[Age]]&gt;35,Table1[[#This Row],[Age]]&lt;=50),"Middle","Old"))</f>
        <v>Young</v>
      </c>
      <c r="H18" t="s">
        <v>23</v>
      </c>
      <c r="I18" t="s">
        <v>25</v>
      </c>
      <c r="J18">
        <v>3</v>
      </c>
      <c r="K18" t="s">
        <v>30</v>
      </c>
      <c r="L18" t="s">
        <v>35</v>
      </c>
      <c r="M18" t="s">
        <v>35</v>
      </c>
      <c r="N18">
        <f>2023-Table1[[#This Row],[YOB]]</f>
        <v>20</v>
      </c>
      <c r="O18">
        <v>5</v>
      </c>
      <c r="P18">
        <v>2</v>
      </c>
      <c r="Q18">
        <f>AVERAGE(Table1[[#This Row],[Food Rating]],Table1[[#This Row],[Service Rating]])</f>
        <v>3.5</v>
      </c>
      <c r="R18" t="str">
        <f>IF(AND(Table1[[#This Row],[Alcohol ]]="Often",Table1[[#This Row],[Smoker]]="Often"),"Yes","No")</f>
        <v>Yes</v>
      </c>
      <c r="S18" t="str">
        <f>RIGHT(Table1[[#This Row],[Location]],2)</f>
        <v>NY</v>
      </c>
      <c r="T18" t="str">
        <f>SUBSTITUTE(Table1[[#This Row],[Location]],"MY","NY")</f>
        <v>Upper East Side,NY</v>
      </c>
      <c r="W18">
        <f>COUNTIF(Table1[Cuisines],"Indian")</f>
        <v>16</v>
      </c>
    </row>
    <row r="19" spans="1:23" x14ac:dyDescent="0.3">
      <c r="A19">
        <v>9</v>
      </c>
      <c r="B19">
        <v>107</v>
      </c>
      <c r="C19" t="s">
        <v>16</v>
      </c>
      <c r="D19" t="s">
        <v>21</v>
      </c>
      <c r="E19">
        <v>1965</v>
      </c>
      <c r="F19" t="str">
        <f>IF(AND(Table1[[#This Row],[YOB]]&gt;=1950,Table1[[#This Row],[YOB]]&lt;=1965),"Bommers",IF(AND(Table1[[#This Row],[YOB]]&gt;=1966,Table1[[#This Row],[YOB]]&lt;=1980),"Gen X",IF(AND(Table1[[#This Row],[YOB]]&gt;=1981,Table1[[#This Row],[YOB]]&lt;=1994),"Gen Y",IF(AND(Table1[[#This Row],[YOB]]&gt;=1995),"Milleials"))))</f>
        <v>Bommers</v>
      </c>
      <c r="G19" t="str">
        <f>IF(AND(Table1[[#This Row],[Age]]&gt;=14,Table1[[#This Row],[Age]]&lt;=35),"Young",IF(AND(Table1[[#This Row],[Age]]&gt;35,Table1[[#This Row],[Age]]&lt;=50),"Middle","Old"))</f>
        <v>Old</v>
      </c>
      <c r="H19" t="s">
        <v>23</v>
      </c>
      <c r="I19" t="s">
        <v>26</v>
      </c>
      <c r="J19">
        <v>5</v>
      </c>
      <c r="K19" t="s">
        <v>31</v>
      </c>
      <c r="L19" t="s">
        <v>36</v>
      </c>
      <c r="M19" t="s">
        <v>36</v>
      </c>
      <c r="N19">
        <f>2023-Table1[[#This Row],[YOB]]</f>
        <v>58</v>
      </c>
      <c r="O19">
        <v>3</v>
      </c>
      <c r="P19">
        <v>3</v>
      </c>
      <c r="Q19">
        <f>AVERAGE(Table1[[#This Row],[Food Rating]],Table1[[#This Row],[Service Rating]])</f>
        <v>3</v>
      </c>
      <c r="R19" t="str">
        <f>IF(AND(Table1[[#This Row],[Alcohol ]]="Often",Table1[[#This Row],[Smoker]]="Often"),"Yes","No")</f>
        <v>No</v>
      </c>
      <c r="S19" t="str">
        <f>RIGHT(Table1[[#This Row],[Location]],2)</f>
        <v>NY</v>
      </c>
      <c r="T19" t="str">
        <f>SUBSTITUTE(Table1[[#This Row],[Location]],"MY","NY")</f>
        <v>Riverdale,NY</v>
      </c>
      <c r="W19">
        <f>COUNTIF(Table1[Cuisines],"Chinese")</f>
        <v>12</v>
      </c>
    </row>
    <row r="20" spans="1:23" x14ac:dyDescent="0.3">
      <c r="A20">
        <v>10</v>
      </c>
      <c r="B20">
        <v>129</v>
      </c>
      <c r="C20" t="s">
        <v>14</v>
      </c>
      <c r="D20" t="s">
        <v>21</v>
      </c>
      <c r="E20">
        <v>1995</v>
      </c>
      <c r="F20" t="str">
        <f>IF(AND(Table1[[#This Row],[YOB]]&gt;=1950,Table1[[#This Row],[YOB]]&lt;=1965),"Bommers",IF(AND(Table1[[#This Row],[YOB]]&gt;=1966,Table1[[#This Row],[YOB]]&lt;=1980),"Gen X",IF(AND(Table1[[#This Row],[YOB]]&gt;=1981,Table1[[#This Row],[YOB]]&lt;=1994),"Gen Y",IF(AND(Table1[[#This Row],[YOB]]&gt;=1995),"Milleials"))))</f>
        <v>Milleials</v>
      </c>
      <c r="G20" t="str">
        <f>IF(AND(Table1[[#This Row],[Age]]&gt;=14,Table1[[#This Row],[Age]]&lt;=35),"Young",IF(AND(Table1[[#This Row],[Age]]&gt;35,Table1[[#This Row],[Age]]&lt;=50),"Middle","Old"))</f>
        <v>Young</v>
      </c>
      <c r="H20" t="s">
        <v>23</v>
      </c>
      <c r="I20" t="s">
        <v>26</v>
      </c>
      <c r="J20">
        <v>4</v>
      </c>
      <c r="K20" t="s">
        <v>32</v>
      </c>
      <c r="L20" t="s">
        <v>35</v>
      </c>
      <c r="M20" t="s">
        <v>35</v>
      </c>
      <c r="N20">
        <f>2023-Table1[[#This Row],[YOB]]</f>
        <v>28</v>
      </c>
      <c r="O20">
        <v>5</v>
      </c>
      <c r="P20">
        <v>2</v>
      </c>
      <c r="Q20">
        <f>AVERAGE(Table1[[#This Row],[Food Rating]],Table1[[#This Row],[Service Rating]])</f>
        <v>3.5</v>
      </c>
      <c r="R20" t="str">
        <f>IF(AND(Table1[[#This Row],[Alcohol ]]="Often",Table1[[#This Row],[Smoker]]="Often"),"Yes","No")</f>
        <v>Yes</v>
      </c>
      <c r="S20" t="str">
        <f>RIGHT(Table1[[#This Row],[Location]],2)</f>
        <v>NY</v>
      </c>
      <c r="T20" t="str">
        <f>SUBSTITUTE(Table1[[#This Row],[Location]],"MY","NY")</f>
        <v>Central Park,NY</v>
      </c>
    </row>
    <row r="21" spans="1:23" x14ac:dyDescent="0.3">
      <c r="A21">
        <v>11</v>
      </c>
      <c r="B21">
        <v>123</v>
      </c>
      <c r="C21" t="s">
        <v>12</v>
      </c>
      <c r="D21" t="s">
        <v>20</v>
      </c>
      <c r="E21">
        <v>1975</v>
      </c>
      <c r="F21" t="str">
        <f>IF(AND(Table1[[#This Row],[YOB]]&gt;=1950,Table1[[#This Row],[YOB]]&lt;=1965),"Bommers",IF(AND(Table1[[#This Row],[YOB]]&gt;=1966,Table1[[#This Row],[YOB]]&lt;=1980),"Gen X",IF(AND(Table1[[#This Row],[YOB]]&gt;=1981,Table1[[#This Row],[YOB]]&lt;=1994),"Gen Y",IF(AND(Table1[[#This Row],[YOB]]&gt;=1995),"Milleials"))))</f>
        <v>Gen X</v>
      </c>
      <c r="G21" t="str">
        <f>IF(AND(Table1[[#This Row],[Age]]&gt;=14,Table1[[#This Row],[Age]]&lt;=35),"Young",IF(AND(Table1[[#This Row],[Age]]&gt;35,Table1[[#This Row],[Age]]&lt;=50),"Middle","Old"))</f>
        <v>Middle</v>
      </c>
      <c r="H21" t="s">
        <v>22</v>
      </c>
      <c r="I21" t="s">
        <v>25</v>
      </c>
      <c r="J21">
        <v>4</v>
      </c>
      <c r="K21" t="s">
        <v>33</v>
      </c>
      <c r="L21" t="s">
        <v>34</v>
      </c>
      <c r="M21" t="s">
        <v>35</v>
      </c>
      <c r="N21">
        <f>2023-Table1[[#This Row],[YOB]]</f>
        <v>48</v>
      </c>
      <c r="O21">
        <v>3</v>
      </c>
      <c r="P21">
        <v>2</v>
      </c>
      <c r="Q21">
        <f>AVERAGE(Table1[[#This Row],[Food Rating]],Table1[[#This Row],[Service Rating]])</f>
        <v>2.5</v>
      </c>
      <c r="R21" t="str">
        <f>IF(AND(Table1[[#This Row],[Alcohol ]]="Often",Table1[[#This Row],[Smoker]]="Often"),"Yes","No")</f>
        <v>No</v>
      </c>
      <c r="S21" t="str">
        <f>RIGHT(Table1[[#This Row],[Location]],2)</f>
        <v>NY</v>
      </c>
      <c r="T21" t="str">
        <f>SUBSTITUTE(Table1[[#This Row],[Location]],"MY","NY")</f>
        <v>St. George,NY</v>
      </c>
      <c r="W21" t="str">
        <f>INDEX(Table1[Marital Status],MATCH(1,Table1[Overall Rating]))</f>
        <v>Married</v>
      </c>
    </row>
    <row r="22" spans="1:23" x14ac:dyDescent="0.3">
      <c r="A22">
        <v>12</v>
      </c>
      <c r="B22">
        <v>123</v>
      </c>
      <c r="C22" t="s">
        <v>12</v>
      </c>
      <c r="D22" t="s">
        <v>21</v>
      </c>
      <c r="E22">
        <v>1963</v>
      </c>
      <c r="F22" t="str">
        <f>IF(AND(Table1[[#This Row],[YOB]]&gt;=1950,Table1[[#This Row],[YOB]]&lt;=1965),"Bommers",IF(AND(Table1[[#This Row],[YOB]]&gt;=1966,Table1[[#This Row],[YOB]]&lt;=1980),"Gen X",IF(AND(Table1[[#This Row],[YOB]]&gt;=1981,Table1[[#This Row],[YOB]]&lt;=1994),"Gen Y",IF(AND(Table1[[#This Row],[YOB]]&gt;=1995),"Milleials"))))</f>
        <v>Bommers</v>
      </c>
      <c r="G22" t="str">
        <f>IF(AND(Table1[[#This Row],[Age]]&gt;=14,Table1[[#This Row],[Age]]&lt;=35),"Young",IF(AND(Table1[[#This Row],[Age]]&gt;35,Table1[[#This Row],[Age]]&lt;=50),"Middle","Old"))</f>
        <v>Old</v>
      </c>
      <c r="H22" t="s">
        <v>22</v>
      </c>
      <c r="I22" t="s">
        <v>26</v>
      </c>
      <c r="J22">
        <v>4</v>
      </c>
      <c r="K22" t="s">
        <v>32</v>
      </c>
      <c r="L22" t="s">
        <v>34</v>
      </c>
      <c r="M22" t="s">
        <v>36</v>
      </c>
      <c r="N22">
        <f>2023-Table1[[#This Row],[YOB]]</f>
        <v>60</v>
      </c>
      <c r="O22">
        <v>3</v>
      </c>
      <c r="P22">
        <v>1</v>
      </c>
      <c r="Q22">
        <f>AVERAGE(Table1[[#This Row],[Food Rating]],Table1[[#This Row],[Service Rating]])</f>
        <v>2</v>
      </c>
      <c r="R22" t="str">
        <f>IF(AND(Table1[[#This Row],[Alcohol ]]="Often",Table1[[#This Row],[Smoker]]="Often"),"Yes","No")</f>
        <v>No</v>
      </c>
      <c r="S22" t="str">
        <f>RIGHT(Table1[[#This Row],[Location]],2)</f>
        <v>NY</v>
      </c>
      <c r="T22" t="str">
        <f>SUBSTITUTE(Table1[[#This Row],[Location]],"MY","NY")</f>
        <v>St. George,NY</v>
      </c>
    </row>
    <row r="23" spans="1:23" x14ac:dyDescent="0.3">
      <c r="A23">
        <v>13</v>
      </c>
      <c r="B23">
        <v>123</v>
      </c>
      <c r="C23" t="s">
        <v>12</v>
      </c>
      <c r="D23" t="s">
        <v>20</v>
      </c>
      <c r="E23">
        <v>2006</v>
      </c>
      <c r="F23" t="str">
        <f>IF(AND(Table1[[#This Row],[YOB]]&gt;=1950,Table1[[#This Row],[YOB]]&lt;=1965),"Bommers",IF(AND(Table1[[#This Row],[YOB]]&gt;=1966,Table1[[#This Row],[YOB]]&lt;=1980),"Gen X",IF(AND(Table1[[#This Row],[YOB]]&gt;=1981,Table1[[#This Row],[YOB]]&lt;=1994),"Gen Y",IF(AND(Table1[[#This Row],[YOB]]&gt;=1995),"Milleials"))))</f>
        <v>Milleials</v>
      </c>
      <c r="G23" t="str">
        <f>IF(AND(Table1[[#This Row],[Age]]&gt;=14,Table1[[#This Row],[Age]]&lt;=35),"Young",IF(AND(Table1[[#This Row],[Age]]&gt;35,Table1[[#This Row],[Age]]&lt;=50),"Middle","Old"))</f>
        <v>Young</v>
      </c>
      <c r="H23" t="s">
        <v>22</v>
      </c>
      <c r="I23" t="s">
        <v>25</v>
      </c>
      <c r="J23">
        <v>5</v>
      </c>
      <c r="K23" t="s">
        <v>32</v>
      </c>
      <c r="L23" t="s">
        <v>36</v>
      </c>
      <c r="M23" t="s">
        <v>34</v>
      </c>
      <c r="N23">
        <f>2023-Table1[[#This Row],[YOB]]</f>
        <v>17</v>
      </c>
      <c r="O23">
        <v>5</v>
      </c>
      <c r="P23">
        <v>5</v>
      </c>
      <c r="Q23">
        <f>AVERAGE(Table1[[#This Row],[Food Rating]],Table1[[#This Row],[Service Rating]])</f>
        <v>5</v>
      </c>
      <c r="R23" t="str">
        <f>IF(AND(Table1[[#This Row],[Alcohol ]]="Often",Table1[[#This Row],[Smoker]]="Often"),"Yes","No")</f>
        <v>No</v>
      </c>
      <c r="S23" t="str">
        <f>RIGHT(Table1[[#This Row],[Location]],2)</f>
        <v>NY</v>
      </c>
      <c r="T23" t="str">
        <f>SUBSTITUTE(Table1[[#This Row],[Location]],"MY","NY")</f>
        <v>St. George,NY</v>
      </c>
    </row>
    <row r="24" spans="1:23" x14ac:dyDescent="0.3">
      <c r="A24">
        <v>14</v>
      </c>
      <c r="B24">
        <v>107</v>
      </c>
      <c r="C24" t="s">
        <v>16</v>
      </c>
      <c r="D24" t="s">
        <v>21</v>
      </c>
      <c r="E24">
        <v>1980</v>
      </c>
      <c r="F24" t="str">
        <f>IF(AND(Table1[[#This Row],[YOB]]&gt;=1950,Table1[[#This Row],[YOB]]&lt;=1965),"Bommers",IF(AND(Table1[[#This Row],[YOB]]&gt;=1966,Table1[[#This Row],[YOB]]&lt;=1980),"Gen X",IF(AND(Table1[[#This Row],[YOB]]&gt;=1981,Table1[[#This Row],[YOB]]&lt;=1994),"Gen Y",IF(AND(Table1[[#This Row],[YOB]]&gt;=1995),"Milleials"))))</f>
        <v>Gen X</v>
      </c>
      <c r="G24" t="str">
        <f>IF(AND(Table1[[#This Row],[Age]]&gt;=14,Table1[[#This Row],[Age]]&lt;=35),"Young",IF(AND(Table1[[#This Row],[Age]]&gt;35,Table1[[#This Row],[Age]]&lt;=50),"Middle","Old"))</f>
        <v>Middle</v>
      </c>
      <c r="H24" t="s">
        <v>23</v>
      </c>
      <c r="I24" t="s">
        <v>26</v>
      </c>
      <c r="J24">
        <v>5</v>
      </c>
      <c r="K24" t="s">
        <v>31</v>
      </c>
      <c r="L24" t="s">
        <v>35</v>
      </c>
      <c r="M24" t="s">
        <v>36</v>
      </c>
      <c r="N24">
        <f>2023-Table1[[#This Row],[YOB]]</f>
        <v>43</v>
      </c>
      <c r="O24">
        <v>5</v>
      </c>
      <c r="P24">
        <v>2</v>
      </c>
      <c r="Q24">
        <f>AVERAGE(Table1[[#This Row],[Food Rating]],Table1[[#This Row],[Service Rating]])</f>
        <v>3.5</v>
      </c>
      <c r="R24" t="str">
        <f>IF(AND(Table1[[#This Row],[Alcohol ]]="Often",Table1[[#This Row],[Smoker]]="Often"),"Yes","No")</f>
        <v>No</v>
      </c>
      <c r="S24" t="str">
        <f>RIGHT(Table1[[#This Row],[Location]],2)</f>
        <v>NY</v>
      </c>
      <c r="T24" t="str">
        <f>SUBSTITUTE(Table1[[#This Row],[Location]],"MY","NY")</f>
        <v>Riverdale,NY</v>
      </c>
    </row>
    <row r="25" spans="1:23" x14ac:dyDescent="0.3">
      <c r="A25">
        <v>16</v>
      </c>
      <c r="B25">
        <v>153</v>
      </c>
      <c r="C25" t="s">
        <v>11</v>
      </c>
      <c r="D25" t="s">
        <v>20</v>
      </c>
      <c r="E25">
        <v>1956</v>
      </c>
      <c r="F25" t="str">
        <f>IF(AND(Table1[[#This Row],[YOB]]&gt;=1950,Table1[[#This Row],[YOB]]&lt;=1965),"Bommers",IF(AND(Table1[[#This Row],[YOB]]&gt;=1966,Table1[[#This Row],[YOB]]&lt;=1980),"Gen X",IF(AND(Table1[[#This Row],[YOB]]&gt;=1981,Table1[[#This Row],[YOB]]&lt;=1994),"Gen Y",IF(AND(Table1[[#This Row],[YOB]]&gt;=1995),"Milleials"))))</f>
        <v>Bommers</v>
      </c>
      <c r="G25" t="str">
        <f>IF(AND(Table1[[#This Row],[Age]]&gt;=14,Table1[[#This Row],[Age]]&lt;=35),"Young",IF(AND(Table1[[#This Row],[Age]]&gt;35,Table1[[#This Row],[Age]]&lt;=50),"Middle","Old"))</f>
        <v>Old</v>
      </c>
      <c r="H25" t="s">
        <v>22</v>
      </c>
      <c r="I25" t="s">
        <v>26</v>
      </c>
      <c r="J25">
        <v>3</v>
      </c>
      <c r="K25" t="s">
        <v>33</v>
      </c>
      <c r="L25" t="s">
        <v>35</v>
      </c>
      <c r="M25" t="s">
        <v>34</v>
      </c>
      <c r="N25">
        <f>2023-Table1[[#This Row],[YOB]]</f>
        <v>67</v>
      </c>
      <c r="O25">
        <v>4</v>
      </c>
      <c r="P25">
        <v>1</v>
      </c>
      <c r="Q25">
        <f>AVERAGE(Table1[[#This Row],[Food Rating]],Table1[[#This Row],[Service Rating]])</f>
        <v>2.5</v>
      </c>
      <c r="R25" t="str">
        <f>IF(AND(Table1[[#This Row],[Alcohol ]]="Often",Table1[[#This Row],[Smoker]]="Often"),"Yes","No")</f>
        <v>No</v>
      </c>
      <c r="S25" t="str">
        <f>RIGHT(Table1[[#This Row],[Location]],2)</f>
        <v>NY</v>
      </c>
      <c r="T25" t="str">
        <f>SUBSTITUTE(Table1[[#This Row],[Location]],"MY","NY")</f>
        <v>Upper East Side,NY</v>
      </c>
    </row>
    <row r="26" spans="1:23" x14ac:dyDescent="0.3">
      <c r="A26">
        <v>18</v>
      </c>
      <c r="B26">
        <v>153</v>
      </c>
      <c r="C26" t="s">
        <v>11</v>
      </c>
      <c r="D26" t="s">
        <v>21</v>
      </c>
      <c r="E26">
        <v>2004</v>
      </c>
      <c r="F26" t="str">
        <f>IF(AND(Table1[[#This Row],[YOB]]&gt;=1950,Table1[[#This Row],[YOB]]&lt;=1965),"Bommers",IF(AND(Table1[[#This Row],[YOB]]&gt;=1966,Table1[[#This Row],[YOB]]&lt;=1980),"Gen X",IF(AND(Table1[[#This Row],[YOB]]&gt;=1981,Table1[[#This Row],[YOB]]&lt;=1994),"Gen Y",IF(AND(Table1[[#This Row],[YOB]]&gt;=1995),"Milleials"))))</f>
        <v>Milleials</v>
      </c>
      <c r="G26" t="str">
        <f>IF(AND(Table1[[#This Row],[Age]]&gt;=14,Table1[[#This Row],[Age]]&lt;=35),"Young",IF(AND(Table1[[#This Row],[Age]]&gt;35,Table1[[#This Row],[Age]]&lt;=50),"Middle","Old"))</f>
        <v>Young</v>
      </c>
      <c r="H26" t="s">
        <v>23</v>
      </c>
      <c r="I26" t="s">
        <v>26</v>
      </c>
      <c r="J26">
        <v>3</v>
      </c>
      <c r="K26" t="s">
        <v>27</v>
      </c>
      <c r="L26" t="s">
        <v>35</v>
      </c>
      <c r="M26" t="s">
        <v>35</v>
      </c>
      <c r="N26">
        <f>2023-Table1[[#This Row],[YOB]]</f>
        <v>19</v>
      </c>
      <c r="O26">
        <v>1</v>
      </c>
      <c r="P26">
        <v>5</v>
      </c>
      <c r="Q26">
        <f>AVERAGE(Table1[[#This Row],[Food Rating]],Table1[[#This Row],[Service Rating]])</f>
        <v>3</v>
      </c>
      <c r="R26" t="str">
        <f>IF(AND(Table1[[#This Row],[Alcohol ]]="Often",Table1[[#This Row],[Smoker]]="Often"),"Yes","No")</f>
        <v>Yes</v>
      </c>
      <c r="S26" t="str">
        <f>RIGHT(Table1[[#This Row],[Location]],2)</f>
        <v>NY</v>
      </c>
      <c r="T26" t="str">
        <f>SUBSTITUTE(Table1[[#This Row],[Location]],"MY","NY")</f>
        <v>Upper East Side,NY</v>
      </c>
    </row>
    <row r="27" spans="1:23" x14ac:dyDescent="0.3">
      <c r="A27">
        <v>19</v>
      </c>
      <c r="B27">
        <v>129</v>
      </c>
      <c r="C27" t="s">
        <v>14</v>
      </c>
      <c r="D27" t="s">
        <v>21</v>
      </c>
      <c r="E27">
        <v>2001</v>
      </c>
      <c r="F27" t="str">
        <f>IF(AND(Table1[[#This Row],[YOB]]&gt;=1950,Table1[[#This Row],[YOB]]&lt;=1965),"Bommers",IF(AND(Table1[[#This Row],[YOB]]&gt;=1966,Table1[[#This Row],[YOB]]&lt;=1980),"Gen X",IF(AND(Table1[[#This Row],[YOB]]&gt;=1981,Table1[[#This Row],[YOB]]&lt;=1994),"Gen Y",IF(AND(Table1[[#This Row],[YOB]]&gt;=1995),"Milleials"))))</f>
        <v>Milleials</v>
      </c>
      <c r="G27" t="str">
        <f>IF(AND(Table1[[#This Row],[Age]]&gt;=14,Table1[[#This Row],[Age]]&lt;=35),"Young",IF(AND(Table1[[#This Row],[Age]]&gt;35,Table1[[#This Row],[Age]]&lt;=50),"Middle","Old"))</f>
        <v>Young</v>
      </c>
      <c r="H27" t="s">
        <v>23</v>
      </c>
      <c r="I27" t="s">
        <v>26</v>
      </c>
      <c r="J27">
        <v>3</v>
      </c>
      <c r="K27" t="s">
        <v>30</v>
      </c>
      <c r="L27" t="s">
        <v>36</v>
      </c>
      <c r="M27" t="s">
        <v>36</v>
      </c>
      <c r="N27">
        <f>2023-Table1[[#This Row],[YOB]]</f>
        <v>22</v>
      </c>
      <c r="O27">
        <v>3</v>
      </c>
      <c r="P27">
        <v>5</v>
      </c>
      <c r="Q27">
        <f>AVERAGE(Table1[[#This Row],[Food Rating]],Table1[[#This Row],[Service Rating]])</f>
        <v>4</v>
      </c>
      <c r="R27" t="str">
        <f>IF(AND(Table1[[#This Row],[Alcohol ]]="Often",Table1[[#This Row],[Smoker]]="Often"),"Yes","No")</f>
        <v>No</v>
      </c>
      <c r="S27" t="str">
        <f>RIGHT(Table1[[#This Row],[Location]],2)</f>
        <v>NY</v>
      </c>
      <c r="T27" t="str">
        <f>SUBSTITUTE(Table1[[#This Row],[Location]],"MY","NY")</f>
        <v>Central Park,NY</v>
      </c>
    </row>
    <row r="28" spans="1:23" x14ac:dyDescent="0.3">
      <c r="A28">
        <v>20</v>
      </c>
      <c r="B28">
        <v>129</v>
      </c>
      <c r="C28" t="s">
        <v>14</v>
      </c>
      <c r="D28" t="s">
        <v>21</v>
      </c>
      <c r="E28">
        <v>1959</v>
      </c>
      <c r="F28" t="str">
        <f>IF(AND(Table1[[#This Row],[YOB]]&gt;=1950,Table1[[#This Row],[YOB]]&lt;=1965),"Bommers",IF(AND(Table1[[#This Row],[YOB]]&gt;=1966,Table1[[#This Row],[YOB]]&lt;=1980),"Gen X",IF(AND(Table1[[#This Row],[YOB]]&gt;=1981,Table1[[#This Row],[YOB]]&lt;=1994),"Gen Y",IF(AND(Table1[[#This Row],[YOB]]&gt;=1995),"Milleials"))))</f>
        <v>Bommers</v>
      </c>
      <c r="G28" t="str">
        <f>IF(AND(Table1[[#This Row],[Age]]&gt;=14,Table1[[#This Row],[Age]]&lt;=35),"Young",IF(AND(Table1[[#This Row],[Age]]&gt;35,Table1[[#This Row],[Age]]&lt;=50),"Middle","Old"))</f>
        <v>Old</v>
      </c>
      <c r="H28" t="s">
        <v>23</v>
      </c>
      <c r="I28" t="s">
        <v>26</v>
      </c>
      <c r="J28">
        <v>4</v>
      </c>
      <c r="K28" t="s">
        <v>29</v>
      </c>
      <c r="L28" t="s">
        <v>35</v>
      </c>
      <c r="M28" t="s">
        <v>34</v>
      </c>
      <c r="N28">
        <f>2023-Table1[[#This Row],[YOB]]</f>
        <v>64</v>
      </c>
      <c r="O28">
        <v>3</v>
      </c>
      <c r="P28">
        <v>1</v>
      </c>
      <c r="Q28">
        <f>AVERAGE(Table1[[#This Row],[Food Rating]],Table1[[#This Row],[Service Rating]])</f>
        <v>2</v>
      </c>
      <c r="R28" t="str">
        <f>IF(AND(Table1[[#This Row],[Alcohol ]]="Often",Table1[[#This Row],[Smoker]]="Often"),"Yes","No")</f>
        <v>No</v>
      </c>
      <c r="S28" t="str">
        <f>RIGHT(Table1[[#This Row],[Location]],2)</f>
        <v>NY</v>
      </c>
      <c r="T28" t="str">
        <f>SUBSTITUTE(Table1[[#This Row],[Location]],"MY","NY")</f>
        <v>Central Park,NY</v>
      </c>
    </row>
    <row r="29" spans="1:23" x14ac:dyDescent="0.3">
      <c r="A29">
        <v>21</v>
      </c>
      <c r="B29">
        <v>123</v>
      </c>
      <c r="C29" t="s">
        <v>12</v>
      </c>
      <c r="D29" t="s">
        <v>20</v>
      </c>
      <c r="E29">
        <v>2009</v>
      </c>
      <c r="F29" t="str">
        <f>IF(AND(Table1[[#This Row],[YOB]]&gt;=1950,Table1[[#This Row],[YOB]]&lt;=1965),"Bommers",IF(AND(Table1[[#This Row],[YOB]]&gt;=1966,Table1[[#This Row],[YOB]]&lt;=1980),"Gen X",IF(AND(Table1[[#This Row],[YOB]]&gt;=1981,Table1[[#This Row],[YOB]]&lt;=1994),"Gen Y",IF(AND(Table1[[#This Row],[YOB]]&gt;=1995),"Milleials"))))</f>
        <v>Milleials</v>
      </c>
      <c r="G29" t="str">
        <f>IF(AND(Table1[[#This Row],[Age]]&gt;=14,Table1[[#This Row],[Age]]&lt;=35),"Young",IF(AND(Table1[[#This Row],[Age]]&gt;35,Table1[[#This Row],[Age]]&lt;=50),"Middle","Old"))</f>
        <v>Young</v>
      </c>
      <c r="H29" t="s">
        <v>23</v>
      </c>
      <c r="I29" t="s">
        <v>26</v>
      </c>
      <c r="J29">
        <v>3</v>
      </c>
      <c r="K29" t="s">
        <v>28</v>
      </c>
      <c r="L29" t="s">
        <v>36</v>
      </c>
      <c r="M29" t="s">
        <v>35</v>
      </c>
      <c r="N29">
        <f>2023-Table1[[#This Row],[YOB]]</f>
        <v>14</v>
      </c>
      <c r="O29">
        <v>5</v>
      </c>
      <c r="P29">
        <v>3</v>
      </c>
      <c r="Q29">
        <f>AVERAGE(Table1[[#This Row],[Food Rating]],Table1[[#This Row],[Service Rating]])</f>
        <v>4</v>
      </c>
      <c r="R29" t="str">
        <f>IF(AND(Table1[[#This Row],[Alcohol ]]="Often",Table1[[#This Row],[Smoker]]="Often"),"Yes","No")</f>
        <v>No</v>
      </c>
      <c r="S29" t="str">
        <f>RIGHT(Table1[[#This Row],[Location]],2)</f>
        <v>NY</v>
      </c>
      <c r="T29" t="str">
        <f>SUBSTITUTE(Table1[[#This Row],[Location]],"MY","NY")</f>
        <v>St. George,NY</v>
      </c>
    </row>
    <row r="30" spans="1:23" x14ac:dyDescent="0.3">
      <c r="A30">
        <v>22</v>
      </c>
      <c r="B30">
        <v>153</v>
      </c>
      <c r="C30" t="s">
        <v>11</v>
      </c>
      <c r="D30" t="s">
        <v>20</v>
      </c>
      <c r="E30">
        <v>1983</v>
      </c>
      <c r="F30" t="str">
        <f>IF(AND(Table1[[#This Row],[YOB]]&gt;=1950,Table1[[#This Row],[YOB]]&lt;=1965),"Bommers",IF(AND(Table1[[#This Row],[YOB]]&gt;=1966,Table1[[#This Row],[YOB]]&lt;=1980),"Gen X",IF(AND(Table1[[#This Row],[YOB]]&gt;=1981,Table1[[#This Row],[YOB]]&lt;=1994),"Gen Y",IF(AND(Table1[[#This Row],[YOB]]&gt;=1995),"Milleials"))))</f>
        <v>Gen Y</v>
      </c>
      <c r="G30" t="str">
        <f>IF(AND(Table1[[#This Row],[Age]]&gt;=14,Table1[[#This Row],[Age]]&lt;=35),"Young",IF(AND(Table1[[#This Row],[Age]]&gt;35,Table1[[#This Row],[Age]]&lt;=50),"Middle","Old"))</f>
        <v>Middle</v>
      </c>
      <c r="H30" t="s">
        <v>22</v>
      </c>
      <c r="I30" t="s">
        <v>25</v>
      </c>
      <c r="J30">
        <v>5</v>
      </c>
      <c r="K30" t="s">
        <v>31</v>
      </c>
      <c r="L30" t="s">
        <v>36</v>
      </c>
      <c r="M30" t="s">
        <v>34</v>
      </c>
      <c r="N30">
        <f>2023-Table1[[#This Row],[YOB]]</f>
        <v>40</v>
      </c>
      <c r="O30">
        <v>1</v>
      </c>
      <c r="P30">
        <v>4</v>
      </c>
      <c r="Q30">
        <f>AVERAGE(Table1[[#This Row],[Food Rating]],Table1[[#This Row],[Service Rating]])</f>
        <v>2.5</v>
      </c>
      <c r="R30" t="str">
        <f>IF(AND(Table1[[#This Row],[Alcohol ]]="Often",Table1[[#This Row],[Smoker]]="Often"),"Yes","No")</f>
        <v>No</v>
      </c>
      <c r="S30" t="str">
        <f>RIGHT(Table1[[#This Row],[Location]],2)</f>
        <v>NY</v>
      </c>
      <c r="T30" t="str">
        <f>SUBSTITUTE(Table1[[#This Row],[Location]],"MY","NY")</f>
        <v>Upper East Side,NY</v>
      </c>
    </row>
    <row r="31" spans="1:23" x14ac:dyDescent="0.3">
      <c r="A31">
        <v>23</v>
      </c>
      <c r="B31">
        <v>107</v>
      </c>
      <c r="C31" t="s">
        <v>16</v>
      </c>
      <c r="D31" t="s">
        <v>20</v>
      </c>
      <c r="E31">
        <v>1971</v>
      </c>
      <c r="F31" t="str">
        <f>IF(AND(Table1[[#This Row],[YOB]]&gt;=1950,Table1[[#This Row],[YOB]]&lt;=1965),"Bommers",IF(AND(Table1[[#This Row],[YOB]]&gt;=1966,Table1[[#This Row],[YOB]]&lt;=1980),"Gen X",IF(AND(Table1[[#This Row],[YOB]]&gt;=1981,Table1[[#This Row],[YOB]]&lt;=1994),"Gen Y",IF(AND(Table1[[#This Row],[YOB]]&gt;=1995),"Milleials"))))</f>
        <v>Gen X</v>
      </c>
      <c r="G31" t="str">
        <f>IF(AND(Table1[[#This Row],[Age]]&gt;=14,Table1[[#This Row],[Age]]&lt;=35),"Young",IF(AND(Table1[[#This Row],[Age]]&gt;35,Table1[[#This Row],[Age]]&lt;=50),"Middle","Old"))</f>
        <v>Old</v>
      </c>
      <c r="H31" t="s">
        <v>22</v>
      </c>
      <c r="I31" t="s">
        <v>25</v>
      </c>
      <c r="J31">
        <v>5</v>
      </c>
      <c r="K31" t="s">
        <v>32</v>
      </c>
      <c r="L31" t="s">
        <v>34</v>
      </c>
      <c r="M31" t="s">
        <v>35</v>
      </c>
      <c r="N31">
        <f>2023-Table1[[#This Row],[YOB]]</f>
        <v>52</v>
      </c>
      <c r="O31">
        <v>4</v>
      </c>
      <c r="P31">
        <v>2</v>
      </c>
      <c r="Q31">
        <f>AVERAGE(Table1[[#This Row],[Food Rating]],Table1[[#This Row],[Service Rating]])</f>
        <v>3</v>
      </c>
      <c r="R31" t="str">
        <f>IF(AND(Table1[[#This Row],[Alcohol ]]="Often",Table1[[#This Row],[Smoker]]="Often"),"Yes","No")</f>
        <v>No</v>
      </c>
      <c r="S31" t="str">
        <f>RIGHT(Table1[[#This Row],[Location]],2)</f>
        <v>NY</v>
      </c>
      <c r="T31" t="str">
        <f>SUBSTITUTE(Table1[[#This Row],[Location]],"MY","NY")</f>
        <v>Riverdale,NY</v>
      </c>
    </row>
    <row r="32" spans="1:23" x14ac:dyDescent="0.3">
      <c r="A32">
        <v>24</v>
      </c>
      <c r="B32">
        <v>154</v>
      </c>
      <c r="C32" t="s">
        <v>17</v>
      </c>
      <c r="D32" t="s">
        <v>21</v>
      </c>
      <c r="E32">
        <v>1974</v>
      </c>
      <c r="F32" t="str">
        <f>IF(AND(Table1[[#This Row],[YOB]]&gt;=1950,Table1[[#This Row],[YOB]]&lt;=1965),"Bommers",IF(AND(Table1[[#This Row],[YOB]]&gt;=1966,Table1[[#This Row],[YOB]]&lt;=1980),"Gen X",IF(AND(Table1[[#This Row],[YOB]]&gt;=1981,Table1[[#This Row],[YOB]]&lt;=1994),"Gen Y",IF(AND(Table1[[#This Row],[YOB]]&gt;=1995),"Milleials"))))</f>
        <v>Gen X</v>
      </c>
      <c r="G32" t="str">
        <f>IF(AND(Table1[[#This Row],[Age]]&gt;=14,Table1[[#This Row],[Age]]&lt;=35),"Young",IF(AND(Table1[[#This Row],[Age]]&gt;35,Table1[[#This Row],[Age]]&lt;=50),"Middle","Old"))</f>
        <v>Middle</v>
      </c>
      <c r="H32" t="s">
        <v>24</v>
      </c>
      <c r="I32" t="s">
        <v>25</v>
      </c>
      <c r="J32">
        <v>1</v>
      </c>
      <c r="K32" t="s">
        <v>29</v>
      </c>
      <c r="L32" t="s">
        <v>36</v>
      </c>
      <c r="M32" t="s">
        <v>35</v>
      </c>
      <c r="N32">
        <f>2023-Table1[[#This Row],[YOB]]</f>
        <v>49</v>
      </c>
      <c r="O32">
        <v>5</v>
      </c>
      <c r="P32">
        <v>5</v>
      </c>
      <c r="Q32">
        <f>AVERAGE(Table1[[#This Row],[Food Rating]],Table1[[#This Row],[Service Rating]])</f>
        <v>5</v>
      </c>
      <c r="R32" t="str">
        <f>IF(AND(Table1[[#This Row],[Alcohol ]]="Often",Table1[[#This Row],[Smoker]]="Often"),"Yes","No")</f>
        <v>No</v>
      </c>
      <c r="S32" t="str">
        <f>RIGHT(Table1[[#This Row],[Location]],2)</f>
        <v>NY</v>
      </c>
      <c r="T32" t="str">
        <f>SUBSTITUTE(Table1[[#This Row],[Location]],"MY","NY")</f>
        <v>Market City, NY</v>
      </c>
    </row>
    <row r="33" spans="1:20" x14ac:dyDescent="0.3">
      <c r="A33">
        <v>25</v>
      </c>
      <c r="B33">
        <v>129</v>
      </c>
      <c r="C33" t="s">
        <v>18</v>
      </c>
      <c r="D33" t="s">
        <v>21</v>
      </c>
      <c r="E33">
        <v>1963</v>
      </c>
      <c r="F33" t="str">
        <f>IF(AND(Table1[[#This Row],[YOB]]&gt;=1950,Table1[[#This Row],[YOB]]&lt;=1965),"Bommers",IF(AND(Table1[[#This Row],[YOB]]&gt;=1966,Table1[[#This Row],[YOB]]&lt;=1980),"Gen X",IF(AND(Table1[[#This Row],[YOB]]&gt;=1981,Table1[[#This Row],[YOB]]&lt;=1994),"Gen Y",IF(AND(Table1[[#This Row],[YOB]]&gt;=1995),"Milleials"))))</f>
        <v>Bommers</v>
      </c>
      <c r="G33" t="str">
        <f>IF(AND(Table1[[#This Row],[Age]]&gt;=14,Table1[[#This Row],[Age]]&lt;=35),"Young",IF(AND(Table1[[#This Row],[Age]]&gt;35,Table1[[#This Row],[Age]]&lt;=50),"Middle","Old"))</f>
        <v>Old</v>
      </c>
      <c r="H33" t="s">
        <v>23</v>
      </c>
      <c r="I33" t="s">
        <v>25</v>
      </c>
      <c r="J33">
        <v>3</v>
      </c>
      <c r="K33" t="s">
        <v>28</v>
      </c>
      <c r="L33" t="s">
        <v>36</v>
      </c>
      <c r="M33" t="s">
        <v>36</v>
      </c>
      <c r="N33">
        <f>2023-Table1[[#This Row],[YOB]]</f>
        <v>60</v>
      </c>
      <c r="O33">
        <v>2</v>
      </c>
      <c r="P33">
        <v>5</v>
      </c>
      <c r="Q33">
        <f>AVERAGE(Table1[[#This Row],[Food Rating]],Table1[[#This Row],[Service Rating]])</f>
        <v>3.5</v>
      </c>
      <c r="R33" t="str">
        <f>IF(AND(Table1[[#This Row],[Alcohol ]]="Often",Table1[[#This Row],[Smoker]]="Often"),"Yes","No")</f>
        <v>No</v>
      </c>
      <c r="S33" t="s">
        <v>45</v>
      </c>
      <c r="T33" t="str">
        <f>SUBSTITUTE(Table1[[#This Row],[Location]],"MY","NY")</f>
        <v>Central Park,ny</v>
      </c>
    </row>
    <row r="34" spans="1:20" x14ac:dyDescent="0.3">
      <c r="A34">
        <v>26</v>
      </c>
      <c r="B34">
        <v>123</v>
      </c>
      <c r="C34" t="s">
        <v>12</v>
      </c>
      <c r="D34" t="s">
        <v>21</v>
      </c>
      <c r="E34">
        <v>1969</v>
      </c>
      <c r="F34" t="str">
        <f>IF(AND(Table1[[#This Row],[YOB]]&gt;=1950,Table1[[#This Row],[YOB]]&lt;=1965),"Bommers",IF(AND(Table1[[#This Row],[YOB]]&gt;=1966,Table1[[#This Row],[YOB]]&lt;=1980),"Gen X",IF(AND(Table1[[#This Row],[YOB]]&gt;=1981,Table1[[#This Row],[YOB]]&lt;=1994),"Gen Y",IF(AND(Table1[[#This Row],[YOB]]&gt;=1995),"Milleials"))))</f>
        <v>Gen X</v>
      </c>
      <c r="G34" t="str">
        <f>IF(AND(Table1[[#This Row],[Age]]&gt;=14,Table1[[#This Row],[Age]]&lt;=35),"Young",IF(AND(Table1[[#This Row],[Age]]&gt;35,Table1[[#This Row],[Age]]&lt;=50),"Middle","Old"))</f>
        <v>Old</v>
      </c>
      <c r="H34" t="s">
        <v>23</v>
      </c>
      <c r="I34" t="s">
        <v>25</v>
      </c>
      <c r="J34">
        <v>3</v>
      </c>
      <c r="K34" t="s">
        <v>27</v>
      </c>
      <c r="L34" t="s">
        <v>34</v>
      </c>
      <c r="M34" t="s">
        <v>36</v>
      </c>
      <c r="N34">
        <f>2023-Table1[[#This Row],[YOB]]</f>
        <v>54</v>
      </c>
      <c r="O34">
        <v>4</v>
      </c>
      <c r="P34">
        <v>3</v>
      </c>
      <c r="Q34">
        <f>AVERAGE(Table1[[#This Row],[Food Rating]],Table1[[#This Row],[Service Rating]])</f>
        <v>3.5</v>
      </c>
      <c r="R34" t="str">
        <f>IF(AND(Table1[[#This Row],[Alcohol ]]="Often",Table1[[#This Row],[Smoker]]="Often"),"Yes","No")</f>
        <v>No</v>
      </c>
      <c r="S34" t="str">
        <f>RIGHT(Table1[[#This Row],[Location]],2)</f>
        <v>NY</v>
      </c>
      <c r="T34" t="str">
        <f>SUBSTITUTE(Table1[[#This Row],[Location]],"MY","NY")</f>
        <v>St. George,NY</v>
      </c>
    </row>
    <row r="35" spans="1:20" x14ac:dyDescent="0.3">
      <c r="A35">
        <v>27</v>
      </c>
      <c r="B35">
        <v>129</v>
      </c>
      <c r="C35" t="s">
        <v>14</v>
      </c>
      <c r="D35" t="s">
        <v>20</v>
      </c>
      <c r="E35">
        <v>2001</v>
      </c>
      <c r="F35" t="str">
        <f>IF(AND(Table1[[#This Row],[YOB]]&gt;=1950,Table1[[#This Row],[YOB]]&lt;=1965),"Bommers",IF(AND(Table1[[#This Row],[YOB]]&gt;=1966,Table1[[#This Row],[YOB]]&lt;=1980),"Gen X",IF(AND(Table1[[#This Row],[YOB]]&gt;=1981,Table1[[#This Row],[YOB]]&lt;=1994),"Gen Y",IF(AND(Table1[[#This Row],[YOB]]&gt;=1995),"Milleials"))))</f>
        <v>Milleials</v>
      </c>
      <c r="G35" t="str">
        <f>IF(AND(Table1[[#This Row],[Age]]&gt;=14,Table1[[#This Row],[Age]]&lt;=35),"Young",IF(AND(Table1[[#This Row],[Age]]&gt;35,Table1[[#This Row],[Age]]&lt;=50),"Middle","Old"))</f>
        <v>Young</v>
      </c>
      <c r="H35" t="s">
        <v>23</v>
      </c>
      <c r="I35" t="s">
        <v>26</v>
      </c>
      <c r="J35">
        <v>3</v>
      </c>
      <c r="K35" t="s">
        <v>28</v>
      </c>
      <c r="L35" t="s">
        <v>34</v>
      </c>
      <c r="M35" t="s">
        <v>36</v>
      </c>
      <c r="N35">
        <f>2023-Table1[[#This Row],[YOB]]</f>
        <v>22</v>
      </c>
      <c r="O35">
        <v>2</v>
      </c>
      <c r="P35">
        <v>3</v>
      </c>
      <c r="Q35">
        <f>AVERAGE(Table1[[#This Row],[Food Rating]],Table1[[#This Row],[Service Rating]])</f>
        <v>2.5</v>
      </c>
      <c r="R35" t="str">
        <f>IF(AND(Table1[[#This Row],[Alcohol ]]="Often",Table1[[#This Row],[Smoker]]="Often"),"Yes","No")</f>
        <v>No</v>
      </c>
      <c r="S35" t="str">
        <f>RIGHT(Table1[[#This Row],[Location]],2)</f>
        <v>NY</v>
      </c>
      <c r="T35" t="str">
        <f>SUBSTITUTE(Table1[[#This Row],[Location]],"MY","NY")</f>
        <v>Central Park,NY</v>
      </c>
    </row>
    <row r="36" spans="1:20" x14ac:dyDescent="0.3">
      <c r="A36">
        <v>28</v>
      </c>
      <c r="B36">
        <v>111</v>
      </c>
      <c r="C36" t="s">
        <v>15</v>
      </c>
      <c r="D36" t="s">
        <v>21</v>
      </c>
      <c r="E36">
        <v>2000</v>
      </c>
      <c r="F36" t="str">
        <f>IF(AND(Table1[[#This Row],[YOB]]&gt;=1950,Table1[[#This Row],[YOB]]&lt;=1965),"Bommers",IF(AND(Table1[[#This Row],[YOB]]&gt;=1966,Table1[[#This Row],[YOB]]&lt;=1980),"Gen X",IF(AND(Table1[[#This Row],[YOB]]&gt;=1981,Table1[[#This Row],[YOB]]&lt;=1994),"Gen Y",IF(AND(Table1[[#This Row],[YOB]]&gt;=1995),"Milleials"))))</f>
        <v>Milleials</v>
      </c>
      <c r="G36" t="str">
        <f>IF(AND(Table1[[#This Row],[Age]]&gt;=14,Table1[[#This Row],[Age]]&lt;=35),"Young",IF(AND(Table1[[#This Row],[Age]]&gt;35,Table1[[#This Row],[Age]]&lt;=50),"Middle","Old"))</f>
        <v>Young</v>
      </c>
      <c r="H36" t="s">
        <v>23</v>
      </c>
      <c r="I36" t="s">
        <v>26</v>
      </c>
      <c r="J36">
        <v>5</v>
      </c>
      <c r="K36" t="s">
        <v>28</v>
      </c>
      <c r="L36" t="s">
        <v>34</v>
      </c>
      <c r="M36" t="s">
        <v>34</v>
      </c>
      <c r="N36">
        <f>2023-Table1[[#This Row],[YOB]]</f>
        <v>23</v>
      </c>
      <c r="O36">
        <v>1</v>
      </c>
      <c r="P36">
        <v>5</v>
      </c>
      <c r="Q36">
        <f>AVERAGE(Table1[[#This Row],[Food Rating]],Table1[[#This Row],[Service Rating]])</f>
        <v>3</v>
      </c>
      <c r="R36" t="str">
        <f>IF(AND(Table1[[#This Row],[Alcohol ]]="Often",Table1[[#This Row],[Smoker]]="Often"),"Yes","No")</f>
        <v>No</v>
      </c>
      <c r="S36" t="str">
        <f>RIGHT(Table1[[#This Row],[Location]],2)</f>
        <v>NY</v>
      </c>
      <c r="T36" t="str">
        <f>SUBSTITUTE(Table1[[#This Row],[Location]],"MY","NY")</f>
        <v>China Town, NY</v>
      </c>
    </row>
    <row r="37" spans="1:20" x14ac:dyDescent="0.3">
      <c r="A37">
        <v>30</v>
      </c>
      <c r="B37">
        <v>154</v>
      </c>
      <c r="C37" t="s">
        <v>17</v>
      </c>
      <c r="D37" t="s">
        <v>20</v>
      </c>
      <c r="E37">
        <v>1988</v>
      </c>
      <c r="F37" t="str">
        <f>IF(AND(Table1[[#This Row],[YOB]]&gt;=1950,Table1[[#This Row],[YOB]]&lt;=1965),"Bommers",IF(AND(Table1[[#This Row],[YOB]]&gt;=1966,Table1[[#This Row],[YOB]]&lt;=1980),"Gen X",IF(AND(Table1[[#This Row],[YOB]]&gt;=1981,Table1[[#This Row],[YOB]]&lt;=1994),"Gen Y",IF(AND(Table1[[#This Row],[YOB]]&gt;=1995),"Milleials"))))</f>
        <v>Gen Y</v>
      </c>
      <c r="G37" t="str">
        <f>IF(AND(Table1[[#This Row],[Age]]&gt;=14,Table1[[#This Row],[Age]]&lt;=35),"Young",IF(AND(Table1[[#This Row],[Age]]&gt;35,Table1[[#This Row],[Age]]&lt;=50),"Middle","Old"))</f>
        <v>Young</v>
      </c>
      <c r="H37" t="s">
        <v>22</v>
      </c>
      <c r="I37" t="s">
        <v>26</v>
      </c>
      <c r="J37">
        <v>5</v>
      </c>
      <c r="K37" t="s">
        <v>29</v>
      </c>
      <c r="L37" t="s">
        <v>34</v>
      </c>
      <c r="M37" t="s">
        <v>36</v>
      </c>
      <c r="N37">
        <f>2023-Table1[[#This Row],[YOB]]</f>
        <v>35</v>
      </c>
      <c r="O37">
        <v>4</v>
      </c>
      <c r="P37">
        <v>4</v>
      </c>
      <c r="Q37">
        <f>AVERAGE(Table1[[#This Row],[Food Rating]],Table1[[#This Row],[Service Rating]])</f>
        <v>4</v>
      </c>
      <c r="R37" t="str">
        <f>IF(AND(Table1[[#This Row],[Alcohol ]]="Often",Table1[[#This Row],[Smoker]]="Often"),"Yes","No")</f>
        <v>No</v>
      </c>
      <c r="S37" t="str">
        <f>RIGHT(Table1[[#This Row],[Location]],2)</f>
        <v>NY</v>
      </c>
      <c r="T37" t="str">
        <f>SUBSTITUTE(Table1[[#This Row],[Location]],"MY","NY")</f>
        <v>Market City, NY</v>
      </c>
    </row>
    <row r="38" spans="1:20" x14ac:dyDescent="0.3">
      <c r="A38">
        <v>31</v>
      </c>
      <c r="B38">
        <v>107</v>
      </c>
      <c r="C38" t="s">
        <v>16</v>
      </c>
      <c r="D38" t="s">
        <v>20</v>
      </c>
      <c r="E38">
        <v>1999</v>
      </c>
      <c r="F38" t="str">
        <f>IF(AND(Table1[[#This Row],[YOB]]&gt;=1950,Table1[[#This Row],[YOB]]&lt;=1965),"Bommers",IF(AND(Table1[[#This Row],[YOB]]&gt;=1966,Table1[[#This Row],[YOB]]&lt;=1980),"Gen X",IF(AND(Table1[[#This Row],[YOB]]&gt;=1981,Table1[[#This Row],[YOB]]&lt;=1994),"Gen Y",IF(AND(Table1[[#This Row],[YOB]]&gt;=1995),"Milleials"))))</f>
        <v>Milleials</v>
      </c>
      <c r="G38" t="str">
        <f>IF(AND(Table1[[#This Row],[Age]]&gt;=14,Table1[[#This Row],[Age]]&lt;=35),"Young",IF(AND(Table1[[#This Row],[Age]]&gt;35,Table1[[#This Row],[Age]]&lt;=50),"Middle","Old"))</f>
        <v>Young</v>
      </c>
      <c r="H38" t="s">
        <v>22</v>
      </c>
      <c r="I38" t="s">
        <v>26</v>
      </c>
      <c r="J38">
        <v>4</v>
      </c>
      <c r="K38" t="s">
        <v>32</v>
      </c>
      <c r="L38" t="s">
        <v>34</v>
      </c>
      <c r="M38" t="s">
        <v>36</v>
      </c>
      <c r="N38">
        <f>2023-Table1[[#This Row],[YOB]]</f>
        <v>24</v>
      </c>
      <c r="O38">
        <v>3</v>
      </c>
      <c r="P38">
        <v>2</v>
      </c>
      <c r="Q38">
        <f>AVERAGE(Table1[[#This Row],[Food Rating]],Table1[[#This Row],[Service Rating]])</f>
        <v>2.5</v>
      </c>
      <c r="R38" t="str">
        <f>IF(AND(Table1[[#This Row],[Alcohol ]]="Often",Table1[[#This Row],[Smoker]]="Often"),"Yes","No")</f>
        <v>No</v>
      </c>
      <c r="S38" t="str">
        <f>RIGHT(Table1[[#This Row],[Location]],2)</f>
        <v>NY</v>
      </c>
      <c r="T38" t="str">
        <f>SUBSTITUTE(Table1[[#This Row],[Location]],"MY","NY")</f>
        <v>Riverdale,NY</v>
      </c>
    </row>
    <row r="39" spans="1:20" x14ac:dyDescent="0.3">
      <c r="A39">
        <v>32</v>
      </c>
      <c r="B39">
        <v>154</v>
      </c>
      <c r="C39" t="s">
        <v>19</v>
      </c>
      <c r="D39" t="s">
        <v>21</v>
      </c>
      <c r="E39">
        <v>1971</v>
      </c>
      <c r="F39" t="str">
        <f>IF(AND(Table1[[#This Row],[YOB]]&gt;=1950,Table1[[#This Row],[YOB]]&lt;=1965),"Bommers",IF(AND(Table1[[#This Row],[YOB]]&gt;=1966,Table1[[#This Row],[YOB]]&lt;=1980),"Gen X",IF(AND(Table1[[#This Row],[YOB]]&gt;=1981,Table1[[#This Row],[YOB]]&lt;=1994),"Gen Y",IF(AND(Table1[[#This Row],[YOB]]&gt;=1995),"Milleials"))))</f>
        <v>Gen X</v>
      </c>
      <c r="G39" t="str">
        <f>IF(AND(Table1[[#This Row],[Age]]&gt;=14,Table1[[#This Row],[Age]]&lt;=35),"Young",IF(AND(Table1[[#This Row],[Age]]&gt;35,Table1[[#This Row],[Age]]&lt;=50),"Middle","Old"))</f>
        <v>Old</v>
      </c>
      <c r="H39" t="s">
        <v>22</v>
      </c>
      <c r="I39" t="s">
        <v>26</v>
      </c>
      <c r="J39">
        <v>1</v>
      </c>
      <c r="K39" t="s">
        <v>28</v>
      </c>
      <c r="L39" t="s">
        <v>34</v>
      </c>
      <c r="M39" t="s">
        <v>35</v>
      </c>
      <c r="N39">
        <f>2023-Table1[[#This Row],[YOB]]</f>
        <v>52</v>
      </c>
      <c r="O39">
        <v>4</v>
      </c>
      <c r="P39">
        <v>2</v>
      </c>
      <c r="Q39">
        <f>AVERAGE(Table1[[#This Row],[Food Rating]],Table1[[#This Row],[Service Rating]])</f>
        <v>3</v>
      </c>
      <c r="R39" t="str">
        <f>IF(AND(Table1[[#This Row],[Alcohol ]]="Often",Table1[[#This Row],[Smoker]]="Often"),"Yes","No")</f>
        <v>No</v>
      </c>
      <c r="S39" t="str">
        <f>RIGHT(Table1[[#This Row],[Location]],2)</f>
        <v>MY</v>
      </c>
      <c r="T39" t="str">
        <f>SUBSTITUTE(Table1[[#This Row],[Location]],"MY","NY")</f>
        <v>Market City, NY</v>
      </c>
    </row>
    <row r="40" spans="1:20" x14ac:dyDescent="0.3">
      <c r="A40">
        <v>33</v>
      </c>
      <c r="B40">
        <v>122</v>
      </c>
      <c r="C40" t="s">
        <v>13</v>
      </c>
      <c r="D40" t="s">
        <v>21</v>
      </c>
      <c r="E40">
        <v>1995</v>
      </c>
      <c r="F40" t="str">
        <f>IF(AND(Table1[[#This Row],[YOB]]&gt;=1950,Table1[[#This Row],[YOB]]&lt;=1965),"Bommers",IF(AND(Table1[[#This Row],[YOB]]&gt;=1966,Table1[[#This Row],[YOB]]&lt;=1980),"Gen X",IF(AND(Table1[[#This Row],[YOB]]&gt;=1981,Table1[[#This Row],[YOB]]&lt;=1994),"Gen Y",IF(AND(Table1[[#This Row],[YOB]]&gt;=1995),"Milleials"))))</f>
        <v>Milleials</v>
      </c>
      <c r="G40" t="str">
        <f>IF(AND(Table1[[#This Row],[Age]]&gt;=14,Table1[[#This Row],[Age]]&lt;=35),"Young",IF(AND(Table1[[#This Row],[Age]]&gt;35,Table1[[#This Row],[Age]]&lt;=50),"Middle","Old"))</f>
        <v>Young</v>
      </c>
      <c r="H40" t="s">
        <v>23</v>
      </c>
      <c r="I40" t="s">
        <v>25</v>
      </c>
      <c r="J40">
        <v>3</v>
      </c>
      <c r="K40" t="s">
        <v>28</v>
      </c>
      <c r="L40" t="s">
        <v>35</v>
      </c>
      <c r="M40" t="s">
        <v>34</v>
      </c>
      <c r="N40">
        <f>2023-Table1[[#This Row],[YOB]]</f>
        <v>28</v>
      </c>
      <c r="O40">
        <v>3</v>
      </c>
      <c r="P40">
        <v>2</v>
      </c>
      <c r="Q40">
        <f>AVERAGE(Table1[[#This Row],[Food Rating]],Table1[[#This Row],[Service Rating]])</f>
        <v>2.5</v>
      </c>
      <c r="R40" t="str">
        <f>IF(AND(Table1[[#This Row],[Alcohol ]]="Often",Table1[[#This Row],[Smoker]]="Often"),"Yes","No")</f>
        <v>No</v>
      </c>
      <c r="S40" t="str">
        <f>RIGHT(Table1[[#This Row],[Location]],2)</f>
        <v>NY</v>
      </c>
      <c r="T40" t="str">
        <f>SUBSTITUTE(Table1[[#This Row],[Location]],"MY","NY")</f>
        <v>Upper West Side,NY</v>
      </c>
    </row>
    <row r="41" spans="1:20" x14ac:dyDescent="0.3">
      <c r="A41">
        <v>34</v>
      </c>
      <c r="B41">
        <v>129</v>
      </c>
      <c r="C41" t="s">
        <v>18</v>
      </c>
      <c r="D41" t="s">
        <v>20</v>
      </c>
      <c r="E41">
        <v>2009</v>
      </c>
      <c r="F41" t="str">
        <f>IF(AND(Table1[[#This Row],[YOB]]&gt;=1950,Table1[[#This Row],[YOB]]&lt;=1965),"Bommers",IF(AND(Table1[[#This Row],[YOB]]&gt;=1966,Table1[[#This Row],[YOB]]&lt;=1980),"Gen X",IF(AND(Table1[[#This Row],[YOB]]&gt;=1981,Table1[[#This Row],[YOB]]&lt;=1994),"Gen Y",IF(AND(Table1[[#This Row],[YOB]]&gt;=1995),"Milleials"))))</f>
        <v>Milleials</v>
      </c>
      <c r="G41" t="str">
        <f>IF(AND(Table1[[#This Row],[Age]]&gt;=14,Table1[[#This Row],[Age]]&lt;=35),"Young",IF(AND(Table1[[#This Row],[Age]]&gt;35,Table1[[#This Row],[Age]]&lt;=50),"Middle","Old"))</f>
        <v>Young</v>
      </c>
      <c r="H41" t="s">
        <v>22</v>
      </c>
      <c r="I41" t="s">
        <v>25</v>
      </c>
      <c r="J41">
        <v>5</v>
      </c>
      <c r="K41" t="s">
        <v>28</v>
      </c>
      <c r="L41" t="s">
        <v>36</v>
      </c>
      <c r="M41" t="s">
        <v>36</v>
      </c>
      <c r="N41">
        <f>2023-Table1[[#This Row],[YOB]]</f>
        <v>14</v>
      </c>
      <c r="O41">
        <v>1</v>
      </c>
      <c r="P41">
        <v>5</v>
      </c>
      <c r="Q41">
        <f>AVERAGE(Table1[[#This Row],[Food Rating]],Table1[[#This Row],[Service Rating]])</f>
        <v>3</v>
      </c>
      <c r="R41" t="str">
        <f>IF(AND(Table1[[#This Row],[Alcohol ]]="Often",Table1[[#This Row],[Smoker]]="Often"),"Yes","No")</f>
        <v>No</v>
      </c>
      <c r="S41" t="str">
        <f>RIGHT(Table1[[#This Row],[Location]],2)</f>
        <v>ny</v>
      </c>
      <c r="T41" t="str">
        <f>SUBSTITUTE(Table1[[#This Row],[Location]],"MY","NY")</f>
        <v>Central Park,ny</v>
      </c>
    </row>
    <row r="42" spans="1:20" x14ac:dyDescent="0.3">
      <c r="A42">
        <v>35</v>
      </c>
      <c r="B42">
        <v>129</v>
      </c>
      <c r="C42" t="s">
        <v>14</v>
      </c>
      <c r="D42" t="s">
        <v>21</v>
      </c>
      <c r="E42">
        <v>2001</v>
      </c>
      <c r="F42" t="str">
        <f>IF(AND(Table1[[#This Row],[YOB]]&gt;=1950,Table1[[#This Row],[YOB]]&lt;=1965),"Bommers",IF(AND(Table1[[#This Row],[YOB]]&gt;=1966,Table1[[#This Row],[YOB]]&lt;=1980),"Gen X",IF(AND(Table1[[#This Row],[YOB]]&gt;=1981,Table1[[#This Row],[YOB]]&lt;=1994),"Gen Y",IF(AND(Table1[[#This Row],[YOB]]&gt;=1995),"Milleials"))))</f>
        <v>Milleials</v>
      </c>
      <c r="G42" t="str">
        <f>IF(AND(Table1[[#This Row],[Age]]&gt;=14,Table1[[#This Row],[Age]]&lt;=35),"Young",IF(AND(Table1[[#This Row],[Age]]&gt;35,Table1[[#This Row],[Age]]&lt;=50),"Middle","Old"))</f>
        <v>Young</v>
      </c>
      <c r="H42" t="s">
        <v>24</v>
      </c>
      <c r="I42" t="s">
        <v>26</v>
      </c>
      <c r="J42">
        <v>1</v>
      </c>
      <c r="K42" t="s">
        <v>27</v>
      </c>
      <c r="L42" t="s">
        <v>36</v>
      </c>
      <c r="M42" t="s">
        <v>35</v>
      </c>
      <c r="N42">
        <f>2023-Table1[[#This Row],[YOB]]</f>
        <v>22</v>
      </c>
      <c r="O42">
        <v>5</v>
      </c>
      <c r="P42">
        <v>5</v>
      </c>
      <c r="Q42">
        <f>AVERAGE(Table1[[#This Row],[Food Rating]],Table1[[#This Row],[Service Rating]])</f>
        <v>5</v>
      </c>
      <c r="R42" t="str">
        <f>IF(AND(Table1[[#This Row],[Alcohol ]]="Often",Table1[[#This Row],[Smoker]]="Often"),"Yes","No")</f>
        <v>No</v>
      </c>
      <c r="S42" t="str">
        <f>RIGHT(Table1[[#This Row],[Location]],2)</f>
        <v>NY</v>
      </c>
      <c r="T42" t="str">
        <f>SUBSTITUTE(Table1[[#This Row],[Location]],"MY","NY")</f>
        <v>Central Park,NY</v>
      </c>
    </row>
    <row r="43" spans="1:20" x14ac:dyDescent="0.3">
      <c r="A43">
        <v>36</v>
      </c>
      <c r="B43">
        <v>107</v>
      </c>
      <c r="C43" t="s">
        <v>16</v>
      </c>
      <c r="D43" t="s">
        <v>21</v>
      </c>
      <c r="E43">
        <v>1998</v>
      </c>
      <c r="F43" t="str">
        <f>IF(AND(Table1[[#This Row],[YOB]]&gt;=1950,Table1[[#This Row],[YOB]]&lt;=1965),"Bommers",IF(AND(Table1[[#This Row],[YOB]]&gt;=1966,Table1[[#This Row],[YOB]]&lt;=1980),"Gen X",IF(AND(Table1[[#This Row],[YOB]]&gt;=1981,Table1[[#This Row],[YOB]]&lt;=1994),"Gen Y",IF(AND(Table1[[#This Row],[YOB]]&gt;=1995),"Milleials"))))</f>
        <v>Milleials</v>
      </c>
      <c r="G43" t="str">
        <f>IF(AND(Table1[[#This Row],[Age]]&gt;=14,Table1[[#This Row],[Age]]&lt;=35),"Young",IF(AND(Table1[[#This Row],[Age]]&gt;35,Table1[[#This Row],[Age]]&lt;=50),"Middle","Old"))</f>
        <v>Young</v>
      </c>
      <c r="H43" t="s">
        <v>23</v>
      </c>
      <c r="I43" t="s">
        <v>25</v>
      </c>
      <c r="J43">
        <v>5</v>
      </c>
      <c r="K43" t="s">
        <v>27</v>
      </c>
      <c r="L43" t="s">
        <v>34</v>
      </c>
      <c r="M43" t="s">
        <v>36</v>
      </c>
      <c r="N43">
        <f>2023-Table1[[#This Row],[YOB]]</f>
        <v>25</v>
      </c>
      <c r="O43">
        <v>1</v>
      </c>
      <c r="P43">
        <v>3</v>
      </c>
      <c r="Q43">
        <f>AVERAGE(Table1[[#This Row],[Food Rating]],Table1[[#This Row],[Service Rating]])</f>
        <v>2</v>
      </c>
      <c r="R43" t="str">
        <f>IF(AND(Table1[[#This Row],[Alcohol ]]="Often",Table1[[#This Row],[Smoker]]="Often"),"Yes","No")</f>
        <v>No</v>
      </c>
      <c r="S43" t="str">
        <f>RIGHT(Table1[[#This Row],[Location]],2)</f>
        <v>NY</v>
      </c>
      <c r="T43" t="str">
        <f>SUBSTITUTE(Table1[[#This Row],[Location]],"MY","NY")</f>
        <v>Riverdale,NY</v>
      </c>
    </row>
    <row r="44" spans="1:20" x14ac:dyDescent="0.3">
      <c r="A44">
        <v>37</v>
      </c>
      <c r="B44">
        <v>154</v>
      </c>
      <c r="C44" t="s">
        <v>17</v>
      </c>
      <c r="D44" t="s">
        <v>21</v>
      </c>
      <c r="E44">
        <v>2006</v>
      </c>
      <c r="F44" t="str">
        <f>IF(AND(Table1[[#This Row],[YOB]]&gt;=1950,Table1[[#This Row],[YOB]]&lt;=1965),"Bommers",IF(AND(Table1[[#This Row],[YOB]]&gt;=1966,Table1[[#This Row],[YOB]]&lt;=1980),"Gen X",IF(AND(Table1[[#This Row],[YOB]]&gt;=1981,Table1[[#This Row],[YOB]]&lt;=1994),"Gen Y",IF(AND(Table1[[#This Row],[YOB]]&gt;=1995),"Milleials"))))</f>
        <v>Milleials</v>
      </c>
      <c r="G44" t="str">
        <f>IF(AND(Table1[[#This Row],[Age]]&gt;=14,Table1[[#This Row],[Age]]&lt;=35),"Young",IF(AND(Table1[[#This Row],[Age]]&gt;35,Table1[[#This Row],[Age]]&lt;=50),"Middle","Old"))</f>
        <v>Young</v>
      </c>
      <c r="H44" t="s">
        <v>23</v>
      </c>
      <c r="I44" t="s">
        <v>26</v>
      </c>
      <c r="J44">
        <v>4</v>
      </c>
      <c r="K44" t="s">
        <v>27</v>
      </c>
      <c r="L44" t="s">
        <v>35</v>
      </c>
      <c r="M44" t="s">
        <v>35</v>
      </c>
      <c r="N44">
        <f>2023-Table1[[#This Row],[YOB]]</f>
        <v>17</v>
      </c>
      <c r="O44">
        <v>5</v>
      </c>
      <c r="P44">
        <v>2</v>
      </c>
      <c r="Q44">
        <f>AVERAGE(Table1[[#This Row],[Food Rating]],Table1[[#This Row],[Service Rating]])</f>
        <v>3.5</v>
      </c>
      <c r="R44" t="str">
        <f>IF(AND(Table1[[#This Row],[Alcohol ]]="Often",Table1[[#This Row],[Smoker]]="Often"),"Yes","No")</f>
        <v>Yes</v>
      </c>
      <c r="S44" t="str">
        <f>RIGHT(Table1[[#This Row],[Location]],2)</f>
        <v>NY</v>
      </c>
      <c r="T44" t="str">
        <f>SUBSTITUTE(Table1[[#This Row],[Location]],"MY","NY")</f>
        <v>Market City, NY</v>
      </c>
    </row>
    <row r="45" spans="1:20" x14ac:dyDescent="0.3">
      <c r="A45">
        <v>38</v>
      </c>
      <c r="B45">
        <v>123</v>
      </c>
      <c r="C45" t="s">
        <v>12</v>
      </c>
      <c r="D45" t="s">
        <v>20</v>
      </c>
      <c r="E45">
        <v>1990</v>
      </c>
      <c r="F45" t="str">
        <f>IF(AND(Table1[[#This Row],[YOB]]&gt;=1950,Table1[[#This Row],[YOB]]&lt;=1965),"Bommers",IF(AND(Table1[[#This Row],[YOB]]&gt;=1966,Table1[[#This Row],[YOB]]&lt;=1980),"Gen X",IF(AND(Table1[[#This Row],[YOB]]&gt;=1981,Table1[[#This Row],[YOB]]&lt;=1994),"Gen Y",IF(AND(Table1[[#This Row],[YOB]]&gt;=1995),"Milleials"))))</f>
        <v>Gen Y</v>
      </c>
      <c r="G45" t="str">
        <f>IF(AND(Table1[[#This Row],[Age]]&gt;=14,Table1[[#This Row],[Age]]&lt;=35),"Young",IF(AND(Table1[[#This Row],[Age]]&gt;35,Table1[[#This Row],[Age]]&lt;=50),"Middle","Old"))</f>
        <v>Young</v>
      </c>
      <c r="H45" t="s">
        <v>23</v>
      </c>
      <c r="I45" t="s">
        <v>26</v>
      </c>
      <c r="J45">
        <v>5</v>
      </c>
      <c r="K45" t="s">
        <v>33</v>
      </c>
      <c r="L45" t="s">
        <v>34</v>
      </c>
      <c r="M45" t="s">
        <v>34</v>
      </c>
      <c r="N45">
        <f>2023-Table1[[#This Row],[YOB]]</f>
        <v>33</v>
      </c>
      <c r="O45">
        <v>3</v>
      </c>
      <c r="P45">
        <v>2</v>
      </c>
      <c r="Q45">
        <f>AVERAGE(Table1[[#This Row],[Food Rating]],Table1[[#This Row],[Service Rating]])</f>
        <v>2.5</v>
      </c>
      <c r="R45" t="str">
        <f>IF(AND(Table1[[#This Row],[Alcohol ]]="Often",Table1[[#This Row],[Smoker]]="Often"),"Yes","No")</f>
        <v>No</v>
      </c>
      <c r="S45" t="str">
        <f>RIGHT(Table1[[#This Row],[Location]],2)</f>
        <v>NY</v>
      </c>
      <c r="T45" t="str">
        <f>SUBSTITUTE(Table1[[#This Row],[Location]],"MY","NY")</f>
        <v>St. George,NY</v>
      </c>
    </row>
    <row r="46" spans="1:20" x14ac:dyDescent="0.3">
      <c r="A46">
        <v>39</v>
      </c>
      <c r="B46">
        <v>153</v>
      </c>
      <c r="C46" t="s">
        <v>11</v>
      </c>
      <c r="D46" t="s">
        <v>21</v>
      </c>
      <c r="E46">
        <v>1987</v>
      </c>
      <c r="F46" t="str">
        <f>IF(AND(Table1[[#This Row],[YOB]]&gt;=1950,Table1[[#This Row],[YOB]]&lt;=1965),"Bommers",IF(AND(Table1[[#This Row],[YOB]]&gt;=1966,Table1[[#This Row],[YOB]]&lt;=1980),"Gen X",IF(AND(Table1[[#This Row],[YOB]]&gt;=1981,Table1[[#This Row],[YOB]]&lt;=1994),"Gen Y",IF(AND(Table1[[#This Row],[YOB]]&gt;=1995),"Milleials"))))</f>
        <v>Gen Y</v>
      </c>
      <c r="G46" t="str">
        <f>IF(AND(Table1[[#This Row],[Age]]&gt;=14,Table1[[#This Row],[Age]]&lt;=35),"Young",IF(AND(Table1[[#This Row],[Age]]&gt;35,Table1[[#This Row],[Age]]&lt;=50),"Middle","Old"))</f>
        <v>Middle</v>
      </c>
      <c r="H46" t="s">
        <v>22</v>
      </c>
      <c r="I46" t="s">
        <v>26</v>
      </c>
      <c r="J46">
        <v>4</v>
      </c>
      <c r="K46" t="s">
        <v>33</v>
      </c>
      <c r="L46" t="s">
        <v>34</v>
      </c>
      <c r="M46" t="s">
        <v>34</v>
      </c>
      <c r="N46">
        <f>2023-Table1[[#This Row],[YOB]]</f>
        <v>36</v>
      </c>
      <c r="O46">
        <v>2</v>
      </c>
      <c r="P46">
        <v>3</v>
      </c>
      <c r="Q46">
        <f>AVERAGE(Table1[[#This Row],[Food Rating]],Table1[[#This Row],[Service Rating]])</f>
        <v>2.5</v>
      </c>
      <c r="R46" t="str">
        <f>IF(AND(Table1[[#This Row],[Alcohol ]]="Often",Table1[[#This Row],[Smoker]]="Often"),"Yes","No")</f>
        <v>No</v>
      </c>
      <c r="S46" t="str">
        <f>RIGHT(Table1[[#This Row],[Location]],2)</f>
        <v>NY</v>
      </c>
      <c r="T46" t="str">
        <f>SUBSTITUTE(Table1[[#This Row],[Location]],"MY","NY")</f>
        <v>Upper East Side,NY</v>
      </c>
    </row>
    <row r="47" spans="1:20" x14ac:dyDescent="0.3">
      <c r="A47">
        <v>40</v>
      </c>
      <c r="B47">
        <v>123</v>
      </c>
      <c r="C47" t="s">
        <v>12</v>
      </c>
      <c r="D47" t="s">
        <v>21</v>
      </c>
      <c r="E47">
        <v>1986</v>
      </c>
      <c r="F47" t="str">
        <f>IF(AND(Table1[[#This Row],[YOB]]&gt;=1950,Table1[[#This Row],[YOB]]&lt;=1965),"Bommers",IF(AND(Table1[[#This Row],[YOB]]&gt;=1966,Table1[[#This Row],[YOB]]&lt;=1980),"Gen X",IF(AND(Table1[[#This Row],[YOB]]&gt;=1981,Table1[[#This Row],[YOB]]&lt;=1994),"Gen Y",IF(AND(Table1[[#This Row],[YOB]]&gt;=1995),"Milleials"))))</f>
        <v>Gen Y</v>
      </c>
      <c r="G47" t="str">
        <f>IF(AND(Table1[[#This Row],[Age]]&gt;=14,Table1[[#This Row],[Age]]&lt;=35),"Young",IF(AND(Table1[[#This Row],[Age]]&gt;35,Table1[[#This Row],[Age]]&lt;=50),"Middle","Old"))</f>
        <v>Middle</v>
      </c>
      <c r="H47" t="s">
        <v>23</v>
      </c>
      <c r="I47" t="s">
        <v>26</v>
      </c>
      <c r="J47">
        <v>4</v>
      </c>
      <c r="K47" t="s">
        <v>30</v>
      </c>
      <c r="L47" t="s">
        <v>34</v>
      </c>
      <c r="M47" t="s">
        <v>34</v>
      </c>
      <c r="N47">
        <f>2023-Table1[[#This Row],[YOB]]</f>
        <v>37</v>
      </c>
      <c r="O47">
        <v>3</v>
      </c>
      <c r="P47">
        <v>1</v>
      </c>
      <c r="Q47">
        <f>AVERAGE(Table1[[#This Row],[Food Rating]],Table1[[#This Row],[Service Rating]])</f>
        <v>2</v>
      </c>
      <c r="R47" t="str">
        <f>IF(AND(Table1[[#This Row],[Alcohol ]]="Often",Table1[[#This Row],[Smoker]]="Often"),"Yes","No")</f>
        <v>No</v>
      </c>
      <c r="S47" t="str">
        <f>RIGHT(Table1[[#This Row],[Location]],2)</f>
        <v>NY</v>
      </c>
      <c r="T47" t="str">
        <f>SUBSTITUTE(Table1[[#This Row],[Location]],"MY","NY")</f>
        <v>St. George,NY</v>
      </c>
    </row>
    <row r="48" spans="1:20" x14ac:dyDescent="0.3">
      <c r="A48">
        <v>41</v>
      </c>
      <c r="B48">
        <v>129</v>
      </c>
      <c r="C48" t="s">
        <v>14</v>
      </c>
      <c r="D48" t="s">
        <v>21</v>
      </c>
      <c r="E48">
        <v>2001</v>
      </c>
      <c r="F48" t="str">
        <f>IF(AND(Table1[[#This Row],[YOB]]&gt;=1950,Table1[[#This Row],[YOB]]&lt;=1965),"Bommers",IF(AND(Table1[[#This Row],[YOB]]&gt;=1966,Table1[[#This Row],[YOB]]&lt;=1980),"Gen X",IF(AND(Table1[[#This Row],[YOB]]&gt;=1981,Table1[[#This Row],[YOB]]&lt;=1994),"Gen Y",IF(AND(Table1[[#This Row],[YOB]]&gt;=1995),"Milleials"))))</f>
        <v>Milleials</v>
      </c>
      <c r="G48" t="str">
        <f>IF(AND(Table1[[#This Row],[Age]]&gt;=14,Table1[[#This Row],[Age]]&lt;=35),"Young",IF(AND(Table1[[#This Row],[Age]]&gt;35,Table1[[#This Row],[Age]]&lt;=50),"Middle","Old"))</f>
        <v>Young</v>
      </c>
      <c r="H48" t="s">
        <v>23</v>
      </c>
      <c r="I48" t="s">
        <v>26</v>
      </c>
      <c r="J48">
        <v>2</v>
      </c>
      <c r="K48" t="s">
        <v>29</v>
      </c>
      <c r="L48" t="s">
        <v>35</v>
      </c>
      <c r="M48" t="s">
        <v>34</v>
      </c>
      <c r="N48">
        <f>2023-Table1[[#This Row],[YOB]]</f>
        <v>22</v>
      </c>
      <c r="O48">
        <v>2</v>
      </c>
      <c r="P48">
        <v>2</v>
      </c>
      <c r="Q48">
        <f>AVERAGE(Table1[[#This Row],[Food Rating]],Table1[[#This Row],[Service Rating]])</f>
        <v>2</v>
      </c>
      <c r="R48" t="str">
        <f>IF(AND(Table1[[#This Row],[Alcohol ]]="Often",Table1[[#This Row],[Smoker]]="Often"),"Yes","No")</f>
        <v>No</v>
      </c>
      <c r="S48" t="str">
        <f>RIGHT(Table1[[#This Row],[Location]],2)</f>
        <v>NY</v>
      </c>
      <c r="T48" t="str">
        <f>SUBSTITUTE(Table1[[#This Row],[Location]],"MY","NY")</f>
        <v>Central Park,NY</v>
      </c>
    </row>
    <row r="49" spans="1:20" x14ac:dyDescent="0.3">
      <c r="A49">
        <v>42</v>
      </c>
      <c r="B49">
        <v>154</v>
      </c>
      <c r="C49" t="s">
        <v>17</v>
      </c>
      <c r="D49" t="s">
        <v>20</v>
      </c>
      <c r="E49">
        <v>1967</v>
      </c>
      <c r="F49" t="str">
        <f>IF(AND(Table1[[#This Row],[YOB]]&gt;=1950,Table1[[#This Row],[YOB]]&lt;=1965),"Bommers",IF(AND(Table1[[#This Row],[YOB]]&gt;=1966,Table1[[#This Row],[YOB]]&lt;=1980),"Gen X",IF(AND(Table1[[#This Row],[YOB]]&gt;=1981,Table1[[#This Row],[YOB]]&lt;=1994),"Gen Y",IF(AND(Table1[[#This Row],[YOB]]&gt;=1995),"Milleials"))))</f>
        <v>Gen X</v>
      </c>
      <c r="G49" t="str">
        <f>IF(AND(Table1[[#This Row],[Age]]&gt;=14,Table1[[#This Row],[Age]]&lt;=35),"Young",IF(AND(Table1[[#This Row],[Age]]&gt;35,Table1[[#This Row],[Age]]&lt;=50),"Middle","Old"))</f>
        <v>Old</v>
      </c>
      <c r="H49" t="s">
        <v>23</v>
      </c>
      <c r="I49" t="s">
        <v>26</v>
      </c>
      <c r="J49">
        <v>5</v>
      </c>
      <c r="K49" t="s">
        <v>30</v>
      </c>
      <c r="L49" t="s">
        <v>35</v>
      </c>
      <c r="M49" t="s">
        <v>36</v>
      </c>
      <c r="N49">
        <f>2023-Table1[[#This Row],[YOB]]</f>
        <v>56</v>
      </c>
      <c r="O49">
        <v>5</v>
      </c>
      <c r="P49">
        <v>5</v>
      </c>
      <c r="Q49">
        <f>AVERAGE(Table1[[#This Row],[Food Rating]],Table1[[#This Row],[Service Rating]])</f>
        <v>5</v>
      </c>
      <c r="R49" t="str">
        <f>IF(AND(Table1[[#This Row],[Alcohol ]]="Often",Table1[[#This Row],[Smoker]]="Often"),"Yes","No")</f>
        <v>No</v>
      </c>
      <c r="S49" t="str">
        <f>RIGHT(Table1[[#This Row],[Location]],2)</f>
        <v>NY</v>
      </c>
      <c r="T49" t="str">
        <f>SUBSTITUTE(Table1[[#This Row],[Location]],"MY","NY")</f>
        <v>Market City, NY</v>
      </c>
    </row>
    <row r="50" spans="1:20" x14ac:dyDescent="0.3">
      <c r="A50">
        <v>43</v>
      </c>
      <c r="B50">
        <v>123</v>
      </c>
      <c r="C50" t="s">
        <v>12</v>
      </c>
      <c r="D50" t="s">
        <v>21</v>
      </c>
      <c r="E50">
        <v>1985</v>
      </c>
      <c r="F50" t="str">
        <f>IF(AND(Table1[[#This Row],[YOB]]&gt;=1950,Table1[[#This Row],[YOB]]&lt;=1965),"Bommers",IF(AND(Table1[[#This Row],[YOB]]&gt;=1966,Table1[[#This Row],[YOB]]&lt;=1980),"Gen X",IF(AND(Table1[[#This Row],[YOB]]&gt;=1981,Table1[[#This Row],[YOB]]&lt;=1994),"Gen Y",IF(AND(Table1[[#This Row],[YOB]]&gt;=1995),"Milleials"))))</f>
        <v>Gen Y</v>
      </c>
      <c r="G50" t="str">
        <f>IF(AND(Table1[[#This Row],[Age]]&gt;=14,Table1[[#This Row],[Age]]&lt;=35),"Young",IF(AND(Table1[[#This Row],[Age]]&gt;35,Table1[[#This Row],[Age]]&lt;=50),"Middle","Old"))</f>
        <v>Middle</v>
      </c>
      <c r="H50" t="s">
        <v>22</v>
      </c>
      <c r="I50" t="s">
        <v>26</v>
      </c>
      <c r="J50">
        <v>5</v>
      </c>
      <c r="K50" t="s">
        <v>27</v>
      </c>
      <c r="L50" t="s">
        <v>34</v>
      </c>
      <c r="M50" t="s">
        <v>34</v>
      </c>
      <c r="N50">
        <f>2023-Table1[[#This Row],[YOB]]</f>
        <v>38</v>
      </c>
      <c r="O50">
        <v>3</v>
      </c>
      <c r="P50">
        <v>1</v>
      </c>
      <c r="Q50">
        <f>AVERAGE(Table1[[#This Row],[Food Rating]],Table1[[#This Row],[Service Rating]])</f>
        <v>2</v>
      </c>
      <c r="R50" t="str">
        <f>IF(AND(Table1[[#This Row],[Alcohol ]]="Often",Table1[[#This Row],[Smoker]]="Often"),"Yes","No")</f>
        <v>No</v>
      </c>
      <c r="S50" t="str">
        <f>RIGHT(Table1[[#This Row],[Location]],2)</f>
        <v>NY</v>
      </c>
      <c r="T50" t="str">
        <f>SUBSTITUTE(Table1[[#This Row],[Location]],"MY","NY")</f>
        <v>St. George,NY</v>
      </c>
    </row>
    <row r="51" spans="1:20" x14ac:dyDescent="0.3">
      <c r="A51">
        <v>44</v>
      </c>
      <c r="B51">
        <v>129</v>
      </c>
      <c r="C51" t="s">
        <v>14</v>
      </c>
      <c r="D51" t="s">
        <v>21</v>
      </c>
      <c r="E51">
        <v>2000</v>
      </c>
      <c r="F51" t="str">
        <f>IF(AND(Table1[[#This Row],[YOB]]&gt;=1950,Table1[[#This Row],[YOB]]&lt;=1965),"Bommers",IF(AND(Table1[[#This Row],[YOB]]&gt;=1966,Table1[[#This Row],[YOB]]&lt;=1980),"Gen X",IF(AND(Table1[[#This Row],[YOB]]&gt;=1981,Table1[[#This Row],[YOB]]&lt;=1994),"Gen Y",IF(AND(Table1[[#This Row],[YOB]]&gt;=1995),"Milleials"))))</f>
        <v>Milleials</v>
      </c>
      <c r="G51" t="str">
        <f>IF(AND(Table1[[#This Row],[Age]]&gt;=14,Table1[[#This Row],[Age]]&lt;=35),"Young",IF(AND(Table1[[#This Row],[Age]]&gt;35,Table1[[#This Row],[Age]]&lt;=50),"Middle","Old"))</f>
        <v>Young</v>
      </c>
      <c r="H51" t="s">
        <v>23</v>
      </c>
      <c r="I51" t="s">
        <v>26</v>
      </c>
      <c r="J51">
        <v>3</v>
      </c>
      <c r="K51" t="s">
        <v>33</v>
      </c>
      <c r="L51" t="s">
        <v>34</v>
      </c>
      <c r="M51" t="s">
        <v>35</v>
      </c>
      <c r="N51">
        <f>2023-Table1[[#This Row],[YOB]]</f>
        <v>23</v>
      </c>
      <c r="O51">
        <v>4</v>
      </c>
      <c r="P51">
        <v>1</v>
      </c>
      <c r="Q51">
        <f>AVERAGE(Table1[[#This Row],[Food Rating]],Table1[[#This Row],[Service Rating]])</f>
        <v>2.5</v>
      </c>
      <c r="R51" t="str">
        <f>IF(AND(Table1[[#This Row],[Alcohol ]]="Often",Table1[[#This Row],[Smoker]]="Often"),"Yes","No")</f>
        <v>No</v>
      </c>
      <c r="S51" t="str">
        <f>RIGHT(Table1[[#This Row],[Location]],2)</f>
        <v>NY</v>
      </c>
      <c r="T51" t="str">
        <f>SUBSTITUTE(Table1[[#This Row],[Location]],"MY","NY")</f>
        <v>Central Park,NY</v>
      </c>
    </row>
    <row r="52" spans="1:20" x14ac:dyDescent="0.3">
      <c r="A52">
        <v>45</v>
      </c>
      <c r="B52">
        <v>123</v>
      </c>
      <c r="C52" t="s">
        <v>12</v>
      </c>
      <c r="D52" t="s">
        <v>20</v>
      </c>
      <c r="E52">
        <v>1969</v>
      </c>
      <c r="F52" t="str">
        <f>IF(AND(Table1[[#This Row],[YOB]]&gt;=1950,Table1[[#This Row],[YOB]]&lt;=1965),"Bommers",IF(AND(Table1[[#This Row],[YOB]]&gt;=1966,Table1[[#This Row],[YOB]]&lt;=1980),"Gen X",IF(AND(Table1[[#This Row],[YOB]]&gt;=1981,Table1[[#This Row],[YOB]]&lt;=1994),"Gen Y",IF(AND(Table1[[#This Row],[YOB]]&gt;=1995),"Milleials"))))</f>
        <v>Gen X</v>
      </c>
      <c r="G52" t="str">
        <f>IF(AND(Table1[[#This Row],[Age]]&gt;=14,Table1[[#This Row],[Age]]&lt;=35),"Young",IF(AND(Table1[[#This Row],[Age]]&gt;35,Table1[[#This Row],[Age]]&lt;=50),"Middle","Old"))</f>
        <v>Old</v>
      </c>
      <c r="H52" t="s">
        <v>22</v>
      </c>
      <c r="I52" t="s">
        <v>25</v>
      </c>
      <c r="J52">
        <v>3</v>
      </c>
      <c r="K52" t="s">
        <v>31</v>
      </c>
      <c r="L52" t="s">
        <v>35</v>
      </c>
      <c r="M52" t="s">
        <v>34</v>
      </c>
      <c r="N52">
        <f>2023-Table1[[#This Row],[YOB]]</f>
        <v>54</v>
      </c>
      <c r="O52">
        <v>4</v>
      </c>
      <c r="P52">
        <v>1</v>
      </c>
      <c r="Q52">
        <f>AVERAGE(Table1[[#This Row],[Food Rating]],Table1[[#This Row],[Service Rating]])</f>
        <v>2.5</v>
      </c>
      <c r="R52" t="str">
        <f>IF(AND(Table1[[#This Row],[Alcohol ]]="Often",Table1[[#This Row],[Smoker]]="Often"),"Yes","No")</f>
        <v>No</v>
      </c>
      <c r="S52" t="str">
        <f>RIGHT(Table1[[#This Row],[Location]],2)</f>
        <v>NY</v>
      </c>
      <c r="T52" t="str">
        <f>SUBSTITUTE(Table1[[#This Row],[Location]],"MY","NY")</f>
        <v>St. George,NY</v>
      </c>
    </row>
    <row r="53" spans="1:20" x14ac:dyDescent="0.3">
      <c r="A53">
        <v>46</v>
      </c>
      <c r="B53">
        <v>111</v>
      </c>
      <c r="C53" t="s">
        <v>15</v>
      </c>
      <c r="D53" t="s">
        <v>21</v>
      </c>
      <c r="E53">
        <v>1976</v>
      </c>
      <c r="F53" t="str">
        <f>IF(AND(Table1[[#This Row],[YOB]]&gt;=1950,Table1[[#This Row],[YOB]]&lt;=1965),"Bommers",IF(AND(Table1[[#This Row],[YOB]]&gt;=1966,Table1[[#This Row],[YOB]]&lt;=1980),"Gen X",IF(AND(Table1[[#This Row],[YOB]]&gt;=1981,Table1[[#This Row],[YOB]]&lt;=1994),"Gen Y",IF(AND(Table1[[#This Row],[YOB]]&gt;=1995),"Milleials"))))</f>
        <v>Gen X</v>
      </c>
      <c r="G53" t="str">
        <f>IF(AND(Table1[[#This Row],[Age]]&gt;=14,Table1[[#This Row],[Age]]&lt;=35),"Young",IF(AND(Table1[[#This Row],[Age]]&gt;35,Table1[[#This Row],[Age]]&lt;=50),"Middle","Old"))</f>
        <v>Middle</v>
      </c>
      <c r="H53" t="s">
        <v>22</v>
      </c>
      <c r="I53" t="s">
        <v>26</v>
      </c>
      <c r="J53">
        <v>3</v>
      </c>
      <c r="K53" t="s">
        <v>32</v>
      </c>
      <c r="L53" t="s">
        <v>34</v>
      </c>
      <c r="M53" t="s">
        <v>34</v>
      </c>
      <c r="N53">
        <f>2023-Table1[[#This Row],[YOB]]</f>
        <v>47</v>
      </c>
      <c r="O53">
        <v>2</v>
      </c>
      <c r="P53">
        <v>5</v>
      </c>
      <c r="Q53">
        <f>AVERAGE(Table1[[#This Row],[Food Rating]],Table1[[#This Row],[Service Rating]])</f>
        <v>3.5</v>
      </c>
      <c r="R53" t="str">
        <f>IF(AND(Table1[[#This Row],[Alcohol ]]="Often",Table1[[#This Row],[Smoker]]="Often"),"Yes","No")</f>
        <v>No</v>
      </c>
      <c r="S53" t="str">
        <f>RIGHT(Table1[[#This Row],[Location]],2)</f>
        <v>NY</v>
      </c>
      <c r="T53" t="str">
        <f>SUBSTITUTE(Table1[[#This Row],[Location]],"MY","NY")</f>
        <v>China Town, NY</v>
      </c>
    </row>
    <row r="54" spans="1:20" x14ac:dyDescent="0.3">
      <c r="A54">
        <v>47</v>
      </c>
      <c r="B54">
        <v>129</v>
      </c>
      <c r="C54" t="s">
        <v>18</v>
      </c>
      <c r="D54" t="s">
        <v>21</v>
      </c>
      <c r="E54">
        <v>1976</v>
      </c>
      <c r="F54" t="str">
        <f>IF(AND(Table1[[#This Row],[YOB]]&gt;=1950,Table1[[#This Row],[YOB]]&lt;=1965),"Bommers",IF(AND(Table1[[#This Row],[YOB]]&gt;=1966,Table1[[#This Row],[YOB]]&lt;=1980),"Gen X",IF(AND(Table1[[#This Row],[YOB]]&gt;=1981,Table1[[#This Row],[YOB]]&lt;=1994),"Gen Y",IF(AND(Table1[[#This Row],[YOB]]&gt;=1995),"Milleials"))))</f>
        <v>Gen X</v>
      </c>
      <c r="G54" t="str">
        <f>IF(AND(Table1[[#This Row],[Age]]&gt;=14,Table1[[#This Row],[Age]]&lt;=35),"Young",IF(AND(Table1[[#This Row],[Age]]&gt;35,Table1[[#This Row],[Age]]&lt;=50),"Middle","Old"))</f>
        <v>Middle</v>
      </c>
      <c r="H54" t="s">
        <v>23</v>
      </c>
      <c r="I54" t="s">
        <v>25</v>
      </c>
      <c r="J54">
        <v>3</v>
      </c>
      <c r="K54" t="s">
        <v>33</v>
      </c>
      <c r="L54" t="s">
        <v>35</v>
      </c>
      <c r="M54" t="s">
        <v>36</v>
      </c>
      <c r="N54">
        <f>2023-Table1[[#This Row],[YOB]]</f>
        <v>47</v>
      </c>
      <c r="O54">
        <v>5</v>
      </c>
      <c r="P54">
        <v>3</v>
      </c>
      <c r="Q54">
        <f>AVERAGE(Table1[[#This Row],[Food Rating]],Table1[[#This Row],[Service Rating]])</f>
        <v>4</v>
      </c>
      <c r="R54" t="str">
        <f>IF(AND(Table1[[#This Row],[Alcohol ]]="Often",Table1[[#This Row],[Smoker]]="Often"),"Yes","No")</f>
        <v>No</v>
      </c>
      <c r="S54" t="str">
        <f>RIGHT(Table1[[#This Row],[Location]],2)</f>
        <v>ny</v>
      </c>
      <c r="T54" t="str">
        <f>SUBSTITUTE(Table1[[#This Row],[Location]],"MY","NY")</f>
        <v>Central Park,ny</v>
      </c>
    </row>
    <row r="55" spans="1:20" x14ac:dyDescent="0.3">
      <c r="A55">
        <v>48</v>
      </c>
      <c r="B55">
        <v>122</v>
      </c>
      <c r="C55" t="s">
        <v>13</v>
      </c>
      <c r="D55" t="s">
        <v>20</v>
      </c>
      <c r="E55">
        <v>1987</v>
      </c>
      <c r="F55" t="str">
        <f>IF(AND(Table1[[#This Row],[YOB]]&gt;=1950,Table1[[#This Row],[YOB]]&lt;=1965),"Bommers",IF(AND(Table1[[#This Row],[YOB]]&gt;=1966,Table1[[#This Row],[YOB]]&lt;=1980),"Gen X",IF(AND(Table1[[#This Row],[YOB]]&gt;=1981,Table1[[#This Row],[YOB]]&lt;=1994),"Gen Y",IF(AND(Table1[[#This Row],[YOB]]&gt;=1995),"Milleials"))))</f>
        <v>Gen Y</v>
      </c>
      <c r="G55" t="str">
        <f>IF(AND(Table1[[#This Row],[Age]]&gt;=14,Table1[[#This Row],[Age]]&lt;=35),"Young",IF(AND(Table1[[#This Row],[Age]]&gt;35,Table1[[#This Row],[Age]]&lt;=50),"Middle","Old"))</f>
        <v>Middle</v>
      </c>
      <c r="H55" t="s">
        <v>22</v>
      </c>
      <c r="I55" t="s">
        <v>25</v>
      </c>
      <c r="J55">
        <v>3</v>
      </c>
      <c r="K55" t="s">
        <v>29</v>
      </c>
      <c r="L55" t="s">
        <v>34</v>
      </c>
      <c r="M55" t="s">
        <v>36</v>
      </c>
      <c r="N55">
        <f>2023-Table1[[#This Row],[YOB]]</f>
        <v>36</v>
      </c>
      <c r="O55">
        <v>1</v>
      </c>
      <c r="P55">
        <v>5</v>
      </c>
      <c r="Q55">
        <f>AVERAGE(Table1[[#This Row],[Food Rating]],Table1[[#This Row],[Service Rating]])</f>
        <v>3</v>
      </c>
      <c r="R55" t="str">
        <f>IF(AND(Table1[[#This Row],[Alcohol ]]="Often",Table1[[#This Row],[Smoker]]="Often"),"Yes","No")</f>
        <v>No</v>
      </c>
      <c r="S55" t="str">
        <f>RIGHT(Table1[[#This Row],[Location]],2)</f>
        <v>NY</v>
      </c>
      <c r="T55" t="str">
        <f>SUBSTITUTE(Table1[[#This Row],[Location]],"MY","NY")</f>
        <v>Upper West Side,NY</v>
      </c>
    </row>
    <row r="56" spans="1:20" x14ac:dyDescent="0.3">
      <c r="A56">
        <v>50</v>
      </c>
      <c r="B56">
        <v>107</v>
      </c>
      <c r="C56" t="s">
        <v>16</v>
      </c>
      <c r="D56" t="s">
        <v>20</v>
      </c>
      <c r="E56">
        <v>1974</v>
      </c>
      <c r="F56" t="str">
        <f>IF(AND(Table1[[#This Row],[YOB]]&gt;=1950,Table1[[#This Row],[YOB]]&lt;=1965),"Bommers",IF(AND(Table1[[#This Row],[YOB]]&gt;=1966,Table1[[#This Row],[YOB]]&lt;=1980),"Gen X",IF(AND(Table1[[#This Row],[YOB]]&gt;=1981,Table1[[#This Row],[YOB]]&lt;=1994),"Gen Y",IF(AND(Table1[[#This Row],[YOB]]&gt;=1995),"Milleials"))))</f>
        <v>Gen X</v>
      </c>
      <c r="G56" t="str">
        <f>IF(AND(Table1[[#This Row],[Age]]&gt;=14,Table1[[#This Row],[Age]]&lt;=35),"Young",IF(AND(Table1[[#This Row],[Age]]&gt;35,Table1[[#This Row],[Age]]&lt;=50),"Middle","Old"))</f>
        <v>Middle</v>
      </c>
      <c r="H56" t="s">
        <v>23</v>
      </c>
      <c r="I56" t="s">
        <v>26</v>
      </c>
      <c r="J56">
        <v>5</v>
      </c>
      <c r="K56" t="s">
        <v>27</v>
      </c>
      <c r="L56" t="s">
        <v>36</v>
      </c>
      <c r="M56" t="s">
        <v>36</v>
      </c>
      <c r="N56">
        <f>2023-Table1[[#This Row],[YOB]]</f>
        <v>49</v>
      </c>
      <c r="O56">
        <v>2</v>
      </c>
      <c r="P56">
        <v>5</v>
      </c>
      <c r="Q56">
        <f>AVERAGE(Table1[[#This Row],[Food Rating]],Table1[[#This Row],[Service Rating]])</f>
        <v>3.5</v>
      </c>
      <c r="R56" t="str">
        <f>IF(AND(Table1[[#This Row],[Alcohol ]]="Often",Table1[[#This Row],[Smoker]]="Often"),"Yes","No")</f>
        <v>No</v>
      </c>
      <c r="S56" t="str">
        <f>RIGHT(Table1[[#This Row],[Location]],2)</f>
        <v>NY</v>
      </c>
      <c r="T56" t="str">
        <f>SUBSTITUTE(Table1[[#This Row],[Location]],"MY","NY")</f>
        <v>Riverdale,NY</v>
      </c>
    </row>
    <row r="57" spans="1:20" x14ac:dyDescent="0.3">
      <c r="A57">
        <v>51</v>
      </c>
      <c r="B57">
        <v>107</v>
      </c>
      <c r="C57" t="s">
        <v>16</v>
      </c>
      <c r="D57" t="s">
        <v>20</v>
      </c>
      <c r="E57">
        <v>2007</v>
      </c>
      <c r="F57" t="str">
        <f>IF(AND(Table1[[#This Row],[YOB]]&gt;=1950,Table1[[#This Row],[YOB]]&lt;=1965),"Bommers",IF(AND(Table1[[#This Row],[YOB]]&gt;=1966,Table1[[#This Row],[YOB]]&lt;=1980),"Gen X",IF(AND(Table1[[#This Row],[YOB]]&gt;=1981,Table1[[#This Row],[YOB]]&lt;=1994),"Gen Y",IF(AND(Table1[[#This Row],[YOB]]&gt;=1995),"Milleials"))))</f>
        <v>Milleials</v>
      </c>
      <c r="G57" t="str">
        <f>IF(AND(Table1[[#This Row],[Age]]&gt;=14,Table1[[#This Row],[Age]]&lt;=35),"Young",IF(AND(Table1[[#This Row],[Age]]&gt;35,Table1[[#This Row],[Age]]&lt;=50),"Middle","Old"))</f>
        <v>Young</v>
      </c>
      <c r="H57" t="s">
        <v>22</v>
      </c>
      <c r="I57" t="s">
        <v>26</v>
      </c>
      <c r="J57">
        <v>4</v>
      </c>
      <c r="K57" t="s">
        <v>27</v>
      </c>
      <c r="L57" t="s">
        <v>35</v>
      </c>
      <c r="M57" t="s">
        <v>35</v>
      </c>
      <c r="N57">
        <f>2023-Table1[[#This Row],[YOB]]</f>
        <v>16</v>
      </c>
      <c r="O57">
        <v>5</v>
      </c>
      <c r="P57">
        <v>5</v>
      </c>
      <c r="Q57">
        <f>AVERAGE(Table1[[#This Row],[Food Rating]],Table1[[#This Row],[Service Rating]])</f>
        <v>5</v>
      </c>
      <c r="R57" t="str">
        <f>IF(AND(Table1[[#This Row],[Alcohol ]]="Often",Table1[[#This Row],[Smoker]]="Often"),"Yes","No")</f>
        <v>Yes</v>
      </c>
      <c r="S57" t="str">
        <f>RIGHT(Table1[[#This Row],[Location]],2)</f>
        <v>NY</v>
      </c>
      <c r="T57" t="str">
        <f>SUBSTITUTE(Table1[[#This Row],[Location]],"MY","NY")</f>
        <v>Riverdale,NY</v>
      </c>
    </row>
    <row r="58" spans="1:20" x14ac:dyDescent="0.3">
      <c r="A58">
        <v>52</v>
      </c>
      <c r="B58">
        <v>153</v>
      </c>
      <c r="C58" t="s">
        <v>11</v>
      </c>
      <c r="D58" t="s">
        <v>20</v>
      </c>
      <c r="E58">
        <v>2005</v>
      </c>
      <c r="F58" t="str">
        <f>IF(AND(Table1[[#This Row],[YOB]]&gt;=1950,Table1[[#This Row],[YOB]]&lt;=1965),"Bommers",IF(AND(Table1[[#This Row],[YOB]]&gt;=1966,Table1[[#This Row],[YOB]]&lt;=1980),"Gen X",IF(AND(Table1[[#This Row],[YOB]]&gt;=1981,Table1[[#This Row],[YOB]]&lt;=1994),"Gen Y",IF(AND(Table1[[#This Row],[YOB]]&gt;=1995),"Milleials"))))</f>
        <v>Milleials</v>
      </c>
      <c r="G58" t="str">
        <f>IF(AND(Table1[[#This Row],[Age]]&gt;=14,Table1[[#This Row],[Age]]&lt;=35),"Young",IF(AND(Table1[[#This Row],[Age]]&gt;35,Table1[[#This Row],[Age]]&lt;=50),"Middle","Old"))</f>
        <v>Young</v>
      </c>
      <c r="H58" t="s">
        <v>23</v>
      </c>
      <c r="I58" t="s">
        <v>26</v>
      </c>
      <c r="J58">
        <v>3</v>
      </c>
      <c r="K58" t="s">
        <v>32</v>
      </c>
      <c r="L58" t="s">
        <v>35</v>
      </c>
      <c r="M58" t="s">
        <v>36</v>
      </c>
      <c r="N58">
        <f>2023-Table1[[#This Row],[YOB]]</f>
        <v>18</v>
      </c>
      <c r="O58">
        <v>3</v>
      </c>
      <c r="P58">
        <v>2</v>
      </c>
      <c r="Q58">
        <f>AVERAGE(Table1[[#This Row],[Food Rating]],Table1[[#This Row],[Service Rating]])</f>
        <v>2.5</v>
      </c>
      <c r="R58" t="str">
        <f>IF(AND(Table1[[#This Row],[Alcohol ]]="Often",Table1[[#This Row],[Smoker]]="Often"),"Yes","No")</f>
        <v>No</v>
      </c>
      <c r="S58" t="str">
        <f>RIGHT(Table1[[#This Row],[Location]],2)</f>
        <v>NY</v>
      </c>
      <c r="T58" t="str">
        <f>SUBSTITUTE(Table1[[#This Row],[Location]],"MY","NY")</f>
        <v>Upper East Side,NY</v>
      </c>
    </row>
    <row r="59" spans="1:20" x14ac:dyDescent="0.3">
      <c r="A59">
        <v>53</v>
      </c>
      <c r="B59">
        <v>153</v>
      </c>
      <c r="C59" t="s">
        <v>11</v>
      </c>
      <c r="D59" t="s">
        <v>20</v>
      </c>
      <c r="E59">
        <v>1974</v>
      </c>
      <c r="F59" t="str">
        <f>IF(AND(Table1[[#This Row],[YOB]]&gt;=1950,Table1[[#This Row],[YOB]]&lt;=1965),"Bommers",IF(AND(Table1[[#This Row],[YOB]]&gt;=1966,Table1[[#This Row],[YOB]]&lt;=1980),"Gen X",IF(AND(Table1[[#This Row],[YOB]]&gt;=1981,Table1[[#This Row],[YOB]]&lt;=1994),"Gen Y",IF(AND(Table1[[#This Row],[YOB]]&gt;=1995),"Milleials"))))</f>
        <v>Gen X</v>
      </c>
      <c r="G59" t="str">
        <f>IF(AND(Table1[[#This Row],[Age]]&gt;=14,Table1[[#This Row],[Age]]&lt;=35),"Young",IF(AND(Table1[[#This Row],[Age]]&gt;35,Table1[[#This Row],[Age]]&lt;=50),"Middle","Old"))</f>
        <v>Middle</v>
      </c>
      <c r="H59" t="s">
        <v>23</v>
      </c>
      <c r="I59" t="s">
        <v>25</v>
      </c>
      <c r="J59">
        <v>4</v>
      </c>
      <c r="K59" t="s">
        <v>32</v>
      </c>
      <c r="L59" t="s">
        <v>34</v>
      </c>
      <c r="M59" t="s">
        <v>35</v>
      </c>
      <c r="N59">
        <f>2023-Table1[[#This Row],[YOB]]</f>
        <v>49</v>
      </c>
      <c r="O59">
        <v>3</v>
      </c>
      <c r="P59">
        <v>5</v>
      </c>
      <c r="Q59">
        <f>AVERAGE(Table1[[#This Row],[Food Rating]],Table1[[#This Row],[Service Rating]])</f>
        <v>4</v>
      </c>
      <c r="R59" t="str">
        <f>IF(AND(Table1[[#This Row],[Alcohol ]]="Often",Table1[[#This Row],[Smoker]]="Often"),"Yes","No")</f>
        <v>No</v>
      </c>
      <c r="S59" t="str">
        <f>RIGHT(Table1[[#This Row],[Location]],2)</f>
        <v>NY</v>
      </c>
      <c r="T59" t="str">
        <f>SUBSTITUTE(Table1[[#This Row],[Location]],"MY","NY")</f>
        <v>Upper East Side,NY</v>
      </c>
    </row>
    <row r="60" spans="1:20" x14ac:dyDescent="0.3">
      <c r="A60">
        <v>54</v>
      </c>
      <c r="B60">
        <v>123</v>
      </c>
      <c r="C60" t="s">
        <v>12</v>
      </c>
      <c r="D60" t="s">
        <v>21</v>
      </c>
      <c r="E60">
        <v>1989</v>
      </c>
      <c r="F60" t="str">
        <f>IF(AND(Table1[[#This Row],[YOB]]&gt;=1950,Table1[[#This Row],[YOB]]&lt;=1965),"Bommers",IF(AND(Table1[[#This Row],[YOB]]&gt;=1966,Table1[[#This Row],[YOB]]&lt;=1980),"Gen X",IF(AND(Table1[[#This Row],[YOB]]&gt;=1981,Table1[[#This Row],[YOB]]&lt;=1994),"Gen Y",IF(AND(Table1[[#This Row],[YOB]]&gt;=1995),"Milleials"))))</f>
        <v>Gen Y</v>
      </c>
      <c r="G60" t="str">
        <f>IF(AND(Table1[[#This Row],[Age]]&gt;=14,Table1[[#This Row],[Age]]&lt;=35),"Young",IF(AND(Table1[[#This Row],[Age]]&gt;35,Table1[[#This Row],[Age]]&lt;=50),"Middle","Old"))</f>
        <v>Young</v>
      </c>
      <c r="H60" t="s">
        <v>23</v>
      </c>
      <c r="I60" t="s">
        <v>25</v>
      </c>
      <c r="J60">
        <v>5</v>
      </c>
      <c r="K60" t="s">
        <v>30</v>
      </c>
      <c r="L60" t="s">
        <v>36</v>
      </c>
      <c r="M60" t="s">
        <v>35</v>
      </c>
      <c r="N60">
        <f>2023-Table1[[#This Row],[YOB]]</f>
        <v>34</v>
      </c>
      <c r="O60">
        <v>4</v>
      </c>
      <c r="P60">
        <v>4</v>
      </c>
      <c r="Q60">
        <f>AVERAGE(Table1[[#This Row],[Food Rating]],Table1[[#This Row],[Service Rating]])</f>
        <v>4</v>
      </c>
      <c r="R60" t="str">
        <f>IF(AND(Table1[[#This Row],[Alcohol ]]="Often",Table1[[#This Row],[Smoker]]="Often"),"Yes","No")</f>
        <v>No</v>
      </c>
      <c r="S60" t="str">
        <f>RIGHT(Table1[[#This Row],[Location]],2)</f>
        <v>NY</v>
      </c>
      <c r="T60" t="str">
        <f>SUBSTITUTE(Table1[[#This Row],[Location]],"MY","NY")</f>
        <v>St. George,NY</v>
      </c>
    </row>
    <row r="61" spans="1:20" x14ac:dyDescent="0.3">
      <c r="A61">
        <v>55</v>
      </c>
      <c r="B61">
        <v>107</v>
      </c>
      <c r="C61" t="s">
        <v>16</v>
      </c>
      <c r="D61" t="s">
        <v>20</v>
      </c>
      <c r="E61">
        <v>1958</v>
      </c>
      <c r="F61" t="str">
        <f>IF(AND(Table1[[#This Row],[YOB]]&gt;=1950,Table1[[#This Row],[YOB]]&lt;=1965),"Bommers",IF(AND(Table1[[#This Row],[YOB]]&gt;=1966,Table1[[#This Row],[YOB]]&lt;=1980),"Gen X",IF(AND(Table1[[#This Row],[YOB]]&gt;=1981,Table1[[#This Row],[YOB]]&lt;=1994),"Gen Y",IF(AND(Table1[[#This Row],[YOB]]&gt;=1995),"Milleials"))))</f>
        <v>Bommers</v>
      </c>
      <c r="G61" t="str">
        <f>IF(AND(Table1[[#This Row],[Age]]&gt;=14,Table1[[#This Row],[Age]]&lt;=35),"Young",IF(AND(Table1[[#This Row],[Age]]&gt;35,Table1[[#This Row],[Age]]&lt;=50),"Middle","Old"))</f>
        <v>Old</v>
      </c>
      <c r="H61" t="s">
        <v>23</v>
      </c>
      <c r="I61" t="s">
        <v>25</v>
      </c>
      <c r="J61">
        <v>5</v>
      </c>
      <c r="K61" t="s">
        <v>30</v>
      </c>
      <c r="L61" t="s">
        <v>36</v>
      </c>
      <c r="M61" t="s">
        <v>36</v>
      </c>
      <c r="N61">
        <f>2023-Table1[[#This Row],[YOB]]</f>
        <v>65</v>
      </c>
      <c r="O61">
        <v>5</v>
      </c>
      <c r="P61">
        <v>3</v>
      </c>
      <c r="Q61">
        <f>AVERAGE(Table1[[#This Row],[Food Rating]],Table1[[#This Row],[Service Rating]])</f>
        <v>4</v>
      </c>
      <c r="R61" t="str">
        <f>IF(AND(Table1[[#This Row],[Alcohol ]]="Often",Table1[[#This Row],[Smoker]]="Often"),"Yes","No")</f>
        <v>No</v>
      </c>
      <c r="S61" t="str">
        <f>RIGHT(Table1[[#This Row],[Location]],2)</f>
        <v>NY</v>
      </c>
      <c r="T61" t="str">
        <f>SUBSTITUTE(Table1[[#This Row],[Location]],"MY","NY")</f>
        <v>Riverdale,NY</v>
      </c>
    </row>
    <row r="62" spans="1:20" x14ac:dyDescent="0.3">
      <c r="A62">
        <v>56</v>
      </c>
      <c r="B62">
        <v>122</v>
      </c>
      <c r="C62" t="s">
        <v>13</v>
      </c>
      <c r="D62" t="s">
        <v>20</v>
      </c>
      <c r="E62">
        <v>1991</v>
      </c>
      <c r="F62" t="str">
        <f>IF(AND(Table1[[#This Row],[YOB]]&gt;=1950,Table1[[#This Row],[YOB]]&lt;=1965),"Bommers",IF(AND(Table1[[#This Row],[YOB]]&gt;=1966,Table1[[#This Row],[YOB]]&lt;=1980),"Gen X",IF(AND(Table1[[#This Row],[YOB]]&gt;=1981,Table1[[#This Row],[YOB]]&lt;=1994),"Gen Y",IF(AND(Table1[[#This Row],[YOB]]&gt;=1995),"Milleials"))))</f>
        <v>Gen Y</v>
      </c>
      <c r="G62" t="str">
        <f>IF(AND(Table1[[#This Row],[Age]]&gt;=14,Table1[[#This Row],[Age]]&lt;=35),"Young",IF(AND(Table1[[#This Row],[Age]]&gt;35,Table1[[#This Row],[Age]]&lt;=50),"Middle","Old"))</f>
        <v>Young</v>
      </c>
      <c r="H62" t="s">
        <v>23</v>
      </c>
      <c r="I62" t="s">
        <v>25</v>
      </c>
      <c r="J62">
        <v>4</v>
      </c>
      <c r="K62" t="s">
        <v>30</v>
      </c>
      <c r="L62" t="s">
        <v>35</v>
      </c>
      <c r="M62" t="s">
        <v>36</v>
      </c>
      <c r="N62">
        <f>2023-Table1[[#This Row],[YOB]]</f>
        <v>32</v>
      </c>
      <c r="O62">
        <v>3</v>
      </c>
      <c r="P62">
        <v>1</v>
      </c>
      <c r="Q62">
        <f>AVERAGE(Table1[[#This Row],[Food Rating]],Table1[[#This Row],[Service Rating]])</f>
        <v>2</v>
      </c>
      <c r="R62" t="str">
        <f>IF(AND(Table1[[#This Row],[Alcohol ]]="Often",Table1[[#This Row],[Smoker]]="Often"),"Yes","No")</f>
        <v>No</v>
      </c>
      <c r="S62" t="str">
        <f>RIGHT(Table1[[#This Row],[Location]],2)</f>
        <v>NY</v>
      </c>
      <c r="T62" t="str">
        <f>SUBSTITUTE(Table1[[#This Row],[Location]],"MY","NY")</f>
        <v>Upper West Side,NY</v>
      </c>
    </row>
    <row r="63" spans="1:20" x14ac:dyDescent="0.3">
      <c r="A63">
        <v>57</v>
      </c>
      <c r="B63">
        <v>123</v>
      </c>
      <c r="C63" t="s">
        <v>12</v>
      </c>
      <c r="D63" t="s">
        <v>20</v>
      </c>
      <c r="E63">
        <v>1981</v>
      </c>
      <c r="F63" t="str">
        <f>IF(AND(Table1[[#This Row],[YOB]]&gt;=1950,Table1[[#This Row],[YOB]]&lt;=1965),"Bommers",IF(AND(Table1[[#This Row],[YOB]]&gt;=1966,Table1[[#This Row],[YOB]]&lt;=1980),"Gen X",IF(AND(Table1[[#This Row],[YOB]]&gt;=1981,Table1[[#This Row],[YOB]]&lt;=1994),"Gen Y",IF(AND(Table1[[#This Row],[YOB]]&gt;=1995),"Milleials"))))</f>
        <v>Gen Y</v>
      </c>
      <c r="G63" t="str">
        <f>IF(AND(Table1[[#This Row],[Age]]&gt;=14,Table1[[#This Row],[Age]]&lt;=35),"Young",IF(AND(Table1[[#This Row],[Age]]&gt;35,Table1[[#This Row],[Age]]&lt;=50),"Middle","Old"))</f>
        <v>Middle</v>
      </c>
      <c r="H63" t="s">
        <v>24</v>
      </c>
      <c r="I63" t="s">
        <v>26</v>
      </c>
      <c r="J63">
        <v>2</v>
      </c>
      <c r="K63" t="s">
        <v>31</v>
      </c>
      <c r="L63" t="s">
        <v>36</v>
      </c>
      <c r="M63" t="s">
        <v>35</v>
      </c>
      <c r="N63">
        <f>2023-Table1[[#This Row],[YOB]]</f>
        <v>42</v>
      </c>
      <c r="O63">
        <v>5</v>
      </c>
      <c r="P63">
        <v>5</v>
      </c>
      <c r="Q63">
        <f>AVERAGE(Table1[[#This Row],[Food Rating]],Table1[[#This Row],[Service Rating]])</f>
        <v>5</v>
      </c>
      <c r="R63" t="str">
        <f>IF(AND(Table1[[#This Row],[Alcohol ]]="Often",Table1[[#This Row],[Smoker]]="Often"),"Yes","No")</f>
        <v>No</v>
      </c>
      <c r="S63" t="str">
        <f>RIGHT(Table1[[#This Row],[Location]],2)</f>
        <v>NY</v>
      </c>
      <c r="T63" t="str">
        <f>SUBSTITUTE(Table1[[#This Row],[Location]],"MY","NY")</f>
        <v>St. George,NY</v>
      </c>
    </row>
    <row r="64" spans="1:20" x14ac:dyDescent="0.3">
      <c r="A64">
        <v>58</v>
      </c>
      <c r="B64">
        <v>129</v>
      </c>
      <c r="C64" t="s">
        <v>18</v>
      </c>
      <c r="D64" t="s">
        <v>21</v>
      </c>
      <c r="E64">
        <v>1962</v>
      </c>
      <c r="F64" t="str">
        <f>IF(AND(Table1[[#This Row],[YOB]]&gt;=1950,Table1[[#This Row],[YOB]]&lt;=1965),"Bommers",IF(AND(Table1[[#This Row],[YOB]]&gt;=1966,Table1[[#This Row],[YOB]]&lt;=1980),"Gen X",IF(AND(Table1[[#This Row],[YOB]]&gt;=1981,Table1[[#This Row],[YOB]]&lt;=1994),"Gen Y",IF(AND(Table1[[#This Row],[YOB]]&gt;=1995),"Milleials"))))</f>
        <v>Bommers</v>
      </c>
      <c r="G64" t="str">
        <f>IF(AND(Table1[[#This Row],[Age]]&gt;=14,Table1[[#This Row],[Age]]&lt;=35),"Young",IF(AND(Table1[[#This Row],[Age]]&gt;35,Table1[[#This Row],[Age]]&lt;=50),"Middle","Old"))</f>
        <v>Old</v>
      </c>
      <c r="H64" t="s">
        <v>22</v>
      </c>
      <c r="I64" t="s">
        <v>25</v>
      </c>
      <c r="J64">
        <v>3</v>
      </c>
      <c r="K64" t="s">
        <v>30</v>
      </c>
      <c r="L64" t="s">
        <v>34</v>
      </c>
      <c r="M64" t="s">
        <v>34</v>
      </c>
      <c r="N64">
        <f>2023-Table1[[#This Row],[YOB]]</f>
        <v>61</v>
      </c>
      <c r="O64">
        <v>3</v>
      </c>
      <c r="P64">
        <v>4</v>
      </c>
      <c r="Q64">
        <f>AVERAGE(Table1[[#This Row],[Food Rating]],Table1[[#This Row],[Service Rating]])</f>
        <v>3.5</v>
      </c>
      <c r="R64" t="str">
        <f>IF(AND(Table1[[#This Row],[Alcohol ]]="Often",Table1[[#This Row],[Smoker]]="Often"),"Yes","No")</f>
        <v>No</v>
      </c>
      <c r="S64" t="s">
        <v>45</v>
      </c>
      <c r="T64" t="str">
        <f>SUBSTITUTE(Table1[[#This Row],[Location]],"MY","NY")</f>
        <v>Central Park,ny</v>
      </c>
    </row>
    <row r="65" spans="1:20" x14ac:dyDescent="0.3">
      <c r="A65">
        <v>59</v>
      </c>
      <c r="B65">
        <v>123</v>
      </c>
      <c r="C65" t="s">
        <v>12</v>
      </c>
      <c r="D65" t="s">
        <v>21</v>
      </c>
      <c r="E65">
        <v>1964</v>
      </c>
      <c r="F65" t="str">
        <f>IF(AND(Table1[[#This Row],[YOB]]&gt;=1950,Table1[[#This Row],[YOB]]&lt;=1965),"Bommers",IF(AND(Table1[[#This Row],[YOB]]&gt;=1966,Table1[[#This Row],[YOB]]&lt;=1980),"Gen X",IF(AND(Table1[[#This Row],[YOB]]&gt;=1981,Table1[[#This Row],[YOB]]&lt;=1994),"Gen Y",IF(AND(Table1[[#This Row],[YOB]]&gt;=1995),"Milleials"))))</f>
        <v>Bommers</v>
      </c>
      <c r="G65" t="str">
        <f>IF(AND(Table1[[#This Row],[Age]]&gt;=14,Table1[[#This Row],[Age]]&lt;=35),"Young",IF(AND(Table1[[#This Row],[Age]]&gt;35,Table1[[#This Row],[Age]]&lt;=50),"Middle","Old"))</f>
        <v>Old</v>
      </c>
      <c r="H65" t="s">
        <v>23</v>
      </c>
      <c r="I65" t="s">
        <v>26</v>
      </c>
      <c r="J65">
        <v>5</v>
      </c>
      <c r="K65" t="s">
        <v>27</v>
      </c>
      <c r="L65" t="s">
        <v>34</v>
      </c>
      <c r="M65" t="s">
        <v>36</v>
      </c>
      <c r="N65">
        <f>2023-Table1[[#This Row],[YOB]]</f>
        <v>59</v>
      </c>
      <c r="O65">
        <v>4</v>
      </c>
      <c r="P65">
        <v>2</v>
      </c>
      <c r="Q65">
        <f>AVERAGE(Table1[[#This Row],[Food Rating]],Table1[[#This Row],[Service Rating]])</f>
        <v>3</v>
      </c>
      <c r="R65" t="str">
        <f>IF(AND(Table1[[#This Row],[Alcohol ]]="Often",Table1[[#This Row],[Smoker]]="Often"),"Yes","No")</f>
        <v>No</v>
      </c>
      <c r="S65" t="str">
        <f>RIGHT(Table1[[#This Row],[Location]],2)</f>
        <v>NY</v>
      </c>
      <c r="T65" t="str">
        <f>SUBSTITUTE(Table1[[#This Row],[Location]],"MY","NY")</f>
        <v>St. George,NY</v>
      </c>
    </row>
    <row r="66" spans="1:20" x14ac:dyDescent="0.3">
      <c r="A66">
        <v>60</v>
      </c>
      <c r="B66">
        <v>122</v>
      </c>
      <c r="C66" t="s">
        <v>13</v>
      </c>
      <c r="D66" t="s">
        <v>21</v>
      </c>
      <c r="E66">
        <v>1959</v>
      </c>
      <c r="F66" t="str">
        <f>IF(AND(Table1[[#This Row],[YOB]]&gt;=1950,Table1[[#This Row],[YOB]]&lt;=1965),"Bommers",IF(AND(Table1[[#This Row],[YOB]]&gt;=1966,Table1[[#This Row],[YOB]]&lt;=1980),"Gen X",IF(AND(Table1[[#This Row],[YOB]]&gt;=1981,Table1[[#This Row],[YOB]]&lt;=1994),"Gen Y",IF(AND(Table1[[#This Row],[YOB]]&gt;=1995),"Milleials"))))</f>
        <v>Bommers</v>
      </c>
      <c r="G66" t="str">
        <f>IF(AND(Table1[[#This Row],[Age]]&gt;=14,Table1[[#This Row],[Age]]&lt;=35),"Young",IF(AND(Table1[[#This Row],[Age]]&gt;35,Table1[[#This Row],[Age]]&lt;=50),"Middle","Old"))</f>
        <v>Old</v>
      </c>
      <c r="H66" t="s">
        <v>22</v>
      </c>
      <c r="I66" t="s">
        <v>25</v>
      </c>
      <c r="J66">
        <v>5</v>
      </c>
      <c r="K66" t="s">
        <v>31</v>
      </c>
      <c r="L66" t="s">
        <v>36</v>
      </c>
      <c r="M66" t="s">
        <v>36</v>
      </c>
      <c r="N66">
        <f>2023-Table1[[#This Row],[YOB]]</f>
        <v>64</v>
      </c>
      <c r="O66">
        <v>2</v>
      </c>
      <c r="P66">
        <v>2</v>
      </c>
      <c r="Q66">
        <f>AVERAGE(Table1[[#This Row],[Food Rating]],Table1[[#This Row],[Service Rating]])</f>
        <v>2</v>
      </c>
      <c r="R66" t="str">
        <f>IF(AND(Table1[[#This Row],[Alcohol ]]="Often",Table1[[#This Row],[Smoker]]="Often"),"Yes","No")</f>
        <v>No</v>
      </c>
      <c r="S66" t="str">
        <f>RIGHT(Table1[[#This Row],[Location]],2)</f>
        <v>NY</v>
      </c>
      <c r="T66" t="str">
        <f>SUBSTITUTE(Table1[[#This Row],[Location]],"MY","NY")</f>
        <v>Upper West Side,NY</v>
      </c>
    </row>
    <row r="67" spans="1:20" x14ac:dyDescent="0.3">
      <c r="A67">
        <v>61</v>
      </c>
      <c r="B67">
        <v>129</v>
      </c>
      <c r="C67" t="s">
        <v>14</v>
      </c>
      <c r="D67" t="s">
        <v>20</v>
      </c>
      <c r="E67">
        <v>2003</v>
      </c>
      <c r="F67" t="str">
        <f>IF(AND(Table1[[#This Row],[YOB]]&gt;=1950,Table1[[#This Row],[YOB]]&lt;=1965),"Bommers",IF(AND(Table1[[#This Row],[YOB]]&gt;=1966,Table1[[#This Row],[YOB]]&lt;=1980),"Gen X",IF(AND(Table1[[#This Row],[YOB]]&gt;=1981,Table1[[#This Row],[YOB]]&lt;=1994),"Gen Y",IF(AND(Table1[[#This Row],[YOB]]&gt;=1995),"Milleials"))))</f>
        <v>Milleials</v>
      </c>
      <c r="G67" t="str">
        <f>IF(AND(Table1[[#This Row],[Age]]&gt;=14,Table1[[#This Row],[Age]]&lt;=35),"Young",IF(AND(Table1[[#This Row],[Age]]&gt;35,Table1[[#This Row],[Age]]&lt;=50),"Middle","Old"))</f>
        <v>Young</v>
      </c>
      <c r="H67" t="s">
        <v>23</v>
      </c>
      <c r="I67" t="s">
        <v>26</v>
      </c>
      <c r="J67">
        <v>4</v>
      </c>
      <c r="K67" t="s">
        <v>27</v>
      </c>
      <c r="L67" t="s">
        <v>34</v>
      </c>
      <c r="M67" t="s">
        <v>34</v>
      </c>
      <c r="N67">
        <f>2023-Table1[[#This Row],[YOB]]</f>
        <v>20</v>
      </c>
      <c r="O67">
        <v>4</v>
      </c>
      <c r="P67">
        <v>3</v>
      </c>
      <c r="Q67">
        <f>AVERAGE(Table1[[#This Row],[Food Rating]],Table1[[#This Row],[Service Rating]])</f>
        <v>3.5</v>
      </c>
      <c r="R67" t="str">
        <f>IF(AND(Table1[[#This Row],[Alcohol ]]="Often",Table1[[#This Row],[Smoker]]="Often"),"Yes","No")</f>
        <v>No</v>
      </c>
      <c r="S67" t="str">
        <f>RIGHT(Table1[[#This Row],[Location]],2)</f>
        <v>NY</v>
      </c>
      <c r="T67" t="str">
        <f>SUBSTITUTE(Table1[[#This Row],[Location]],"MY","NY")</f>
        <v>Central Park,NY</v>
      </c>
    </row>
    <row r="68" spans="1:20" x14ac:dyDescent="0.3">
      <c r="A68">
        <v>62</v>
      </c>
      <c r="B68">
        <v>122</v>
      </c>
      <c r="C68" t="s">
        <v>13</v>
      </c>
      <c r="D68" t="s">
        <v>20</v>
      </c>
      <c r="E68">
        <v>1955</v>
      </c>
      <c r="F68" t="str">
        <f>IF(AND(Table1[[#This Row],[YOB]]&gt;=1950,Table1[[#This Row],[YOB]]&lt;=1965),"Bommers",IF(AND(Table1[[#This Row],[YOB]]&gt;=1966,Table1[[#This Row],[YOB]]&lt;=1980),"Gen X",IF(AND(Table1[[#This Row],[YOB]]&gt;=1981,Table1[[#This Row],[YOB]]&lt;=1994),"Gen Y",IF(AND(Table1[[#This Row],[YOB]]&gt;=1995),"Milleials"))))</f>
        <v>Bommers</v>
      </c>
      <c r="G68" t="str">
        <f>IF(AND(Table1[[#This Row],[Age]]&gt;=14,Table1[[#This Row],[Age]]&lt;=35),"Young",IF(AND(Table1[[#This Row],[Age]]&gt;35,Table1[[#This Row],[Age]]&lt;=50),"Middle","Old"))</f>
        <v>Old</v>
      </c>
      <c r="H68" t="s">
        <v>23</v>
      </c>
      <c r="I68" t="s">
        <v>25</v>
      </c>
      <c r="J68">
        <v>4</v>
      </c>
      <c r="K68" t="s">
        <v>27</v>
      </c>
      <c r="L68" t="s">
        <v>34</v>
      </c>
      <c r="M68" t="s">
        <v>35</v>
      </c>
      <c r="N68">
        <f>2023-Table1[[#This Row],[YOB]]</f>
        <v>68</v>
      </c>
      <c r="O68">
        <v>5</v>
      </c>
      <c r="P68">
        <v>5</v>
      </c>
      <c r="Q68">
        <f>AVERAGE(Table1[[#This Row],[Food Rating]],Table1[[#This Row],[Service Rating]])</f>
        <v>5</v>
      </c>
      <c r="R68" t="str">
        <f>IF(AND(Table1[[#This Row],[Alcohol ]]="Often",Table1[[#This Row],[Smoker]]="Often"),"Yes","No")</f>
        <v>No</v>
      </c>
      <c r="S68" t="str">
        <f>RIGHT(Table1[[#This Row],[Location]],2)</f>
        <v>NY</v>
      </c>
      <c r="T68" t="str">
        <f>SUBSTITUTE(Table1[[#This Row],[Location]],"MY","NY")</f>
        <v>Upper West Side,NY</v>
      </c>
    </row>
    <row r="69" spans="1:20" x14ac:dyDescent="0.3">
      <c r="A69">
        <v>63</v>
      </c>
      <c r="B69">
        <v>123</v>
      </c>
      <c r="C69" t="s">
        <v>12</v>
      </c>
      <c r="D69" t="s">
        <v>21</v>
      </c>
      <c r="E69">
        <v>2002</v>
      </c>
      <c r="F69" t="str">
        <f>IF(AND(Table1[[#This Row],[YOB]]&gt;=1950,Table1[[#This Row],[YOB]]&lt;=1965),"Bommers",IF(AND(Table1[[#This Row],[YOB]]&gt;=1966,Table1[[#This Row],[YOB]]&lt;=1980),"Gen X",IF(AND(Table1[[#This Row],[YOB]]&gt;=1981,Table1[[#This Row],[YOB]]&lt;=1994),"Gen Y",IF(AND(Table1[[#This Row],[YOB]]&gt;=1995),"Milleials"))))</f>
        <v>Milleials</v>
      </c>
      <c r="G69" t="str">
        <f>IF(AND(Table1[[#This Row],[Age]]&gt;=14,Table1[[#This Row],[Age]]&lt;=35),"Young",IF(AND(Table1[[#This Row],[Age]]&gt;35,Table1[[#This Row],[Age]]&lt;=50),"Middle","Old"))</f>
        <v>Young</v>
      </c>
      <c r="H69" t="s">
        <v>22</v>
      </c>
      <c r="I69" t="s">
        <v>26</v>
      </c>
      <c r="J69">
        <v>4</v>
      </c>
      <c r="K69" t="s">
        <v>27</v>
      </c>
      <c r="L69" t="s">
        <v>34</v>
      </c>
      <c r="M69" t="s">
        <v>35</v>
      </c>
      <c r="N69">
        <f>2023-Table1[[#This Row],[YOB]]</f>
        <v>21</v>
      </c>
      <c r="O69">
        <v>5</v>
      </c>
      <c r="P69">
        <v>5</v>
      </c>
      <c r="Q69">
        <f>AVERAGE(Table1[[#This Row],[Food Rating]],Table1[[#This Row],[Service Rating]])</f>
        <v>5</v>
      </c>
      <c r="R69" t="str">
        <f>IF(AND(Table1[[#This Row],[Alcohol ]]="Often",Table1[[#This Row],[Smoker]]="Often"),"Yes","No")</f>
        <v>No</v>
      </c>
      <c r="S69" t="str">
        <f>RIGHT(Table1[[#This Row],[Location]],2)</f>
        <v>NY</v>
      </c>
      <c r="T69" t="str">
        <f>SUBSTITUTE(Table1[[#This Row],[Location]],"MY","NY")</f>
        <v>St. George,NY</v>
      </c>
    </row>
    <row r="70" spans="1:20" x14ac:dyDescent="0.3">
      <c r="A70">
        <v>65</v>
      </c>
      <c r="B70">
        <v>129</v>
      </c>
      <c r="C70" t="s">
        <v>14</v>
      </c>
      <c r="D70" t="s">
        <v>20</v>
      </c>
      <c r="E70">
        <v>1996</v>
      </c>
      <c r="F70" t="str">
        <f>IF(AND(Table1[[#This Row],[YOB]]&gt;=1950,Table1[[#This Row],[YOB]]&lt;=1965),"Bommers",IF(AND(Table1[[#This Row],[YOB]]&gt;=1966,Table1[[#This Row],[YOB]]&lt;=1980),"Gen X",IF(AND(Table1[[#This Row],[YOB]]&gt;=1981,Table1[[#This Row],[YOB]]&lt;=1994),"Gen Y",IF(AND(Table1[[#This Row],[YOB]]&gt;=1995),"Milleials"))))</f>
        <v>Milleials</v>
      </c>
      <c r="G70" t="str">
        <f>IF(AND(Table1[[#This Row],[Age]]&gt;=14,Table1[[#This Row],[Age]]&lt;=35),"Young",IF(AND(Table1[[#This Row],[Age]]&gt;35,Table1[[#This Row],[Age]]&lt;=50),"Middle","Old"))</f>
        <v>Young</v>
      </c>
      <c r="H70" t="s">
        <v>23</v>
      </c>
      <c r="I70" t="s">
        <v>26</v>
      </c>
      <c r="J70">
        <v>4</v>
      </c>
      <c r="K70" t="s">
        <v>31</v>
      </c>
      <c r="L70" t="s">
        <v>34</v>
      </c>
      <c r="M70" t="s">
        <v>34</v>
      </c>
      <c r="N70">
        <f>2023-Table1[[#This Row],[YOB]]</f>
        <v>27</v>
      </c>
      <c r="O70">
        <v>5</v>
      </c>
      <c r="P70">
        <v>5</v>
      </c>
      <c r="Q70">
        <f>AVERAGE(Table1[[#This Row],[Food Rating]],Table1[[#This Row],[Service Rating]])</f>
        <v>5</v>
      </c>
      <c r="R70" t="str">
        <f>IF(AND(Table1[[#This Row],[Alcohol ]]="Often",Table1[[#This Row],[Smoker]]="Often"),"Yes","No")</f>
        <v>No</v>
      </c>
      <c r="S70" t="str">
        <f>RIGHT(Table1[[#This Row],[Location]],2)</f>
        <v>NY</v>
      </c>
      <c r="T70" t="str">
        <f>SUBSTITUTE(Table1[[#This Row],[Location]],"MY","NY")</f>
        <v>Central Park,NY</v>
      </c>
    </row>
    <row r="71" spans="1:20" x14ac:dyDescent="0.3">
      <c r="A71">
        <v>66</v>
      </c>
      <c r="B71">
        <v>107</v>
      </c>
      <c r="C71" t="s">
        <v>16</v>
      </c>
      <c r="D71" t="s">
        <v>21</v>
      </c>
      <c r="E71">
        <v>1975</v>
      </c>
      <c r="F71" t="str">
        <f>IF(AND(Table1[[#This Row],[YOB]]&gt;=1950,Table1[[#This Row],[YOB]]&lt;=1965),"Bommers",IF(AND(Table1[[#This Row],[YOB]]&gt;=1966,Table1[[#This Row],[YOB]]&lt;=1980),"Gen X",IF(AND(Table1[[#This Row],[YOB]]&gt;=1981,Table1[[#This Row],[YOB]]&lt;=1994),"Gen Y",IF(AND(Table1[[#This Row],[YOB]]&gt;=1995),"Milleials"))))</f>
        <v>Gen X</v>
      </c>
      <c r="G71" t="str">
        <f>IF(AND(Table1[[#This Row],[Age]]&gt;=14,Table1[[#This Row],[Age]]&lt;=35),"Young",IF(AND(Table1[[#This Row],[Age]]&gt;35,Table1[[#This Row],[Age]]&lt;=50),"Middle","Old"))</f>
        <v>Middle</v>
      </c>
      <c r="H71" t="s">
        <v>22</v>
      </c>
      <c r="I71" t="s">
        <v>26</v>
      </c>
      <c r="J71">
        <v>4</v>
      </c>
      <c r="K71" t="s">
        <v>33</v>
      </c>
      <c r="L71" t="s">
        <v>36</v>
      </c>
      <c r="M71" t="s">
        <v>35</v>
      </c>
      <c r="N71">
        <f>2023-Table1[[#This Row],[YOB]]</f>
        <v>48</v>
      </c>
      <c r="O71">
        <v>2</v>
      </c>
      <c r="P71">
        <v>5</v>
      </c>
      <c r="Q71">
        <f>AVERAGE(Table1[[#This Row],[Food Rating]],Table1[[#This Row],[Service Rating]])</f>
        <v>3.5</v>
      </c>
      <c r="R71" t="str">
        <f>IF(AND(Table1[[#This Row],[Alcohol ]]="Often",Table1[[#This Row],[Smoker]]="Often"),"Yes","No")</f>
        <v>No</v>
      </c>
      <c r="S71" t="str">
        <f>RIGHT(Table1[[#This Row],[Location]],2)</f>
        <v>NY</v>
      </c>
      <c r="T71" t="str">
        <f>SUBSTITUTE(Table1[[#This Row],[Location]],"MY","NY")</f>
        <v>Riverdale,NY</v>
      </c>
    </row>
    <row r="72" spans="1:20" x14ac:dyDescent="0.3">
      <c r="A72">
        <v>67</v>
      </c>
      <c r="B72">
        <v>111</v>
      </c>
      <c r="C72" t="s">
        <v>15</v>
      </c>
      <c r="D72" t="s">
        <v>21</v>
      </c>
      <c r="E72">
        <v>2009</v>
      </c>
      <c r="F72" t="str">
        <f>IF(AND(Table1[[#This Row],[YOB]]&gt;=1950,Table1[[#This Row],[YOB]]&lt;=1965),"Bommers",IF(AND(Table1[[#This Row],[YOB]]&gt;=1966,Table1[[#This Row],[YOB]]&lt;=1980),"Gen X",IF(AND(Table1[[#This Row],[YOB]]&gt;=1981,Table1[[#This Row],[YOB]]&lt;=1994),"Gen Y",IF(AND(Table1[[#This Row],[YOB]]&gt;=1995),"Milleials"))))</f>
        <v>Milleials</v>
      </c>
      <c r="G72" t="str">
        <f>IF(AND(Table1[[#This Row],[Age]]&gt;=14,Table1[[#This Row],[Age]]&lt;=35),"Young",IF(AND(Table1[[#This Row],[Age]]&gt;35,Table1[[#This Row],[Age]]&lt;=50),"Middle","Old"))</f>
        <v>Young</v>
      </c>
      <c r="H72" t="s">
        <v>23</v>
      </c>
      <c r="I72" t="s">
        <v>26</v>
      </c>
      <c r="J72">
        <v>3</v>
      </c>
      <c r="K72" t="s">
        <v>29</v>
      </c>
      <c r="L72" t="s">
        <v>36</v>
      </c>
      <c r="M72" t="s">
        <v>34</v>
      </c>
      <c r="N72">
        <f>2023-Table1[[#This Row],[YOB]]</f>
        <v>14</v>
      </c>
      <c r="O72">
        <v>3</v>
      </c>
      <c r="P72">
        <v>3</v>
      </c>
      <c r="Q72">
        <f>AVERAGE(Table1[[#This Row],[Food Rating]],Table1[[#This Row],[Service Rating]])</f>
        <v>3</v>
      </c>
      <c r="R72" t="str">
        <f>IF(AND(Table1[[#This Row],[Alcohol ]]="Often",Table1[[#This Row],[Smoker]]="Often"),"Yes","No")</f>
        <v>No</v>
      </c>
      <c r="S72" t="str">
        <f>RIGHT(Table1[[#This Row],[Location]],2)</f>
        <v>NY</v>
      </c>
      <c r="T72" t="str">
        <f>SUBSTITUTE(Table1[[#This Row],[Location]],"MY","NY")</f>
        <v>China Town, NY</v>
      </c>
    </row>
    <row r="73" spans="1:20" x14ac:dyDescent="0.3">
      <c r="A73">
        <v>68</v>
      </c>
      <c r="B73">
        <v>154</v>
      </c>
      <c r="C73" t="s">
        <v>17</v>
      </c>
      <c r="D73" t="s">
        <v>21</v>
      </c>
      <c r="E73">
        <v>2000</v>
      </c>
      <c r="F73" t="str">
        <f>IF(AND(Table1[[#This Row],[YOB]]&gt;=1950,Table1[[#This Row],[YOB]]&lt;=1965),"Bommers",IF(AND(Table1[[#This Row],[YOB]]&gt;=1966,Table1[[#This Row],[YOB]]&lt;=1980),"Gen X",IF(AND(Table1[[#This Row],[YOB]]&gt;=1981,Table1[[#This Row],[YOB]]&lt;=1994),"Gen Y",IF(AND(Table1[[#This Row],[YOB]]&gt;=1995),"Milleials"))))</f>
        <v>Milleials</v>
      </c>
      <c r="G73" t="str">
        <f>IF(AND(Table1[[#This Row],[Age]]&gt;=14,Table1[[#This Row],[Age]]&lt;=35),"Young",IF(AND(Table1[[#This Row],[Age]]&gt;35,Table1[[#This Row],[Age]]&lt;=50),"Middle","Old"))</f>
        <v>Young</v>
      </c>
      <c r="H73" t="s">
        <v>22</v>
      </c>
      <c r="I73" t="s">
        <v>25</v>
      </c>
      <c r="J73">
        <v>3</v>
      </c>
      <c r="K73" t="s">
        <v>28</v>
      </c>
      <c r="L73" t="s">
        <v>34</v>
      </c>
      <c r="M73" t="s">
        <v>35</v>
      </c>
      <c r="N73">
        <f>2023-Table1[[#This Row],[YOB]]</f>
        <v>23</v>
      </c>
      <c r="O73">
        <v>5</v>
      </c>
      <c r="P73">
        <v>2</v>
      </c>
      <c r="Q73">
        <f>AVERAGE(Table1[[#This Row],[Food Rating]],Table1[[#This Row],[Service Rating]])</f>
        <v>3.5</v>
      </c>
      <c r="R73" t="str">
        <f>IF(AND(Table1[[#This Row],[Alcohol ]]="Often",Table1[[#This Row],[Smoker]]="Often"),"Yes","No")</f>
        <v>No</v>
      </c>
      <c r="S73" t="str">
        <f>RIGHT(Table1[[#This Row],[Location]],2)</f>
        <v>NY</v>
      </c>
      <c r="T73" t="str">
        <f>SUBSTITUTE(Table1[[#This Row],[Location]],"MY","NY")</f>
        <v>Market City, NY</v>
      </c>
    </row>
    <row r="74" spans="1:20" x14ac:dyDescent="0.3">
      <c r="A74">
        <v>69</v>
      </c>
      <c r="B74">
        <v>111</v>
      </c>
      <c r="C74" t="s">
        <v>15</v>
      </c>
      <c r="D74" t="s">
        <v>21</v>
      </c>
      <c r="E74">
        <v>1961</v>
      </c>
      <c r="F74" t="str">
        <f>IF(AND(Table1[[#This Row],[YOB]]&gt;=1950,Table1[[#This Row],[YOB]]&lt;=1965),"Bommers",IF(AND(Table1[[#This Row],[YOB]]&gt;=1966,Table1[[#This Row],[YOB]]&lt;=1980),"Gen X",IF(AND(Table1[[#This Row],[YOB]]&gt;=1981,Table1[[#This Row],[YOB]]&lt;=1994),"Gen Y",IF(AND(Table1[[#This Row],[YOB]]&gt;=1995),"Milleials"))))</f>
        <v>Bommers</v>
      </c>
      <c r="G74" t="str">
        <f>IF(AND(Table1[[#This Row],[Age]]&gt;=14,Table1[[#This Row],[Age]]&lt;=35),"Young",IF(AND(Table1[[#This Row],[Age]]&gt;35,Table1[[#This Row],[Age]]&lt;=50),"Middle","Old"))</f>
        <v>Old</v>
      </c>
      <c r="H74" t="s">
        <v>22</v>
      </c>
      <c r="I74" t="s">
        <v>26</v>
      </c>
      <c r="J74">
        <v>4</v>
      </c>
      <c r="K74" t="s">
        <v>33</v>
      </c>
      <c r="L74" t="s">
        <v>34</v>
      </c>
      <c r="M74" t="s">
        <v>36</v>
      </c>
      <c r="N74">
        <f>2023-Table1[[#This Row],[YOB]]</f>
        <v>62</v>
      </c>
      <c r="O74">
        <v>3</v>
      </c>
      <c r="P74">
        <v>3</v>
      </c>
      <c r="Q74">
        <f>AVERAGE(Table1[[#This Row],[Food Rating]],Table1[[#This Row],[Service Rating]])</f>
        <v>3</v>
      </c>
      <c r="R74" t="str">
        <f>IF(AND(Table1[[#This Row],[Alcohol ]]="Often",Table1[[#This Row],[Smoker]]="Often"),"Yes","No")</f>
        <v>No</v>
      </c>
      <c r="S74" t="str">
        <f>RIGHT(Table1[[#This Row],[Location]],2)</f>
        <v>NY</v>
      </c>
      <c r="T74" t="str">
        <f>SUBSTITUTE(Table1[[#This Row],[Location]],"MY","NY")</f>
        <v>China Town, NY</v>
      </c>
    </row>
    <row r="75" spans="1:20" x14ac:dyDescent="0.3">
      <c r="A75">
        <v>70</v>
      </c>
      <c r="B75">
        <v>107</v>
      </c>
      <c r="C75" t="s">
        <v>16</v>
      </c>
      <c r="D75" t="s">
        <v>20</v>
      </c>
      <c r="E75">
        <v>1998</v>
      </c>
      <c r="F75" t="str">
        <f>IF(AND(Table1[[#This Row],[YOB]]&gt;=1950,Table1[[#This Row],[YOB]]&lt;=1965),"Bommers",IF(AND(Table1[[#This Row],[YOB]]&gt;=1966,Table1[[#This Row],[YOB]]&lt;=1980),"Gen X",IF(AND(Table1[[#This Row],[YOB]]&gt;=1981,Table1[[#This Row],[YOB]]&lt;=1994),"Gen Y",IF(AND(Table1[[#This Row],[YOB]]&gt;=1995),"Milleials"))))</f>
        <v>Milleials</v>
      </c>
      <c r="G75" t="str">
        <f>IF(AND(Table1[[#This Row],[Age]]&gt;=14,Table1[[#This Row],[Age]]&lt;=35),"Young",IF(AND(Table1[[#This Row],[Age]]&gt;35,Table1[[#This Row],[Age]]&lt;=50),"Middle","Old"))</f>
        <v>Young</v>
      </c>
      <c r="H75" t="s">
        <v>23</v>
      </c>
      <c r="I75" t="s">
        <v>26</v>
      </c>
      <c r="J75">
        <v>1</v>
      </c>
      <c r="K75" t="s">
        <v>31</v>
      </c>
      <c r="L75" t="s">
        <v>34</v>
      </c>
      <c r="M75" t="s">
        <v>35</v>
      </c>
      <c r="N75">
        <f>2023-Table1[[#This Row],[YOB]]</f>
        <v>25</v>
      </c>
      <c r="O75">
        <v>2</v>
      </c>
      <c r="P75">
        <v>5</v>
      </c>
      <c r="Q75">
        <f>AVERAGE(Table1[[#This Row],[Food Rating]],Table1[[#This Row],[Service Rating]])</f>
        <v>3.5</v>
      </c>
      <c r="R75" t="str">
        <f>IF(AND(Table1[[#This Row],[Alcohol ]]="Often",Table1[[#This Row],[Smoker]]="Often"),"Yes","No")</f>
        <v>No</v>
      </c>
      <c r="S75" t="str">
        <f>RIGHT(Table1[[#This Row],[Location]],2)</f>
        <v>NY</v>
      </c>
      <c r="T75" t="str">
        <f>SUBSTITUTE(Table1[[#This Row],[Location]],"MY","NY")</f>
        <v>Riverdale,NY</v>
      </c>
    </row>
    <row r="76" spans="1:20" x14ac:dyDescent="0.3">
      <c r="A76">
        <v>71</v>
      </c>
      <c r="B76">
        <v>154</v>
      </c>
      <c r="C76" t="s">
        <v>17</v>
      </c>
      <c r="D76" t="s">
        <v>21</v>
      </c>
      <c r="E76">
        <v>1957</v>
      </c>
      <c r="F76" t="str">
        <f>IF(AND(Table1[[#This Row],[YOB]]&gt;=1950,Table1[[#This Row],[YOB]]&lt;=1965),"Bommers",IF(AND(Table1[[#This Row],[YOB]]&gt;=1966,Table1[[#This Row],[YOB]]&lt;=1980),"Gen X",IF(AND(Table1[[#This Row],[YOB]]&gt;=1981,Table1[[#This Row],[YOB]]&lt;=1994),"Gen Y",IF(AND(Table1[[#This Row],[YOB]]&gt;=1995),"Milleials"))))</f>
        <v>Bommers</v>
      </c>
      <c r="G76" t="str">
        <f>IF(AND(Table1[[#This Row],[Age]]&gt;=14,Table1[[#This Row],[Age]]&lt;=35),"Young",IF(AND(Table1[[#This Row],[Age]]&gt;35,Table1[[#This Row],[Age]]&lt;=50),"Middle","Old"))</f>
        <v>Old</v>
      </c>
      <c r="H76" t="s">
        <v>22</v>
      </c>
      <c r="I76" t="s">
        <v>26</v>
      </c>
      <c r="J76">
        <v>5</v>
      </c>
      <c r="K76" t="s">
        <v>27</v>
      </c>
      <c r="L76" t="s">
        <v>36</v>
      </c>
      <c r="M76" t="s">
        <v>35</v>
      </c>
      <c r="N76">
        <f>2023-Table1[[#This Row],[YOB]]</f>
        <v>66</v>
      </c>
      <c r="O76">
        <v>4</v>
      </c>
      <c r="P76">
        <v>4</v>
      </c>
      <c r="Q76">
        <f>AVERAGE(Table1[[#This Row],[Food Rating]],Table1[[#This Row],[Service Rating]])</f>
        <v>4</v>
      </c>
      <c r="R76" t="str">
        <f>IF(AND(Table1[[#This Row],[Alcohol ]]="Often",Table1[[#This Row],[Smoker]]="Often"),"Yes","No")</f>
        <v>No</v>
      </c>
      <c r="S76" t="str">
        <f>RIGHT(Table1[[#This Row],[Location]],2)</f>
        <v>NY</v>
      </c>
      <c r="T76" t="str">
        <f>SUBSTITUTE(Table1[[#This Row],[Location]],"MY","NY")</f>
        <v>Market City, NY</v>
      </c>
    </row>
    <row r="77" spans="1:20" x14ac:dyDescent="0.3">
      <c r="A77">
        <v>74</v>
      </c>
      <c r="B77">
        <v>153</v>
      </c>
      <c r="C77" t="s">
        <v>11</v>
      </c>
      <c r="D77" t="s">
        <v>21</v>
      </c>
      <c r="E77">
        <v>1994</v>
      </c>
      <c r="F77" t="str">
        <f>IF(AND(Table1[[#This Row],[YOB]]&gt;=1950,Table1[[#This Row],[YOB]]&lt;=1965),"Bommers",IF(AND(Table1[[#This Row],[YOB]]&gt;=1966,Table1[[#This Row],[YOB]]&lt;=1980),"Gen X",IF(AND(Table1[[#This Row],[YOB]]&gt;=1981,Table1[[#This Row],[YOB]]&lt;=1994),"Gen Y",IF(AND(Table1[[#This Row],[YOB]]&gt;=1995),"Milleials"))))</f>
        <v>Gen Y</v>
      </c>
      <c r="G77" t="str">
        <f>IF(AND(Table1[[#This Row],[Age]]&gt;=14,Table1[[#This Row],[Age]]&lt;=35),"Young",IF(AND(Table1[[#This Row],[Age]]&gt;35,Table1[[#This Row],[Age]]&lt;=50),"Middle","Old"))</f>
        <v>Young</v>
      </c>
      <c r="H77" t="s">
        <v>22</v>
      </c>
      <c r="I77" t="s">
        <v>26</v>
      </c>
      <c r="J77">
        <v>3</v>
      </c>
      <c r="K77" t="s">
        <v>28</v>
      </c>
      <c r="L77" t="s">
        <v>35</v>
      </c>
      <c r="M77" t="s">
        <v>36</v>
      </c>
      <c r="N77">
        <f>2023-Table1[[#This Row],[YOB]]</f>
        <v>29</v>
      </c>
      <c r="O77">
        <v>1</v>
      </c>
      <c r="P77">
        <v>5</v>
      </c>
      <c r="Q77">
        <f>AVERAGE(Table1[[#This Row],[Food Rating]],Table1[[#This Row],[Service Rating]])</f>
        <v>3</v>
      </c>
      <c r="R77" t="str">
        <f>IF(AND(Table1[[#This Row],[Alcohol ]]="Often",Table1[[#This Row],[Smoker]]="Often"),"Yes","No")</f>
        <v>No</v>
      </c>
      <c r="S77" t="str">
        <f>RIGHT(Table1[[#This Row],[Location]],2)</f>
        <v>NY</v>
      </c>
      <c r="T77" t="str">
        <f>SUBSTITUTE(Table1[[#This Row],[Location]],"MY","NY")</f>
        <v>Upper East Side,NY</v>
      </c>
    </row>
    <row r="78" spans="1:20" x14ac:dyDescent="0.3">
      <c r="A78">
        <v>75</v>
      </c>
      <c r="B78">
        <v>123</v>
      </c>
      <c r="C78" t="s">
        <v>12</v>
      </c>
      <c r="D78" t="s">
        <v>21</v>
      </c>
      <c r="E78">
        <v>2002</v>
      </c>
      <c r="F78" t="str">
        <f>IF(AND(Table1[[#This Row],[YOB]]&gt;=1950,Table1[[#This Row],[YOB]]&lt;=1965),"Bommers",IF(AND(Table1[[#This Row],[YOB]]&gt;=1966,Table1[[#This Row],[YOB]]&lt;=1980),"Gen X",IF(AND(Table1[[#This Row],[YOB]]&gt;=1981,Table1[[#This Row],[YOB]]&lt;=1994),"Gen Y",IF(AND(Table1[[#This Row],[YOB]]&gt;=1995),"Milleials"))))</f>
        <v>Milleials</v>
      </c>
      <c r="G78" t="str">
        <f>IF(AND(Table1[[#This Row],[Age]]&gt;=14,Table1[[#This Row],[Age]]&lt;=35),"Young",IF(AND(Table1[[#This Row],[Age]]&gt;35,Table1[[#This Row],[Age]]&lt;=50),"Middle","Old"))</f>
        <v>Young</v>
      </c>
      <c r="H78" t="s">
        <v>22</v>
      </c>
      <c r="I78" t="s">
        <v>26</v>
      </c>
      <c r="J78">
        <v>3</v>
      </c>
      <c r="K78" t="s">
        <v>30</v>
      </c>
      <c r="L78" t="s">
        <v>34</v>
      </c>
      <c r="M78" t="s">
        <v>34</v>
      </c>
      <c r="N78">
        <f>2023-Table1[[#This Row],[YOB]]</f>
        <v>21</v>
      </c>
      <c r="O78">
        <v>3</v>
      </c>
      <c r="P78">
        <v>4</v>
      </c>
      <c r="Q78">
        <f>AVERAGE(Table1[[#This Row],[Food Rating]],Table1[[#This Row],[Service Rating]])</f>
        <v>3.5</v>
      </c>
      <c r="R78" t="str">
        <f>IF(AND(Table1[[#This Row],[Alcohol ]]="Often",Table1[[#This Row],[Smoker]]="Often"),"Yes","No")</f>
        <v>No</v>
      </c>
      <c r="S78" t="str">
        <f>RIGHT(Table1[[#This Row],[Location]],2)</f>
        <v>NY</v>
      </c>
      <c r="T78" t="str">
        <f>SUBSTITUTE(Table1[[#This Row],[Location]],"MY","NY")</f>
        <v>St. George,NY</v>
      </c>
    </row>
    <row r="79" spans="1:20" x14ac:dyDescent="0.3">
      <c r="A79">
        <v>76</v>
      </c>
      <c r="B79">
        <v>154</v>
      </c>
      <c r="C79" t="s">
        <v>17</v>
      </c>
      <c r="D79" t="s">
        <v>21</v>
      </c>
      <c r="E79">
        <v>1955</v>
      </c>
      <c r="F79" t="str">
        <f>IF(AND(Table1[[#This Row],[YOB]]&gt;=1950,Table1[[#This Row],[YOB]]&lt;=1965),"Bommers",IF(AND(Table1[[#This Row],[YOB]]&gt;=1966,Table1[[#This Row],[YOB]]&lt;=1980),"Gen X",IF(AND(Table1[[#This Row],[YOB]]&gt;=1981,Table1[[#This Row],[YOB]]&lt;=1994),"Gen Y",IF(AND(Table1[[#This Row],[YOB]]&gt;=1995),"Milleials"))))</f>
        <v>Bommers</v>
      </c>
      <c r="G79" t="str">
        <f>IF(AND(Table1[[#This Row],[Age]]&gt;=14,Table1[[#This Row],[Age]]&lt;=35),"Young",IF(AND(Table1[[#This Row],[Age]]&gt;35,Table1[[#This Row],[Age]]&lt;=50),"Middle","Old"))</f>
        <v>Old</v>
      </c>
      <c r="H79" t="s">
        <v>23</v>
      </c>
      <c r="I79" t="s">
        <v>25</v>
      </c>
      <c r="J79">
        <v>3</v>
      </c>
      <c r="K79" t="s">
        <v>28</v>
      </c>
      <c r="L79" t="s">
        <v>34</v>
      </c>
      <c r="M79" t="s">
        <v>36</v>
      </c>
      <c r="N79">
        <f>2023-Table1[[#This Row],[YOB]]</f>
        <v>68</v>
      </c>
      <c r="O79">
        <v>2</v>
      </c>
      <c r="P79">
        <v>3</v>
      </c>
      <c r="Q79">
        <f>AVERAGE(Table1[[#This Row],[Food Rating]],Table1[[#This Row],[Service Rating]])</f>
        <v>2.5</v>
      </c>
      <c r="R79" t="str">
        <f>IF(AND(Table1[[#This Row],[Alcohol ]]="Often",Table1[[#This Row],[Smoker]]="Often"),"Yes","No")</f>
        <v>No</v>
      </c>
      <c r="S79" t="str">
        <f>RIGHT(Table1[[#This Row],[Location]],2)</f>
        <v>NY</v>
      </c>
      <c r="T79" t="str">
        <f>SUBSTITUTE(Table1[[#This Row],[Location]],"MY","NY")</f>
        <v>Market City, NY</v>
      </c>
    </row>
    <row r="80" spans="1:20" x14ac:dyDescent="0.3">
      <c r="A80">
        <v>77</v>
      </c>
      <c r="B80">
        <v>129</v>
      </c>
      <c r="C80" t="s">
        <v>14</v>
      </c>
      <c r="D80" t="s">
        <v>21</v>
      </c>
      <c r="E80">
        <v>1974</v>
      </c>
      <c r="F80" t="str">
        <f>IF(AND(Table1[[#This Row],[YOB]]&gt;=1950,Table1[[#This Row],[YOB]]&lt;=1965),"Bommers",IF(AND(Table1[[#This Row],[YOB]]&gt;=1966,Table1[[#This Row],[YOB]]&lt;=1980),"Gen X",IF(AND(Table1[[#This Row],[YOB]]&gt;=1981,Table1[[#This Row],[YOB]]&lt;=1994),"Gen Y",IF(AND(Table1[[#This Row],[YOB]]&gt;=1995),"Milleials"))))</f>
        <v>Gen X</v>
      </c>
      <c r="G80" t="str">
        <f>IF(AND(Table1[[#This Row],[Age]]&gt;=14,Table1[[#This Row],[Age]]&lt;=35),"Young",IF(AND(Table1[[#This Row],[Age]]&gt;35,Table1[[#This Row],[Age]]&lt;=50),"Middle","Old"))</f>
        <v>Middle</v>
      </c>
      <c r="H80" t="s">
        <v>23</v>
      </c>
      <c r="I80" t="s">
        <v>25</v>
      </c>
      <c r="J80">
        <v>3</v>
      </c>
      <c r="K80" t="s">
        <v>30</v>
      </c>
      <c r="L80" t="s">
        <v>36</v>
      </c>
      <c r="M80" t="s">
        <v>34</v>
      </c>
      <c r="N80">
        <f>2023-Table1[[#This Row],[YOB]]</f>
        <v>49</v>
      </c>
      <c r="O80">
        <v>2</v>
      </c>
      <c r="P80">
        <v>5</v>
      </c>
      <c r="Q80">
        <f>AVERAGE(Table1[[#This Row],[Food Rating]],Table1[[#This Row],[Service Rating]])</f>
        <v>3.5</v>
      </c>
      <c r="R80" t="str">
        <f>IF(AND(Table1[[#This Row],[Alcohol ]]="Often",Table1[[#This Row],[Smoker]]="Often"),"Yes","No")</f>
        <v>No</v>
      </c>
      <c r="S80" t="str">
        <f>RIGHT(Table1[[#This Row],[Location]],2)</f>
        <v>NY</v>
      </c>
      <c r="T80" t="str">
        <f>SUBSTITUTE(Table1[[#This Row],[Location]],"MY","NY")</f>
        <v>Central Park,NY</v>
      </c>
    </row>
    <row r="81" spans="1:20" x14ac:dyDescent="0.3">
      <c r="A81">
        <v>78</v>
      </c>
      <c r="B81">
        <v>153</v>
      </c>
      <c r="C81" t="s">
        <v>11</v>
      </c>
      <c r="D81" t="s">
        <v>21</v>
      </c>
      <c r="E81">
        <v>1979</v>
      </c>
      <c r="F81" t="str">
        <f>IF(AND(Table1[[#This Row],[YOB]]&gt;=1950,Table1[[#This Row],[YOB]]&lt;=1965),"Bommers",IF(AND(Table1[[#This Row],[YOB]]&gt;=1966,Table1[[#This Row],[YOB]]&lt;=1980),"Gen X",IF(AND(Table1[[#This Row],[YOB]]&gt;=1981,Table1[[#This Row],[YOB]]&lt;=1994),"Gen Y",IF(AND(Table1[[#This Row],[YOB]]&gt;=1995),"Milleials"))))</f>
        <v>Gen X</v>
      </c>
      <c r="G81" t="str">
        <f>IF(AND(Table1[[#This Row],[Age]]&gt;=14,Table1[[#This Row],[Age]]&lt;=35),"Young",IF(AND(Table1[[#This Row],[Age]]&gt;35,Table1[[#This Row],[Age]]&lt;=50),"Middle","Old"))</f>
        <v>Middle</v>
      </c>
      <c r="H81" t="s">
        <v>23</v>
      </c>
      <c r="I81" t="s">
        <v>26</v>
      </c>
      <c r="J81">
        <v>5</v>
      </c>
      <c r="K81" t="s">
        <v>32</v>
      </c>
      <c r="L81" t="s">
        <v>36</v>
      </c>
      <c r="M81" t="s">
        <v>34</v>
      </c>
      <c r="N81">
        <f>2023-Table1[[#This Row],[YOB]]</f>
        <v>44</v>
      </c>
      <c r="O81">
        <v>5</v>
      </c>
      <c r="P81">
        <v>1</v>
      </c>
      <c r="Q81">
        <f>AVERAGE(Table1[[#This Row],[Food Rating]],Table1[[#This Row],[Service Rating]])</f>
        <v>3</v>
      </c>
      <c r="R81" t="str">
        <f>IF(AND(Table1[[#This Row],[Alcohol ]]="Often",Table1[[#This Row],[Smoker]]="Often"),"Yes","No")</f>
        <v>No</v>
      </c>
      <c r="S81" t="str">
        <f>RIGHT(Table1[[#This Row],[Location]],2)</f>
        <v>NY</v>
      </c>
      <c r="T81" t="str">
        <f>SUBSTITUTE(Table1[[#This Row],[Location]],"MY","NY")</f>
        <v>Upper East Side,NY</v>
      </c>
    </row>
    <row r="82" spans="1:20" x14ac:dyDescent="0.3">
      <c r="A82">
        <v>79</v>
      </c>
      <c r="B82">
        <v>111</v>
      </c>
      <c r="C82" t="s">
        <v>15</v>
      </c>
      <c r="D82" t="s">
        <v>21</v>
      </c>
      <c r="E82">
        <v>1965</v>
      </c>
      <c r="F82" t="str">
        <f>IF(AND(Table1[[#This Row],[YOB]]&gt;=1950,Table1[[#This Row],[YOB]]&lt;=1965),"Bommers",IF(AND(Table1[[#This Row],[YOB]]&gt;=1966,Table1[[#This Row],[YOB]]&lt;=1980),"Gen X",IF(AND(Table1[[#This Row],[YOB]]&gt;=1981,Table1[[#This Row],[YOB]]&lt;=1994),"Gen Y",IF(AND(Table1[[#This Row],[YOB]]&gt;=1995),"Milleials"))))</f>
        <v>Bommers</v>
      </c>
      <c r="G82" t="str">
        <f>IF(AND(Table1[[#This Row],[Age]]&gt;=14,Table1[[#This Row],[Age]]&lt;=35),"Young",IF(AND(Table1[[#This Row],[Age]]&gt;35,Table1[[#This Row],[Age]]&lt;=50),"Middle","Old"))</f>
        <v>Old</v>
      </c>
      <c r="H82" t="s">
        <v>22</v>
      </c>
      <c r="I82" t="s">
        <v>25</v>
      </c>
      <c r="J82">
        <v>3</v>
      </c>
      <c r="K82" t="s">
        <v>29</v>
      </c>
      <c r="L82" t="s">
        <v>35</v>
      </c>
      <c r="M82" t="s">
        <v>35</v>
      </c>
      <c r="N82">
        <f>2023-Table1[[#This Row],[YOB]]</f>
        <v>58</v>
      </c>
      <c r="O82">
        <v>5</v>
      </c>
      <c r="P82">
        <v>5</v>
      </c>
      <c r="Q82">
        <f>AVERAGE(Table1[[#This Row],[Food Rating]],Table1[[#This Row],[Service Rating]])</f>
        <v>5</v>
      </c>
      <c r="R82" t="str">
        <f>IF(AND(Table1[[#This Row],[Alcohol ]]="Often",Table1[[#This Row],[Smoker]]="Often"),"Yes","No")</f>
        <v>Yes</v>
      </c>
      <c r="S82" t="str">
        <f>RIGHT(Table1[[#This Row],[Location]],2)</f>
        <v>NY</v>
      </c>
      <c r="T82" t="str">
        <f>SUBSTITUTE(Table1[[#This Row],[Location]],"MY","NY")</f>
        <v>China Town, NY</v>
      </c>
    </row>
    <row r="83" spans="1:20" x14ac:dyDescent="0.3">
      <c r="A83">
        <v>80</v>
      </c>
      <c r="B83">
        <v>111</v>
      </c>
      <c r="C83" t="s">
        <v>15</v>
      </c>
      <c r="D83" t="s">
        <v>20</v>
      </c>
      <c r="E83">
        <v>1998</v>
      </c>
      <c r="F83" t="str">
        <f>IF(AND(Table1[[#This Row],[YOB]]&gt;=1950,Table1[[#This Row],[YOB]]&lt;=1965),"Bommers",IF(AND(Table1[[#This Row],[YOB]]&gt;=1966,Table1[[#This Row],[YOB]]&lt;=1980),"Gen X",IF(AND(Table1[[#This Row],[YOB]]&gt;=1981,Table1[[#This Row],[YOB]]&lt;=1994),"Gen Y",IF(AND(Table1[[#This Row],[YOB]]&gt;=1995),"Milleials"))))</f>
        <v>Milleials</v>
      </c>
      <c r="G83" t="str">
        <f>IF(AND(Table1[[#This Row],[Age]]&gt;=14,Table1[[#This Row],[Age]]&lt;=35),"Young",IF(AND(Table1[[#This Row],[Age]]&gt;35,Table1[[#This Row],[Age]]&lt;=50),"Middle","Old"))</f>
        <v>Young</v>
      </c>
      <c r="H83" t="s">
        <v>23</v>
      </c>
      <c r="I83" t="s">
        <v>26</v>
      </c>
      <c r="J83">
        <v>1</v>
      </c>
      <c r="K83" t="s">
        <v>30</v>
      </c>
      <c r="L83" t="s">
        <v>35</v>
      </c>
      <c r="M83" t="s">
        <v>36</v>
      </c>
      <c r="N83">
        <f>2023-Table1[[#This Row],[YOB]]</f>
        <v>25</v>
      </c>
      <c r="O83">
        <v>1</v>
      </c>
      <c r="P83">
        <v>5</v>
      </c>
      <c r="Q83">
        <f>AVERAGE(Table1[[#This Row],[Food Rating]],Table1[[#This Row],[Service Rating]])</f>
        <v>3</v>
      </c>
      <c r="R83" t="str">
        <f>IF(AND(Table1[[#This Row],[Alcohol ]]="Often",Table1[[#This Row],[Smoker]]="Often"),"Yes","No")</f>
        <v>No</v>
      </c>
      <c r="S83" t="str">
        <f>RIGHT(Table1[[#This Row],[Location]],2)</f>
        <v>NY</v>
      </c>
      <c r="T83" t="str">
        <f>SUBSTITUTE(Table1[[#This Row],[Location]],"MY","NY")</f>
        <v>China Town, NY</v>
      </c>
    </row>
    <row r="84" spans="1:20" x14ac:dyDescent="0.3">
      <c r="A84">
        <v>81</v>
      </c>
      <c r="B84">
        <v>154</v>
      </c>
      <c r="C84" t="s">
        <v>17</v>
      </c>
      <c r="D84" t="s">
        <v>20</v>
      </c>
      <c r="E84">
        <v>1974</v>
      </c>
      <c r="F84" t="str">
        <f>IF(AND(Table1[[#This Row],[YOB]]&gt;=1950,Table1[[#This Row],[YOB]]&lt;=1965),"Bommers",IF(AND(Table1[[#This Row],[YOB]]&gt;=1966,Table1[[#This Row],[YOB]]&lt;=1980),"Gen X",IF(AND(Table1[[#This Row],[YOB]]&gt;=1981,Table1[[#This Row],[YOB]]&lt;=1994),"Gen Y",IF(AND(Table1[[#This Row],[YOB]]&gt;=1995),"Milleials"))))</f>
        <v>Gen X</v>
      </c>
      <c r="G84" t="str">
        <f>IF(AND(Table1[[#This Row],[Age]]&gt;=14,Table1[[#This Row],[Age]]&lt;=35),"Young",IF(AND(Table1[[#This Row],[Age]]&gt;35,Table1[[#This Row],[Age]]&lt;=50),"Middle","Old"))</f>
        <v>Middle</v>
      </c>
      <c r="H84" t="s">
        <v>22</v>
      </c>
      <c r="I84" t="s">
        <v>25</v>
      </c>
      <c r="J84">
        <v>4</v>
      </c>
      <c r="K84" t="s">
        <v>33</v>
      </c>
      <c r="L84" t="s">
        <v>34</v>
      </c>
      <c r="M84" t="s">
        <v>36</v>
      </c>
      <c r="N84">
        <f>2023-Table1[[#This Row],[YOB]]</f>
        <v>49</v>
      </c>
      <c r="O84">
        <v>4</v>
      </c>
      <c r="P84">
        <v>4</v>
      </c>
      <c r="Q84">
        <f>AVERAGE(Table1[[#This Row],[Food Rating]],Table1[[#This Row],[Service Rating]])</f>
        <v>4</v>
      </c>
      <c r="R84" t="str">
        <f>IF(AND(Table1[[#This Row],[Alcohol ]]="Often",Table1[[#This Row],[Smoker]]="Often"),"Yes","No")</f>
        <v>No</v>
      </c>
      <c r="S84" t="str">
        <f>RIGHT(Table1[[#This Row],[Location]],2)</f>
        <v>NY</v>
      </c>
      <c r="T84" t="str">
        <f>SUBSTITUTE(Table1[[#This Row],[Location]],"MY","NY")</f>
        <v>Market City, NY</v>
      </c>
    </row>
    <row r="85" spans="1:20" x14ac:dyDescent="0.3">
      <c r="A85">
        <v>82</v>
      </c>
      <c r="B85">
        <v>153</v>
      </c>
      <c r="C85" t="s">
        <v>11</v>
      </c>
      <c r="D85" t="s">
        <v>21</v>
      </c>
      <c r="E85">
        <v>1964</v>
      </c>
      <c r="F85" t="str">
        <f>IF(AND(Table1[[#This Row],[YOB]]&gt;=1950,Table1[[#This Row],[YOB]]&lt;=1965),"Bommers",IF(AND(Table1[[#This Row],[YOB]]&gt;=1966,Table1[[#This Row],[YOB]]&lt;=1980),"Gen X",IF(AND(Table1[[#This Row],[YOB]]&gt;=1981,Table1[[#This Row],[YOB]]&lt;=1994),"Gen Y",IF(AND(Table1[[#This Row],[YOB]]&gt;=1995),"Milleials"))))</f>
        <v>Bommers</v>
      </c>
      <c r="G85" t="str">
        <f>IF(AND(Table1[[#This Row],[Age]]&gt;=14,Table1[[#This Row],[Age]]&lt;=35),"Young",IF(AND(Table1[[#This Row],[Age]]&gt;35,Table1[[#This Row],[Age]]&lt;=50),"Middle","Old"))</f>
        <v>Old</v>
      </c>
      <c r="H85" t="s">
        <v>22</v>
      </c>
      <c r="I85" t="s">
        <v>25</v>
      </c>
      <c r="J85">
        <v>4</v>
      </c>
      <c r="K85" t="s">
        <v>32</v>
      </c>
      <c r="L85" t="s">
        <v>35</v>
      </c>
      <c r="M85" t="s">
        <v>36</v>
      </c>
      <c r="N85">
        <f>2023-Table1[[#This Row],[YOB]]</f>
        <v>59</v>
      </c>
      <c r="O85">
        <v>3</v>
      </c>
      <c r="P85">
        <v>5</v>
      </c>
      <c r="Q85">
        <f>AVERAGE(Table1[[#This Row],[Food Rating]],Table1[[#This Row],[Service Rating]])</f>
        <v>4</v>
      </c>
      <c r="R85" t="str">
        <f>IF(AND(Table1[[#This Row],[Alcohol ]]="Often",Table1[[#This Row],[Smoker]]="Often"),"Yes","No")</f>
        <v>No</v>
      </c>
      <c r="S85" t="str">
        <f>RIGHT(Table1[[#This Row],[Location]],2)</f>
        <v>NY</v>
      </c>
      <c r="T85" t="str">
        <f>SUBSTITUTE(Table1[[#This Row],[Location]],"MY","NY")</f>
        <v>Upper East Side,NY</v>
      </c>
    </row>
    <row r="86" spans="1:20" x14ac:dyDescent="0.3">
      <c r="A86">
        <v>83</v>
      </c>
      <c r="B86">
        <v>122</v>
      </c>
      <c r="C86" t="s">
        <v>13</v>
      </c>
      <c r="D86" t="s">
        <v>21</v>
      </c>
      <c r="E86">
        <v>1996</v>
      </c>
      <c r="F86" t="str">
        <f>IF(AND(Table1[[#This Row],[YOB]]&gt;=1950,Table1[[#This Row],[YOB]]&lt;=1965),"Bommers",IF(AND(Table1[[#This Row],[YOB]]&gt;=1966,Table1[[#This Row],[YOB]]&lt;=1980),"Gen X",IF(AND(Table1[[#This Row],[YOB]]&gt;=1981,Table1[[#This Row],[YOB]]&lt;=1994),"Gen Y",IF(AND(Table1[[#This Row],[YOB]]&gt;=1995),"Milleials"))))</f>
        <v>Milleials</v>
      </c>
      <c r="G86" t="str">
        <f>IF(AND(Table1[[#This Row],[Age]]&gt;=14,Table1[[#This Row],[Age]]&lt;=35),"Young",IF(AND(Table1[[#This Row],[Age]]&gt;35,Table1[[#This Row],[Age]]&lt;=50),"Middle","Old"))</f>
        <v>Young</v>
      </c>
      <c r="H86" t="s">
        <v>22</v>
      </c>
      <c r="I86" t="s">
        <v>26</v>
      </c>
      <c r="J86">
        <v>4</v>
      </c>
      <c r="K86" t="s">
        <v>33</v>
      </c>
      <c r="L86" t="s">
        <v>35</v>
      </c>
      <c r="M86" t="s">
        <v>36</v>
      </c>
      <c r="N86">
        <f>2023-Table1[[#This Row],[YOB]]</f>
        <v>27</v>
      </c>
      <c r="O86">
        <v>2</v>
      </c>
      <c r="P86">
        <v>4</v>
      </c>
      <c r="Q86">
        <f>AVERAGE(Table1[[#This Row],[Food Rating]],Table1[[#This Row],[Service Rating]])</f>
        <v>3</v>
      </c>
      <c r="R86" t="str">
        <f>IF(AND(Table1[[#This Row],[Alcohol ]]="Often",Table1[[#This Row],[Smoker]]="Often"),"Yes","No")</f>
        <v>No</v>
      </c>
      <c r="S86" t="str">
        <f>RIGHT(Table1[[#This Row],[Location]],2)</f>
        <v>NY</v>
      </c>
      <c r="T86" t="str">
        <f>SUBSTITUTE(Table1[[#This Row],[Location]],"MY","NY")</f>
        <v>Upper West Side,NY</v>
      </c>
    </row>
    <row r="87" spans="1:20" x14ac:dyDescent="0.3">
      <c r="A87">
        <v>84</v>
      </c>
      <c r="B87">
        <v>154</v>
      </c>
      <c r="C87" t="s">
        <v>17</v>
      </c>
      <c r="D87" t="s">
        <v>21</v>
      </c>
      <c r="E87">
        <v>1981</v>
      </c>
      <c r="F87" t="str">
        <f>IF(AND(Table1[[#This Row],[YOB]]&gt;=1950,Table1[[#This Row],[YOB]]&lt;=1965),"Bommers",IF(AND(Table1[[#This Row],[YOB]]&gt;=1966,Table1[[#This Row],[YOB]]&lt;=1980),"Gen X",IF(AND(Table1[[#This Row],[YOB]]&gt;=1981,Table1[[#This Row],[YOB]]&lt;=1994),"Gen Y",IF(AND(Table1[[#This Row],[YOB]]&gt;=1995),"Milleials"))))</f>
        <v>Gen Y</v>
      </c>
      <c r="G87" t="str">
        <f>IF(AND(Table1[[#This Row],[Age]]&gt;=14,Table1[[#This Row],[Age]]&lt;=35),"Young",IF(AND(Table1[[#This Row],[Age]]&gt;35,Table1[[#This Row],[Age]]&lt;=50),"Middle","Old"))</f>
        <v>Middle</v>
      </c>
      <c r="H87" t="s">
        <v>22</v>
      </c>
      <c r="I87" t="s">
        <v>26</v>
      </c>
      <c r="J87">
        <v>5</v>
      </c>
      <c r="K87" t="s">
        <v>27</v>
      </c>
      <c r="L87" t="s">
        <v>36</v>
      </c>
      <c r="M87" t="s">
        <v>35</v>
      </c>
      <c r="N87">
        <f>2023-Table1[[#This Row],[YOB]]</f>
        <v>42</v>
      </c>
      <c r="O87">
        <v>5</v>
      </c>
      <c r="P87">
        <v>4</v>
      </c>
      <c r="Q87">
        <f>AVERAGE(Table1[[#This Row],[Food Rating]],Table1[[#This Row],[Service Rating]])</f>
        <v>4.5</v>
      </c>
      <c r="R87" t="str">
        <f>IF(AND(Table1[[#This Row],[Alcohol ]]="Often",Table1[[#This Row],[Smoker]]="Often"),"Yes","No")</f>
        <v>No</v>
      </c>
      <c r="S87" t="str">
        <f>RIGHT(Table1[[#This Row],[Location]],2)</f>
        <v>NY</v>
      </c>
      <c r="T87" t="str">
        <f>SUBSTITUTE(Table1[[#This Row],[Location]],"MY","NY")</f>
        <v>Market City, NY</v>
      </c>
    </row>
    <row r="88" spans="1:20" x14ac:dyDescent="0.3">
      <c r="A88">
        <v>85</v>
      </c>
      <c r="B88">
        <v>153</v>
      </c>
      <c r="C88" t="s">
        <v>11</v>
      </c>
      <c r="D88" t="s">
        <v>20</v>
      </c>
      <c r="E88">
        <v>1978</v>
      </c>
      <c r="F88" t="str">
        <f>IF(AND(Table1[[#This Row],[YOB]]&gt;=1950,Table1[[#This Row],[YOB]]&lt;=1965),"Bommers",IF(AND(Table1[[#This Row],[YOB]]&gt;=1966,Table1[[#This Row],[YOB]]&lt;=1980),"Gen X",IF(AND(Table1[[#This Row],[YOB]]&gt;=1981,Table1[[#This Row],[YOB]]&lt;=1994),"Gen Y",IF(AND(Table1[[#This Row],[YOB]]&gt;=1995),"Milleials"))))</f>
        <v>Gen X</v>
      </c>
      <c r="G88" t="str">
        <f>IF(AND(Table1[[#This Row],[Age]]&gt;=14,Table1[[#This Row],[Age]]&lt;=35),"Young",IF(AND(Table1[[#This Row],[Age]]&gt;35,Table1[[#This Row],[Age]]&lt;=50),"Middle","Old"))</f>
        <v>Middle</v>
      </c>
      <c r="H88" t="s">
        <v>24</v>
      </c>
      <c r="I88" t="s">
        <v>26</v>
      </c>
      <c r="J88">
        <v>4</v>
      </c>
      <c r="K88" t="s">
        <v>32</v>
      </c>
      <c r="L88" t="s">
        <v>35</v>
      </c>
      <c r="M88" t="s">
        <v>35</v>
      </c>
      <c r="N88">
        <f>2023-Table1[[#This Row],[YOB]]</f>
        <v>45</v>
      </c>
      <c r="O88">
        <v>5</v>
      </c>
      <c r="P88">
        <v>5</v>
      </c>
      <c r="Q88">
        <f>AVERAGE(Table1[[#This Row],[Food Rating]],Table1[[#This Row],[Service Rating]])</f>
        <v>5</v>
      </c>
      <c r="R88" t="str">
        <f>IF(AND(Table1[[#This Row],[Alcohol ]]="Often",Table1[[#This Row],[Smoker]]="Often"),"Yes","No")</f>
        <v>Yes</v>
      </c>
      <c r="S88" t="str">
        <f>RIGHT(Table1[[#This Row],[Location]],2)</f>
        <v>NY</v>
      </c>
      <c r="T88" t="str">
        <f>SUBSTITUTE(Table1[[#This Row],[Location]],"MY","NY")</f>
        <v>Upper East Side,NY</v>
      </c>
    </row>
    <row r="89" spans="1:20" x14ac:dyDescent="0.3">
      <c r="A89">
        <v>86</v>
      </c>
      <c r="B89">
        <v>107</v>
      </c>
      <c r="C89" t="s">
        <v>16</v>
      </c>
      <c r="D89" t="s">
        <v>21</v>
      </c>
      <c r="E89">
        <v>1999</v>
      </c>
      <c r="F89" t="str">
        <f>IF(AND(Table1[[#This Row],[YOB]]&gt;=1950,Table1[[#This Row],[YOB]]&lt;=1965),"Bommers",IF(AND(Table1[[#This Row],[YOB]]&gt;=1966,Table1[[#This Row],[YOB]]&lt;=1980),"Gen X",IF(AND(Table1[[#This Row],[YOB]]&gt;=1981,Table1[[#This Row],[YOB]]&lt;=1994),"Gen Y",IF(AND(Table1[[#This Row],[YOB]]&gt;=1995),"Milleials"))))</f>
        <v>Milleials</v>
      </c>
      <c r="G89" t="str">
        <f>IF(AND(Table1[[#This Row],[Age]]&gt;=14,Table1[[#This Row],[Age]]&lt;=35),"Young",IF(AND(Table1[[#This Row],[Age]]&gt;35,Table1[[#This Row],[Age]]&lt;=50),"Middle","Old"))</f>
        <v>Young</v>
      </c>
      <c r="H89" t="s">
        <v>23</v>
      </c>
      <c r="I89" t="s">
        <v>26</v>
      </c>
      <c r="J89">
        <v>4</v>
      </c>
      <c r="K89" t="s">
        <v>27</v>
      </c>
      <c r="L89" t="s">
        <v>35</v>
      </c>
      <c r="M89" t="s">
        <v>35</v>
      </c>
      <c r="N89">
        <f>2023-Table1[[#This Row],[YOB]]</f>
        <v>24</v>
      </c>
      <c r="O89">
        <v>4</v>
      </c>
      <c r="P89">
        <v>1</v>
      </c>
      <c r="Q89">
        <f>AVERAGE(Table1[[#This Row],[Food Rating]],Table1[[#This Row],[Service Rating]])</f>
        <v>2.5</v>
      </c>
      <c r="R89" t="str">
        <f>IF(AND(Table1[[#This Row],[Alcohol ]]="Often",Table1[[#This Row],[Smoker]]="Often"),"Yes","No")</f>
        <v>Yes</v>
      </c>
      <c r="S89" t="str">
        <f>RIGHT(Table1[[#This Row],[Location]],2)</f>
        <v>NY</v>
      </c>
      <c r="T89" t="str">
        <f>SUBSTITUTE(Table1[[#This Row],[Location]],"MY","NY")</f>
        <v>Riverdale,NY</v>
      </c>
    </row>
    <row r="90" spans="1:20" x14ac:dyDescent="0.3">
      <c r="A90">
        <v>87</v>
      </c>
      <c r="B90">
        <v>123</v>
      </c>
      <c r="C90" t="s">
        <v>12</v>
      </c>
      <c r="D90" t="s">
        <v>21</v>
      </c>
      <c r="E90">
        <v>1961</v>
      </c>
      <c r="F90" t="str">
        <f>IF(AND(Table1[[#This Row],[YOB]]&gt;=1950,Table1[[#This Row],[YOB]]&lt;=1965),"Bommers",IF(AND(Table1[[#This Row],[YOB]]&gt;=1966,Table1[[#This Row],[YOB]]&lt;=1980),"Gen X",IF(AND(Table1[[#This Row],[YOB]]&gt;=1981,Table1[[#This Row],[YOB]]&lt;=1994),"Gen Y",IF(AND(Table1[[#This Row],[YOB]]&gt;=1995),"Milleials"))))</f>
        <v>Bommers</v>
      </c>
      <c r="G90" t="str">
        <f>IF(AND(Table1[[#This Row],[Age]]&gt;=14,Table1[[#This Row],[Age]]&lt;=35),"Young",IF(AND(Table1[[#This Row],[Age]]&gt;35,Table1[[#This Row],[Age]]&lt;=50),"Middle","Old"))</f>
        <v>Old</v>
      </c>
      <c r="H90" t="s">
        <v>22</v>
      </c>
      <c r="I90" t="s">
        <v>25</v>
      </c>
      <c r="J90">
        <v>4</v>
      </c>
      <c r="K90" t="s">
        <v>30</v>
      </c>
      <c r="L90" t="s">
        <v>35</v>
      </c>
      <c r="M90" t="s">
        <v>36</v>
      </c>
      <c r="N90">
        <f>2023-Table1[[#This Row],[YOB]]</f>
        <v>62</v>
      </c>
      <c r="O90">
        <v>1</v>
      </c>
      <c r="P90">
        <v>5</v>
      </c>
      <c r="Q90">
        <f>AVERAGE(Table1[[#This Row],[Food Rating]],Table1[[#This Row],[Service Rating]])</f>
        <v>3</v>
      </c>
      <c r="R90" t="str">
        <f>IF(AND(Table1[[#This Row],[Alcohol ]]="Often",Table1[[#This Row],[Smoker]]="Often"),"Yes","No")</f>
        <v>No</v>
      </c>
      <c r="S90" t="str">
        <f>RIGHT(Table1[[#This Row],[Location]],2)</f>
        <v>NY</v>
      </c>
      <c r="T90" t="str">
        <f>SUBSTITUTE(Table1[[#This Row],[Location]],"MY","NY")</f>
        <v>St. George,NY</v>
      </c>
    </row>
    <row r="91" spans="1:20" x14ac:dyDescent="0.3">
      <c r="A91">
        <v>88</v>
      </c>
      <c r="B91">
        <v>129</v>
      </c>
      <c r="C91" t="s">
        <v>14</v>
      </c>
      <c r="D91" t="s">
        <v>20</v>
      </c>
      <c r="E91">
        <v>2007</v>
      </c>
      <c r="F91" t="str">
        <f>IF(AND(Table1[[#This Row],[YOB]]&gt;=1950,Table1[[#This Row],[YOB]]&lt;=1965),"Bommers",IF(AND(Table1[[#This Row],[YOB]]&gt;=1966,Table1[[#This Row],[YOB]]&lt;=1980),"Gen X",IF(AND(Table1[[#This Row],[YOB]]&gt;=1981,Table1[[#This Row],[YOB]]&lt;=1994),"Gen Y",IF(AND(Table1[[#This Row],[YOB]]&gt;=1995),"Milleials"))))</f>
        <v>Milleials</v>
      </c>
      <c r="G91" t="str">
        <f>IF(AND(Table1[[#This Row],[Age]]&gt;=14,Table1[[#This Row],[Age]]&lt;=35),"Young",IF(AND(Table1[[#This Row],[Age]]&gt;35,Table1[[#This Row],[Age]]&lt;=50),"Middle","Old"))</f>
        <v>Young</v>
      </c>
      <c r="H91" t="s">
        <v>24</v>
      </c>
      <c r="I91" t="s">
        <v>25</v>
      </c>
      <c r="J91">
        <v>5</v>
      </c>
      <c r="K91" t="s">
        <v>33</v>
      </c>
      <c r="L91" t="s">
        <v>35</v>
      </c>
      <c r="M91" t="s">
        <v>35</v>
      </c>
      <c r="N91">
        <f>2023-Table1[[#This Row],[YOB]]</f>
        <v>16</v>
      </c>
      <c r="O91">
        <v>5</v>
      </c>
      <c r="P91">
        <v>5</v>
      </c>
      <c r="Q91">
        <f>AVERAGE(Table1[[#This Row],[Food Rating]],Table1[[#This Row],[Service Rating]])</f>
        <v>5</v>
      </c>
      <c r="R91" t="str">
        <f>IF(AND(Table1[[#This Row],[Alcohol ]]="Often",Table1[[#This Row],[Smoker]]="Often"),"Yes","No")</f>
        <v>Yes</v>
      </c>
      <c r="S91" t="str">
        <f>RIGHT(Table1[[#This Row],[Location]],2)</f>
        <v>NY</v>
      </c>
      <c r="T91" t="str">
        <f>SUBSTITUTE(Table1[[#This Row],[Location]],"MY","NY")</f>
        <v>Central Park,NY</v>
      </c>
    </row>
    <row r="92" spans="1:20" x14ac:dyDescent="0.3">
      <c r="A92">
        <v>89</v>
      </c>
      <c r="B92">
        <v>122</v>
      </c>
      <c r="C92" t="s">
        <v>13</v>
      </c>
      <c r="D92" t="s">
        <v>20</v>
      </c>
      <c r="E92">
        <v>2003</v>
      </c>
      <c r="F92" t="str">
        <f>IF(AND(Table1[[#This Row],[YOB]]&gt;=1950,Table1[[#This Row],[YOB]]&lt;=1965),"Bommers",IF(AND(Table1[[#This Row],[YOB]]&gt;=1966,Table1[[#This Row],[YOB]]&lt;=1980),"Gen X",IF(AND(Table1[[#This Row],[YOB]]&gt;=1981,Table1[[#This Row],[YOB]]&lt;=1994),"Gen Y",IF(AND(Table1[[#This Row],[YOB]]&gt;=1995),"Milleials"))))</f>
        <v>Milleials</v>
      </c>
      <c r="G92" t="str">
        <f>IF(AND(Table1[[#This Row],[Age]]&gt;=14,Table1[[#This Row],[Age]]&lt;=35),"Young",IF(AND(Table1[[#This Row],[Age]]&gt;35,Table1[[#This Row],[Age]]&lt;=50),"Middle","Old"))</f>
        <v>Young</v>
      </c>
      <c r="H92" t="s">
        <v>22</v>
      </c>
      <c r="I92" t="s">
        <v>25</v>
      </c>
      <c r="J92">
        <v>4</v>
      </c>
      <c r="K92" t="s">
        <v>33</v>
      </c>
      <c r="L92" t="s">
        <v>35</v>
      </c>
      <c r="M92" t="s">
        <v>35</v>
      </c>
      <c r="N92">
        <f>2023-Table1[[#This Row],[YOB]]</f>
        <v>20</v>
      </c>
      <c r="O92">
        <v>5</v>
      </c>
      <c r="P92">
        <v>5</v>
      </c>
      <c r="Q92">
        <f>AVERAGE(Table1[[#This Row],[Food Rating]],Table1[[#This Row],[Service Rating]])</f>
        <v>5</v>
      </c>
      <c r="R92" t="str">
        <f>IF(AND(Table1[[#This Row],[Alcohol ]]="Often",Table1[[#This Row],[Smoker]]="Often"),"Yes","No")</f>
        <v>Yes</v>
      </c>
      <c r="S92" t="str">
        <f>RIGHT(Table1[[#This Row],[Location]],2)</f>
        <v>NY</v>
      </c>
      <c r="T92" t="str">
        <f>SUBSTITUTE(Table1[[#This Row],[Location]],"MY","NY")</f>
        <v>Upper West Side,NY</v>
      </c>
    </row>
    <row r="93" spans="1:20" x14ac:dyDescent="0.3">
      <c r="A93">
        <v>90</v>
      </c>
      <c r="B93">
        <v>123</v>
      </c>
      <c r="C93" t="s">
        <v>12</v>
      </c>
      <c r="D93" t="s">
        <v>21</v>
      </c>
      <c r="E93">
        <v>1988</v>
      </c>
      <c r="F93" t="str">
        <f>IF(AND(Table1[[#This Row],[YOB]]&gt;=1950,Table1[[#This Row],[YOB]]&lt;=1965),"Bommers",IF(AND(Table1[[#This Row],[YOB]]&gt;=1966,Table1[[#This Row],[YOB]]&lt;=1980),"Gen X",IF(AND(Table1[[#This Row],[YOB]]&gt;=1981,Table1[[#This Row],[YOB]]&lt;=1994),"Gen Y",IF(AND(Table1[[#This Row],[YOB]]&gt;=1995),"Milleials"))))</f>
        <v>Gen Y</v>
      </c>
      <c r="G93" t="str">
        <f>IF(AND(Table1[[#This Row],[Age]]&gt;=14,Table1[[#This Row],[Age]]&lt;=35),"Young",IF(AND(Table1[[#This Row],[Age]]&gt;35,Table1[[#This Row],[Age]]&lt;=50),"Middle","Old"))</f>
        <v>Young</v>
      </c>
      <c r="H93" t="s">
        <v>24</v>
      </c>
      <c r="I93" t="s">
        <v>25</v>
      </c>
      <c r="J93">
        <v>3</v>
      </c>
      <c r="K93" t="s">
        <v>28</v>
      </c>
      <c r="L93" t="s">
        <v>35</v>
      </c>
      <c r="M93" t="s">
        <v>35</v>
      </c>
      <c r="N93">
        <f>2023-Table1[[#This Row],[YOB]]</f>
        <v>35</v>
      </c>
      <c r="O93">
        <v>5</v>
      </c>
      <c r="P93">
        <v>5</v>
      </c>
      <c r="Q93">
        <f>AVERAGE(Table1[[#This Row],[Food Rating]],Table1[[#This Row],[Service Rating]])</f>
        <v>5</v>
      </c>
      <c r="R93" t="str">
        <f>IF(AND(Table1[[#This Row],[Alcohol ]]="Often",Table1[[#This Row],[Smoker]]="Often"),"Yes","No")</f>
        <v>Yes</v>
      </c>
      <c r="S93" t="str">
        <f>RIGHT(Table1[[#This Row],[Location]],2)</f>
        <v>NY</v>
      </c>
      <c r="T93" t="str">
        <f>SUBSTITUTE(Table1[[#This Row],[Location]],"MY","NY")</f>
        <v>St. George,NY</v>
      </c>
    </row>
    <row r="94" spans="1:20" x14ac:dyDescent="0.3">
      <c r="A94">
        <v>91</v>
      </c>
      <c r="B94">
        <v>154</v>
      </c>
      <c r="C94" t="s">
        <v>44</v>
      </c>
      <c r="D94" t="s">
        <v>21</v>
      </c>
      <c r="E94">
        <v>1960</v>
      </c>
      <c r="F94" t="str">
        <f>IF(AND(Table1[[#This Row],[YOB]]&gt;=1950,Table1[[#This Row],[YOB]]&lt;=1965),"Bommers",IF(AND(Table1[[#This Row],[YOB]]&gt;=1966,Table1[[#This Row],[YOB]]&lt;=1980),"Gen X",IF(AND(Table1[[#This Row],[YOB]]&gt;=1981,Table1[[#This Row],[YOB]]&lt;=1994),"Gen Y",IF(AND(Table1[[#This Row],[YOB]]&gt;=1995),"Milleials"))))</f>
        <v>Bommers</v>
      </c>
      <c r="G94" t="str">
        <f>IF(AND(Table1[[#This Row],[Age]]&gt;=14,Table1[[#This Row],[Age]]&lt;=35),"Young",IF(AND(Table1[[#This Row],[Age]]&gt;35,Table1[[#This Row],[Age]]&lt;=50),"Middle","Old"))</f>
        <v>Old</v>
      </c>
      <c r="H94" t="s">
        <v>22</v>
      </c>
      <c r="I94" t="s">
        <v>25</v>
      </c>
      <c r="J94">
        <v>4</v>
      </c>
      <c r="K94" t="s">
        <v>28</v>
      </c>
      <c r="L94" t="s">
        <v>36</v>
      </c>
      <c r="M94" t="s">
        <v>36</v>
      </c>
      <c r="N94">
        <f>2023-Table1[[#This Row],[YOB]]</f>
        <v>63</v>
      </c>
      <c r="O94">
        <v>2</v>
      </c>
      <c r="P94">
        <v>5</v>
      </c>
      <c r="Q94">
        <f>AVERAGE(Table1[[#This Row],[Food Rating]],Table1[[#This Row],[Service Rating]])</f>
        <v>3.5</v>
      </c>
      <c r="R94" t="str">
        <f>IF(AND(Table1[[#This Row],[Alcohol ]]="Often",Table1[[#This Row],[Smoker]]="Often"),"Yes","No")</f>
        <v>No</v>
      </c>
      <c r="S94" t="str">
        <f>RIGHT(Table1[[#This Row],[Location]],2)</f>
        <v>NY</v>
      </c>
      <c r="T94" t="str">
        <f>SUBSTITUTE(Table1[[#This Row],[Location]],"MY","NY")</f>
        <v>Cedar Hill, NY</v>
      </c>
    </row>
    <row r="95" spans="1:20" x14ac:dyDescent="0.3">
      <c r="A95">
        <v>92</v>
      </c>
      <c r="B95">
        <v>111</v>
      </c>
      <c r="C95" t="s">
        <v>15</v>
      </c>
      <c r="D95" t="s">
        <v>21</v>
      </c>
      <c r="E95">
        <v>1969</v>
      </c>
      <c r="F95" t="str">
        <f>IF(AND(Table1[[#This Row],[YOB]]&gt;=1950,Table1[[#This Row],[YOB]]&lt;=1965),"Bommers",IF(AND(Table1[[#This Row],[YOB]]&gt;=1966,Table1[[#This Row],[YOB]]&lt;=1980),"Gen X",IF(AND(Table1[[#This Row],[YOB]]&gt;=1981,Table1[[#This Row],[YOB]]&lt;=1994),"Gen Y",IF(AND(Table1[[#This Row],[YOB]]&gt;=1995),"Milleials"))))</f>
        <v>Gen X</v>
      </c>
      <c r="G95" t="str">
        <f>IF(AND(Table1[[#This Row],[Age]]&gt;=14,Table1[[#This Row],[Age]]&lt;=35),"Young",IF(AND(Table1[[#This Row],[Age]]&gt;35,Table1[[#This Row],[Age]]&lt;=50),"Middle","Old"))</f>
        <v>Old</v>
      </c>
      <c r="H95" t="s">
        <v>23</v>
      </c>
      <c r="I95" t="s">
        <v>25</v>
      </c>
      <c r="J95">
        <v>3</v>
      </c>
      <c r="K95" t="s">
        <v>33</v>
      </c>
      <c r="L95" t="s">
        <v>34</v>
      </c>
      <c r="M95" t="s">
        <v>35</v>
      </c>
      <c r="N95">
        <f>2023-Table1[[#This Row],[YOB]]</f>
        <v>54</v>
      </c>
      <c r="O95">
        <v>3</v>
      </c>
      <c r="P95">
        <v>1</v>
      </c>
      <c r="Q95">
        <f>AVERAGE(Table1[[#This Row],[Food Rating]],Table1[[#This Row],[Service Rating]])</f>
        <v>2</v>
      </c>
      <c r="R95" t="str">
        <f>IF(AND(Table1[[#This Row],[Alcohol ]]="Often",Table1[[#This Row],[Smoker]]="Often"),"Yes","No")</f>
        <v>No</v>
      </c>
      <c r="S95" t="str">
        <f>RIGHT(Table1[[#This Row],[Location]],2)</f>
        <v>NY</v>
      </c>
      <c r="T95" t="str">
        <f>SUBSTITUTE(Table1[[#This Row],[Location]],"MY","NY")</f>
        <v>China Town, NY</v>
      </c>
    </row>
    <row r="96" spans="1:20" x14ac:dyDescent="0.3">
      <c r="A96">
        <v>93</v>
      </c>
      <c r="B96">
        <v>123</v>
      </c>
      <c r="C96" t="s">
        <v>12</v>
      </c>
      <c r="D96" t="s">
        <v>21</v>
      </c>
      <c r="E96">
        <v>2000</v>
      </c>
      <c r="F96" t="str">
        <f>IF(AND(Table1[[#This Row],[YOB]]&gt;=1950,Table1[[#This Row],[YOB]]&lt;=1965),"Bommers",IF(AND(Table1[[#This Row],[YOB]]&gt;=1966,Table1[[#This Row],[YOB]]&lt;=1980),"Gen X",IF(AND(Table1[[#This Row],[YOB]]&gt;=1981,Table1[[#This Row],[YOB]]&lt;=1994),"Gen Y",IF(AND(Table1[[#This Row],[YOB]]&gt;=1995),"Milleials"))))</f>
        <v>Milleials</v>
      </c>
      <c r="G96" t="str">
        <f>IF(AND(Table1[[#This Row],[Age]]&gt;=14,Table1[[#This Row],[Age]]&lt;=35),"Young",IF(AND(Table1[[#This Row],[Age]]&gt;35,Table1[[#This Row],[Age]]&lt;=50),"Middle","Old"))</f>
        <v>Young</v>
      </c>
      <c r="H96" t="s">
        <v>23</v>
      </c>
      <c r="I96" t="s">
        <v>25</v>
      </c>
      <c r="J96">
        <v>5</v>
      </c>
      <c r="K96" t="s">
        <v>33</v>
      </c>
      <c r="L96" t="s">
        <v>34</v>
      </c>
      <c r="M96" t="s">
        <v>35</v>
      </c>
      <c r="N96">
        <f>2023-Table1[[#This Row],[YOB]]</f>
        <v>23</v>
      </c>
      <c r="O96">
        <v>5</v>
      </c>
      <c r="P96">
        <v>5</v>
      </c>
      <c r="Q96">
        <f>AVERAGE(Table1[[#This Row],[Food Rating]],Table1[[#This Row],[Service Rating]])</f>
        <v>5</v>
      </c>
      <c r="R96" t="str">
        <f>IF(AND(Table1[[#This Row],[Alcohol ]]="Often",Table1[[#This Row],[Smoker]]="Often"),"Yes","No")</f>
        <v>No</v>
      </c>
      <c r="S96" t="str">
        <f>RIGHT(Table1[[#This Row],[Location]],2)</f>
        <v>NY</v>
      </c>
      <c r="T96" t="str">
        <f>SUBSTITUTE(Table1[[#This Row],[Location]],"MY","NY")</f>
        <v>St. George,NY</v>
      </c>
    </row>
    <row r="97" spans="1:20" x14ac:dyDescent="0.3">
      <c r="A97">
        <v>94</v>
      </c>
      <c r="B97">
        <v>107</v>
      </c>
      <c r="C97" t="s">
        <v>16</v>
      </c>
      <c r="D97" t="s">
        <v>20</v>
      </c>
      <c r="E97">
        <v>1985</v>
      </c>
      <c r="F97" t="str">
        <f>IF(AND(Table1[[#This Row],[YOB]]&gt;=1950,Table1[[#This Row],[YOB]]&lt;=1965),"Bommers",IF(AND(Table1[[#This Row],[YOB]]&gt;=1966,Table1[[#This Row],[YOB]]&lt;=1980),"Gen X",IF(AND(Table1[[#This Row],[YOB]]&gt;=1981,Table1[[#This Row],[YOB]]&lt;=1994),"Gen Y",IF(AND(Table1[[#This Row],[YOB]]&gt;=1995),"Milleials"))))</f>
        <v>Gen Y</v>
      </c>
      <c r="G97" t="str">
        <f>IF(AND(Table1[[#This Row],[Age]]&gt;=14,Table1[[#This Row],[Age]]&lt;=35),"Young",IF(AND(Table1[[#This Row],[Age]]&gt;35,Table1[[#This Row],[Age]]&lt;=50),"Middle","Old"))</f>
        <v>Middle</v>
      </c>
      <c r="H97" t="s">
        <v>22</v>
      </c>
      <c r="I97" t="s">
        <v>26</v>
      </c>
      <c r="J97">
        <v>5</v>
      </c>
      <c r="K97" t="s">
        <v>30</v>
      </c>
      <c r="L97" t="s">
        <v>35</v>
      </c>
      <c r="M97" t="s">
        <v>34</v>
      </c>
      <c r="N97">
        <f>2023-Table1[[#This Row],[YOB]]</f>
        <v>38</v>
      </c>
      <c r="O97">
        <v>1</v>
      </c>
      <c r="P97">
        <v>4</v>
      </c>
      <c r="Q97">
        <f>AVERAGE(Table1[[#This Row],[Food Rating]],Table1[[#This Row],[Service Rating]])</f>
        <v>2.5</v>
      </c>
      <c r="R97" t="str">
        <f>IF(AND(Table1[[#This Row],[Alcohol ]]="Often",Table1[[#This Row],[Smoker]]="Often"),"Yes","No")</f>
        <v>No</v>
      </c>
      <c r="S97" t="str">
        <f>RIGHT(Table1[[#This Row],[Location]],2)</f>
        <v>NY</v>
      </c>
      <c r="T97" t="str">
        <f>SUBSTITUTE(Table1[[#This Row],[Location]],"MY","NY")</f>
        <v>Riverdale,NY</v>
      </c>
    </row>
    <row r="98" spans="1:20" x14ac:dyDescent="0.3">
      <c r="A98">
        <v>95</v>
      </c>
      <c r="B98">
        <v>111</v>
      </c>
      <c r="C98" t="s">
        <v>15</v>
      </c>
      <c r="D98" t="s">
        <v>21</v>
      </c>
      <c r="E98">
        <v>1974</v>
      </c>
      <c r="F98" t="str">
        <f>IF(AND(Table1[[#This Row],[YOB]]&gt;=1950,Table1[[#This Row],[YOB]]&lt;=1965),"Bommers",IF(AND(Table1[[#This Row],[YOB]]&gt;=1966,Table1[[#This Row],[YOB]]&lt;=1980),"Gen X",IF(AND(Table1[[#This Row],[YOB]]&gt;=1981,Table1[[#This Row],[YOB]]&lt;=1994),"Gen Y",IF(AND(Table1[[#This Row],[YOB]]&gt;=1995),"Milleials"))))</f>
        <v>Gen X</v>
      </c>
      <c r="G98" t="str">
        <f>IF(AND(Table1[[#This Row],[Age]]&gt;=14,Table1[[#This Row],[Age]]&lt;=35),"Young",IF(AND(Table1[[#This Row],[Age]]&gt;35,Table1[[#This Row],[Age]]&lt;=50),"Middle","Old"))</f>
        <v>Middle</v>
      </c>
      <c r="H98" t="s">
        <v>22</v>
      </c>
      <c r="I98" t="s">
        <v>26</v>
      </c>
      <c r="J98">
        <v>3</v>
      </c>
      <c r="K98" t="s">
        <v>28</v>
      </c>
      <c r="L98" t="s">
        <v>35</v>
      </c>
      <c r="M98" t="s">
        <v>35</v>
      </c>
      <c r="N98">
        <f>2023-Table1[[#This Row],[YOB]]</f>
        <v>49</v>
      </c>
      <c r="O98">
        <v>2</v>
      </c>
      <c r="P98">
        <v>5</v>
      </c>
      <c r="Q98">
        <f>AVERAGE(Table1[[#This Row],[Food Rating]],Table1[[#This Row],[Service Rating]])</f>
        <v>3.5</v>
      </c>
      <c r="R98" t="str">
        <f>IF(AND(Table1[[#This Row],[Alcohol ]]="Often",Table1[[#This Row],[Smoker]]="Often"),"Yes","No")</f>
        <v>Yes</v>
      </c>
      <c r="S98" t="str">
        <f>RIGHT(Table1[[#This Row],[Location]],2)</f>
        <v>NY</v>
      </c>
      <c r="T98" t="str">
        <f>SUBSTITUTE(Table1[[#This Row],[Location]],"MY","NY")</f>
        <v>China Town, NY</v>
      </c>
    </row>
    <row r="99" spans="1:20" x14ac:dyDescent="0.3">
      <c r="A99">
        <v>98</v>
      </c>
      <c r="B99">
        <v>123</v>
      </c>
      <c r="C99" t="s">
        <v>12</v>
      </c>
      <c r="D99" t="s">
        <v>20</v>
      </c>
      <c r="E99">
        <v>2006</v>
      </c>
      <c r="F99" t="str">
        <f>IF(AND(Table1[[#This Row],[YOB]]&gt;=1950,Table1[[#This Row],[YOB]]&lt;=1965),"Bommers",IF(AND(Table1[[#This Row],[YOB]]&gt;=1966,Table1[[#This Row],[YOB]]&lt;=1980),"Gen X",IF(AND(Table1[[#This Row],[YOB]]&gt;=1981,Table1[[#This Row],[YOB]]&lt;=1994),"Gen Y",IF(AND(Table1[[#This Row],[YOB]]&gt;=1995),"Milleials"))))</f>
        <v>Milleials</v>
      </c>
      <c r="G99" t="str">
        <f>IF(AND(Table1[[#This Row],[Age]]&gt;=14,Table1[[#This Row],[Age]]&lt;=35),"Young",IF(AND(Table1[[#This Row],[Age]]&gt;35,Table1[[#This Row],[Age]]&lt;=50),"Middle","Old"))</f>
        <v>Young</v>
      </c>
      <c r="H99" t="s">
        <v>23</v>
      </c>
      <c r="I99" t="s">
        <v>25</v>
      </c>
      <c r="J99">
        <v>5</v>
      </c>
      <c r="K99" t="s">
        <v>27</v>
      </c>
      <c r="L99" t="s">
        <v>34</v>
      </c>
      <c r="M99" t="s">
        <v>35</v>
      </c>
      <c r="N99">
        <f>2023-Table1[[#This Row],[YOB]]</f>
        <v>17</v>
      </c>
      <c r="O99">
        <v>5</v>
      </c>
      <c r="P99">
        <v>2</v>
      </c>
      <c r="Q99">
        <f>AVERAGE(Table1[[#This Row],[Food Rating]],Table1[[#This Row],[Service Rating]])</f>
        <v>3.5</v>
      </c>
      <c r="R99" t="str">
        <f>IF(AND(Table1[[#This Row],[Alcohol ]]="Often",Table1[[#This Row],[Smoker]]="Often"),"Yes","No")</f>
        <v>No</v>
      </c>
      <c r="S99" t="str">
        <f>RIGHT(Table1[[#This Row],[Location]],2)</f>
        <v>NY</v>
      </c>
      <c r="T99" t="str">
        <f>SUBSTITUTE(Table1[[#This Row],[Location]],"MY","NY")</f>
        <v>St. George,NY</v>
      </c>
    </row>
    <row r="100" spans="1:20" x14ac:dyDescent="0.3">
      <c r="A100">
        <v>99</v>
      </c>
      <c r="B100">
        <v>123</v>
      </c>
      <c r="C100" t="s">
        <v>12</v>
      </c>
      <c r="D100" t="s">
        <v>21</v>
      </c>
      <c r="E100">
        <v>2002</v>
      </c>
      <c r="F100" t="str">
        <f>IF(AND(Table1[[#This Row],[YOB]]&gt;=1950,Table1[[#This Row],[YOB]]&lt;=1965),"Bommers",IF(AND(Table1[[#This Row],[YOB]]&gt;=1966,Table1[[#This Row],[YOB]]&lt;=1980),"Gen X",IF(AND(Table1[[#This Row],[YOB]]&gt;=1981,Table1[[#This Row],[YOB]]&lt;=1994),"Gen Y",IF(AND(Table1[[#This Row],[YOB]]&gt;=1995),"Milleials"))))</f>
        <v>Milleials</v>
      </c>
      <c r="G100" t="str">
        <f>IF(AND(Table1[[#This Row],[Age]]&gt;=14,Table1[[#This Row],[Age]]&lt;=35),"Young",IF(AND(Table1[[#This Row],[Age]]&gt;35,Table1[[#This Row],[Age]]&lt;=50),"Middle","Old"))</f>
        <v>Young</v>
      </c>
      <c r="H100" t="s">
        <v>22</v>
      </c>
      <c r="I100" t="s">
        <v>26</v>
      </c>
      <c r="J100">
        <v>3</v>
      </c>
      <c r="K100" t="s">
        <v>30</v>
      </c>
      <c r="L100" t="s">
        <v>34</v>
      </c>
      <c r="M100" t="s">
        <v>36</v>
      </c>
      <c r="N100">
        <f>2023-Table1[[#This Row],[YOB]]</f>
        <v>21</v>
      </c>
      <c r="O100">
        <v>3</v>
      </c>
      <c r="P100">
        <v>2</v>
      </c>
      <c r="Q100">
        <f>AVERAGE(Table1[[#This Row],[Food Rating]],Table1[[#This Row],[Service Rating]])</f>
        <v>2.5</v>
      </c>
      <c r="R100" t="str">
        <f>IF(AND(Table1[[#This Row],[Alcohol ]]="Often",Table1[[#This Row],[Smoker]]="Often"),"Yes","No")</f>
        <v>No</v>
      </c>
      <c r="S100" t="str">
        <f>RIGHT(Table1[[#This Row],[Location]],2)</f>
        <v>NY</v>
      </c>
      <c r="T100" t="str">
        <f>SUBSTITUTE(Table1[[#This Row],[Location]],"MY","NY")</f>
        <v>St. George,NY</v>
      </c>
    </row>
    <row r="101" spans="1:20" x14ac:dyDescent="0.3">
      <c r="A101">
        <v>100</v>
      </c>
      <c r="B101">
        <v>153</v>
      </c>
      <c r="C101" t="s">
        <v>11</v>
      </c>
      <c r="D101" t="s">
        <v>21</v>
      </c>
      <c r="E101">
        <v>2005</v>
      </c>
      <c r="F101" t="str">
        <f>IF(AND(Table1[[#This Row],[YOB]]&gt;=1950,Table1[[#This Row],[YOB]]&lt;=1965),"Bommers",IF(AND(Table1[[#This Row],[YOB]]&gt;=1966,Table1[[#This Row],[YOB]]&lt;=1980),"Gen X",IF(AND(Table1[[#This Row],[YOB]]&gt;=1981,Table1[[#This Row],[YOB]]&lt;=1994),"Gen Y",IF(AND(Table1[[#This Row],[YOB]]&gt;=1995),"Milleials"))))</f>
        <v>Milleials</v>
      </c>
      <c r="G101" t="str">
        <f>IF(AND(Table1[[#This Row],[Age]]&gt;=14,Table1[[#This Row],[Age]]&lt;=35),"Young",IF(AND(Table1[[#This Row],[Age]]&gt;35,Table1[[#This Row],[Age]]&lt;=50),"Middle","Old"))</f>
        <v>Young</v>
      </c>
      <c r="H101" t="s">
        <v>22</v>
      </c>
      <c r="I101" t="s">
        <v>26</v>
      </c>
      <c r="J101">
        <v>4</v>
      </c>
      <c r="K101" t="s">
        <v>33</v>
      </c>
      <c r="L101" t="s">
        <v>34</v>
      </c>
      <c r="M101" t="s">
        <v>34</v>
      </c>
      <c r="N101">
        <f>2023-Table1[[#This Row],[YOB]]</f>
        <v>18</v>
      </c>
      <c r="O101">
        <v>3</v>
      </c>
      <c r="P101">
        <v>2</v>
      </c>
      <c r="Q101">
        <f>AVERAGE(Table1[[#This Row],[Food Rating]],Table1[[#This Row],[Service Rating]])</f>
        <v>2.5</v>
      </c>
      <c r="R101" t="str">
        <f>IF(AND(Table1[[#This Row],[Alcohol ]]="Often",Table1[[#This Row],[Smoker]]="Often"),"Yes","No")</f>
        <v>No</v>
      </c>
      <c r="S101" t="str">
        <f>RIGHT(Table1[[#This Row],[Location]],2)</f>
        <v>NY</v>
      </c>
      <c r="T101" t="str">
        <f>SUBSTITUTE(Table1[[#This Row],[Location]],"MY","NY")</f>
        <v>Upper East Side,NY</v>
      </c>
    </row>
  </sheetData>
  <conditionalFormatting sqref="Q12:Q14 Q16:Q101">
    <cfRule type="cellIs" dxfId="0" priority="1" operator="lessThan">
      <formula>2</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Alcohol</vt:lpstr>
      <vt:lpstr>Dashboard</vt:lpstr>
      <vt:lpstr>Food Ratings</vt:lpstr>
      <vt:lpstr>Count of Cuisines</vt:lpstr>
      <vt:lpstr>Student Vs Professional Food </vt:lpstr>
      <vt:lpstr>Young Vs Old</vt:lpstr>
      <vt:lpstr>Sheet7</vt:lpstr>
      <vt:lpstr>Descriptive Statistics</vt:lpstr>
      <vt:lpstr>Sheet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Bharanitharan Pandian</cp:lastModifiedBy>
  <dcterms:created xsi:type="dcterms:W3CDTF">2019-03-16T13:09:06Z</dcterms:created>
  <dcterms:modified xsi:type="dcterms:W3CDTF">2023-10-04T08:15:03Z</dcterms:modified>
</cp:coreProperties>
</file>