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system1\Desktop\ATS API Document and xlsx file\"/>
    </mc:Choice>
  </mc:AlternateContent>
  <bookViews>
    <workbookView xWindow="0" yWindow="0" windowWidth="19200" windowHeight="8235"/>
  </bookViews>
  <sheets>
    <sheet name="Feb-2020" sheetId="1" r:id="rId1"/>
  </sheets>
  <calcPr calcId="152511"/>
</workbook>
</file>

<file path=xl/calcChain.xml><?xml version="1.0" encoding="utf-8"?>
<calcChain xmlns="http://schemas.openxmlformats.org/spreadsheetml/2006/main">
  <c r="Z12" i="1" l="1"/>
  <c r="P12" i="1"/>
  <c r="O12" i="1"/>
  <c r="Q12" i="1" l="1"/>
  <c r="S12" i="1" s="1"/>
  <c r="T12" i="1" l="1"/>
  <c r="U12" i="1" l="1"/>
  <c r="V12" i="1" l="1"/>
  <c r="X12" i="1" s="1"/>
  <c r="AC12" i="1" l="1"/>
  <c r="AF12" i="1" s="1"/>
  <c r="AG12" i="1" s="1"/>
  <c r="N9" i="1" l="1"/>
  <c r="N11" i="1" l="1"/>
  <c r="N10" i="1"/>
  <c r="N8" i="1"/>
  <c r="F9" i="1" l="1"/>
  <c r="F8" i="1" l="1"/>
  <c r="G8" i="1" l="1"/>
  <c r="O8" i="1"/>
  <c r="P8" i="1"/>
  <c r="Q8" i="1" l="1"/>
  <c r="Y8" i="1"/>
  <c r="F10" i="1"/>
  <c r="F11" i="1"/>
  <c r="Z8" i="1" l="1"/>
  <c r="R8" i="1" l="1"/>
  <c r="S8" i="1" s="1"/>
  <c r="T8" i="1" l="1"/>
  <c r="O11" i="1"/>
  <c r="G11" i="1"/>
  <c r="AA10" i="1"/>
  <c r="P10" i="1"/>
  <c r="O10" i="1"/>
  <c r="G10" i="1"/>
  <c r="AA9" i="1"/>
  <c r="O9" i="1"/>
  <c r="G9" i="1"/>
  <c r="U8" i="1" l="1"/>
  <c r="Z9" i="1"/>
  <c r="Q10" i="1"/>
  <c r="P9" i="1"/>
  <c r="Y10" i="1"/>
  <c r="P11" i="1"/>
  <c r="V8" i="1" l="1"/>
  <c r="X8" i="1" s="1"/>
  <c r="AC8" i="1" s="1"/>
  <c r="R9" i="1"/>
  <c r="Z10" i="1"/>
  <c r="Q9" i="1"/>
  <c r="Y11" i="1"/>
  <c r="Q11" i="1"/>
  <c r="AF8" i="1" l="1"/>
  <c r="R10" i="1"/>
  <c r="Z11" i="1"/>
  <c r="R11" i="1" s="1"/>
  <c r="S11" i="1" s="1"/>
  <c r="T11" i="1" s="1"/>
  <c r="U11" i="1" s="1"/>
  <c r="S9" i="1"/>
  <c r="AG8" i="1" l="1"/>
  <c r="S10" i="1"/>
  <c r="T10" i="1" s="1"/>
  <c r="U10" i="1" s="1"/>
  <c r="V10" i="1" s="1"/>
  <c r="X10" i="1" s="1"/>
  <c r="AC10" i="1" s="1"/>
  <c r="AF10" i="1" s="1"/>
  <c r="AG10" i="1" s="1"/>
  <c r="V11" i="1"/>
  <c r="X11" i="1" s="1"/>
  <c r="AA11" i="1" s="1"/>
  <c r="T9" i="1"/>
  <c r="AC11" i="1" l="1"/>
  <c r="U9" i="1"/>
  <c r="AF11" i="1" l="1"/>
  <c r="AG11" i="1" s="1"/>
  <c r="V9" i="1"/>
  <c r="X9" i="1" l="1"/>
  <c r="AC9" i="1" l="1"/>
  <c r="AI8" i="1"/>
  <c r="AF9" i="1" l="1"/>
  <c r="AG9" i="1" s="1"/>
  <c r="AI9" i="1" l="1"/>
</calcChain>
</file>

<file path=xl/sharedStrings.xml><?xml version="1.0" encoding="utf-8"?>
<sst xmlns="http://schemas.openxmlformats.org/spreadsheetml/2006/main" count="48" uniqueCount="45">
  <si>
    <t>ARCHE SOFTRONIX PVT LTD.</t>
  </si>
  <si>
    <t>Salary Sheet</t>
  </si>
  <si>
    <t>Month</t>
  </si>
  <si>
    <t>Fixed Salary Details</t>
  </si>
  <si>
    <t>Salary Payable Details</t>
  </si>
  <si>
    <t>Deduction Details</t>
  </si>
  <si>
    <t>EMPLOYEE CODE</t>
  </si>
  <si>
    <t>NAME OF EMPLOYEE</t>
  </si>
  <si>
    <t>PAN</t>
  </si>
  <si>
    <t>Fixed Gross Salary (CTC)</t>
  </si>
  <si>
    <t>Fixed Basic Salary</t>
  </si>
  <si>
    <t>Fixed HRA</t>
  </si>
  <si>
    <t>Fixed Conveyance Allowance</t>
  </si>
  <si>
    <t>Fixed Medical Allowance</t>
  </si>
  <si>
    <t>Additional HRA Allowance</t>
  </si>
  <si>
    <t>Total days</t>
  </si>
  <si>
    <t>Paid Leave</t>
  </si>
  <si>
    <t>LWP Days</t>
  </si>
  <si>
    <t>Payable days</t>
  </si>
  <si>
    <t>Gross salary payable</t>
  </si>
  <si>
    <t>Basic</t>
  </si>
  <si>
    <t>House Rent Allowance</t>
  </si>
  <si>
    <t>Employer Cont. of PF</t>
  </si>
  <si>
    <t>Conveyance Allowance</t>
  </si>
  <si>
    <t>Medical Allowance</t>
  </si>
  <si>
    <t>Flexible Allowance</t>
  </si>
  <si>
    <t>Incentives</t>
  </si>
  <si>
    <t>Total</t>
  </si>
  <si>
    <t>PF</t>
  </si>
  <si>
    <t>ESIC</t>
  </si>
  <si>
    <t>PT</t>
  </si>
  <si>
    <t>Advances</t>
  </si>
  <si>
    <t>Income Tax</t>
  </si>
  <si>
    <t>Total Ded.</t>
  </si>
  <si>
    <t>Actual Net Payable</t>
  </si>
  <si>
    <t>Cost To The Co</t>
  </si>
  <si>
    <t>Regular Office Staff</t>
  </si>
  <si>
    <t>Ajay Zala</t>
  </si>
  <si>
    <t>Sadeka Campwala</t>
  </si>
  <si>
    <t>Megha Vaghasia</t>
  </si>
  <si>
    <t>Ayaan Pathan</t>
  </si>
  <si>
    <t>Deepak</t>
  </si>
  <si>
    <t>304</t>
  </si>
  <si>
    <t>0</t>
  </si>
  <si>
    <t>December-2021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</si>
</sst>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 &quot;* #,##0&quot; &quot;;&quot; &quot;* \(#,##0\);&quot; &quot;* &quot;-&quot;??&quot; &quot;"/>
  </numFmts>
  <fonts count="15" x14ac:knownFonts="1">
    <font>
      <sz val="10"/>
      <color indexed="8"/>
      <name val="Helvetica"/>
    </font>
    <font>
      <sz val="11"/>
      <color indexed="8"/>
      <name val="Calibri"/>
      <family val="2"/>
    </font>
    <font>
      <sz val="11"/>
      <color indexed="11"/>
      <name val="Calibri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11"/>
      <name val="Calibri"/>
      <family val="2"/>
    </font>
    <font>
      <sz val="12"/>
      <color indexed="8"/>
      <name val="Calibri"/>
      <family val="2"/>
    </font>
    <font>
      <sz val="12"/>
      <color indexed="8"/>
      <name val="Arial"/>
      <family val="2"/>
    </font>
    <font>
      <sz val="12"/>
      <color indexed="11"/>
      <name val="Calibri"/>
      <family val="2"/>
    </font>
    <font>
      <sz val="12"/>
      <color indexed="16"/>
      <name val="Calibri"/>
      <family val="2"/>
    </font>
    <font>
      <sz val="12"/>
      <color indexed="16"/>
      <name val="Calibri"/>
      <family val="2"/>
    </font>
    <font>
      <sz val="10"/>
      <color indexed="8"/>
      <name val="Helvetica"/>
    </font>
    <font>
      <b/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20"/>
      </bottom>
      <diagonal/>
    </border>
    <border>
      <left style="thin">
        <color indexed="8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8"/>
      </right>
      <top style="thin">
        <color indexed="20"/>
      </top>
      <bottom style="thin">
        <color indexed="2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3" fillId="0" borderId="4" applyNumberFormat="0" applyFill="0" applyBorder="0" applyProtection="0">
      <alignment vertical="top" wrapText="1"/>
    </xf>
  </cellStyleXfs>
  <cellXfs count="6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/>
    <xf numFmtId="49" fontId="3" fillId="3" borderId="4" xfId="0" applyNumberFormat="1" applyFont="1" applyFill="1" applyBorder="1" applyAlignment="1"/>
    <xf numFmtId="17" fontId="4" fillId="3" borderId="4" xfId="0" applyNumberFormat="1" applyFont="1" applyFill="1" applyBorder="1" applyAlignment="1"/>
    <xf numFmtId="0" fontId="4" fillId="3" borderId="4" xfId="0" applyNumberFormat="1" applyFont="1" applyFill="1" applyBorder="1" applyAlignment="1"/>
    <xf numFmtId="0" fontId="1" fillId="3" borderId="4" xfId="0" applyNumberFormat="1" applyFont="1" applyFill="1" applyBorder="1" applyAlignment="1"/>
    <xf numFmtId="0" fontId="1" fillId="2" borderId="5" xfId="0" applyNumberFormat="1" applyFont="1" applyFill="1" applyBorder="1" applyAlignment="1"/>
    <xf numFmtId="164" fontId="1" fillId="2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0" fontId="1" fillId="2" borderId="6" xfId="0" applyNumberFormat="1" applyFont="1" applyFill="1" applyBorder="1" applyAlignment="1"/>
    <xf numFmtId="17" fontId="5" fillId="2" borderId="6" xfId="0" applyNumberFormat="1" applyFont="1" applyFill="1" applyBorder="1" applyAlignment="1"/>
    <xf numFmtId="0" fontId="1" fillId="2" borderId="7" xfId="0" applyNumberFormat="1" applyFont="1" applyFill="1" applyBorder="1" applyAlignment="1"/>
    <xf numFmtId="0" fontId="2" fillId="2" borderId="7" xfId="0" applyNumberFormat="1" applyFont="1" applyFill="1" applyBorder="1" applyAlignment="1"/>
    <xf numFmtId="0" fontId="1" fillId="2" borderId="8" xfId="0" applyNumberFormat="1" applyFont="1" applyFill="1" applyBorder="1" applyAlignment="1"/>
    <xf numFmtId="17" fontId="5" fillId="2" borderId="9" xfId="0" applyNumberFormat="1" applyFont="1" applyFill="1" applyBorder="1" applyAlignment="1"/>
    <xf numFmtId="0" fontId="1" fillId="2" borderId="10" xfId="0" applyNumberFormat="1" applyFont="1" applyFill="1" applyBorder="1" applyAlignment="1"/>
    <xf numFmtId="0" fontId="2" fillId="2" borderId="10" xfId="0" applyNumberFormat="1" applyFont="1" applyFill="1" applyBorder="1" applyAlignment="1"/>
    <xf numFmtId="0" fontId="1" fillId="2" borderId="12" xfId="0" applyNumberFormat="1" applyFont="1" applyFill="1" applyBorder="1" applyAlignment="1">
      <alignment horizontal="left"/>
    </xf>
    <xf numFmtId="0" fontId="1" fillId="2" borderId="13" xfId="0" applyNumberFormat="1" applyFont="1" applyFill="1" applyBorder="1" applyAlignment="1"/>
    <xf numFmtId="49" fontId="6" fillId="8" borderId="10" xfId="0" applyNumberFormat="1" applyFont="1" applyFill="1" applyBorder="1" applyAlignment="1">
      <alignment horizontal="center" vertical="center" wrapText="1"/>
    </xf>
    <xf numFmtId="49" fontId="7" fillId="8" borderId="10" xfId="0" applyNumberFormat="1" applyFont="1" applyFill="1" applyBorder="1" applyAlignment="1">
      <alignment horizontal="center" vertical="center" wrapText="1"/>
    </xf>
    <xf numFmtId="49" fontId="6" fillId="9" borderId="13" xfId="0" applyNumberFormat="1" applyFont="1" applyFill="1" applyBorder="1" applyAlignment="1"/>
    <xf numFmtId="0" fontId="6" fillId="2" borderId="10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 wrapText="1"/>
    </xf>
    <xf numFmtId="0" fontId="6" fillId="2" borderId="14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6" fillId="2" borderId="15" xfId="0" applyNumberFormat="1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/>
    <xf numFmtId="49" fontId="8" fillId="2" borderId="10" xfId="0" applyNumberFormat="1" applyFont="1" applyFill="1" applyBorder="1" applyAlignment="1"/>
    <xf numFmtId="0" fontId="9" fillId="2" borderId="10" xfId="0" applyNumberFormat="1" applyFont="1" applyFill="1" applyBorder="1" applyAlignment="1"/>
    <xf numFmtId="164" fontId="8" fillId="2" borderId="10" xfId="0" applyNumberFormat="1" applyFont="1" applyFill="1" applyBorder="1" applyAlignment="1">
      <alignment horizontal="left"/>
    </xf>
    <xf numFmtId="164" fontId="8" fillId="2" borderId="10" xfId="0" applyNumberFormat="1" applyFont="1" applyFill="1" applyBorder="1" applyAlignment="1"/>
    <xf numFmtId="164" fontId="8" fillId="2" borderId="16" xfId="0" applyNumberFormat="1" applyFont="1" applyFill="1" applyBorder="1" applyAlignment="1"/>
    <xf numFmtId="164" fontId="8" fillId="2" borderId="17" xfId="0" applyNumberFormat="1" applyFont="1" applyFill="1" applyBorder="1" applyAlignment="1">
      <alignment horizontal="left" vertical="top" wrapText="1"/>
    </xf>
    <xf numFmtId="164" fontId="10" fillId="2" borderId="10" xfId="0" applyNumberFormat="1" applyFont="1" applyFill="1" applyBorder="1" applyAlignment="1"/>
    <xf numFmtId="164" fontId="1" fillId="2" borderId="13" xfId="0" applyNumberFormat="1" applyFont="1" applyFill="1" applyBorder="1" applyAlignment="1"/>
    <xf numFmtId="164" fontId="11" fillId="2" borderId="10" xfId="0" applyNumberFormat="1" applyFont="1" applyFill="1" applyBorder="1" applyAlignment="1"/>
    <xf numFmtId="14" fontId="9" fillId="2" borderId="10" xfId="0" applyNumberFormat="1" applyFont="1" applyFill="1" applyBorder="1" applyAlignment="1"/>
    <xf numFmtId="49" fontId="1" fillId="2" borderId="10" xfId="0" applyNumberFormat="1" applyFont="1" applyFill="1" applyBorder="1" applyAlignment="1"/>
    <xf numFmtId="49" fontId="9" fillId="2" borderId="10" xfId="0" applyNumberFormat="1" applyFont="1" applyFill="1" applyBorder="1" applyAlignment="1"/>
    <xf numFmtId="164" fontId="12" fillId="11" borderId="10" xfId="0" applyNumberFormat="1" applyFont="1" applyFill="1" applyBorder="1" applyAlignment="1"/>
    <xf numFmtId="49" fontId="8" fillId="11" borderId="10" xfId="0" applyNumberFormat="1" applyFont="1" applyFill="1" applyBorder="1" applyAlignment="1"/>
    <xf numFmtId="164" fontId="14" fillId="8" borderId="13" xfId="0" applyNumberFormat="1" applyFont="1" applyFill="1" applyBorder="1" applyAlignment="1"/>
    <xf numFmtId="164" fontId="6" fillId="12" borderId="10" xfId="0" applyNumberFormat="1" applyFont="1" applyFill="1" applyBorder="1" applyAlignment="1"/>
    <xf numFmtId="0" fontId="8" fillId="2" borderId="10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/>
    <xf numFmtId="0" fontId="0" fillId="2" borderId="2" xfId="0" applyNumberFormat="1" applyFont="1" applyFill="1" applyBorder="1" applyAlignment="1">
      <alignment vertical="top" wrapText="1"/>
    </xf>
    <xf numFmtId="49" fontId="6" fillId="7" borderId="11" xfId="0" applyNumberFormat="1" applyFont="1" applyFill="1" applyBorder="1" applyAlignment="1">
      <alignment horizontal="center"/>
    </xf>
    <xf numFmtId="0" fontId="6" fillId="7" borderId="8" xfId="0" applyNumberFormat="1" applyFont="1" applyFill="1" applyBorder="1" applyAlignment="1">
      <alignment horizontal="center"/>
    </xf>
    <xf numFmtId="0" fontId="6" fillId="7" borderId="9" xfId="0" applyNumberFormat="1" applyFont="1" applyFill="1" applyBorder="1" applyAlignment="1">
      <alignment horizontal="center"/>
    </xf>
    <xf numFmtId="49" fontId="6" fillId="10" borderId="11" xfId="0" applyNumberFormat="1" applyFont="1" applyFill="1" applyBorder="1" applyAlignment="1">
      <alignment horizontal="center" vertical="center" wrapText="1"/>
    </xf>
    <xf numFmtId="0" fontId="6" fillId="10" borderId="9" xfId="0" applyNumberFormat="1" applyFont="1" applyFill="1" applyBorder="1" applyAlignment="1">
      <alignment horizontal="center" vertical="center" wrapText="1"/>
    </xf>
    <xf numFmtId="49" fontId="6" fillId="8" borderId="10" xfId="0" applyNumberFormat="1" applyFont="1" applyFill="1" applyBorder="1" applyAlignment="1">
      <alignment horizontal="center" vertical="center" wrapText="1"/>
    </xf>
    <xf numFmtId="0" fontId="6" fillId="8" borderId="10" xfId="0" applyNumberFormat="1" applyFont="1" applyFill="1" applyBorder="1" applyAlignment="1">
      <alignment horizontal="center" vertical="center" wrapText="1"/>
    </xf>
    <xf numFmtId="49" fontId="6" fillId="6" borderId="11" xfId="0" applyNumberFormat="1" applyFont="1" applyFill="1" applyBorder="1" applyAlignment="1">
      <alignment horizontal="center"/>
    </xf>
    <xf numFmtId="0" fontId="6" fillId="6" borderId="8" xfId="0" applyNumberFormat="1" applyFont="1" applyFill="1" applyBorder="1" applyAlignment="1">
      <alignment horizontal="center"/>
    </xf>
    <xf numFmtId="0" fontId="6" fillId="6" borderId="9" xfId="0" applyNumberFormat="1" applyFont="1" applyFill="1" applyBorder="1" applyAlignment="1">
      <alignment horizontal="center"/>
    </xf>
    <xf numFmtId="0" fontId="6" fillId="6" borderId="10" xfId="0" applyNumberFormat="1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/>
    </xf>
    <xf numFmtId="0" fontId="6" fillId="5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65778"/>
      <rgbColor rgb="FFFFC000"/>
      <rgbColor rgb="FFBDC0BF"/>
      <rgbColor rgb="FF00B0F0"/>
      <rgbColor rgb="FF92D050"/>
      <rgbColor rgb="FFFF0000"/>
      <rgbColor rgb="FFF79646"/>
      <rgbColor rgb="FFB97034"/>
      <rgbColor rgb="FF4BACC6"/>
      <rgbColor rgb="FFFF00FF"/>
      <rgbColor rgb="FFFFFF00"/>
      <rgbColor rgb="FF90713A"/>
      <rgbColor rgb="FFDBDBDB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tabSelected="1" workbookViewId="0">
      <pane xSplit="7" ySplit="8" topLeftCell="H9" activePane="bottomRight" state="frozenSplit"/>
      <selection pane="topRight" activeCell="H1" sqref="H1"/>
      <selection pane="bottomLeft" activeCell="A9" sqref="A9"/>
      <selection pane="bottomRight" activeCell="H16" sqref="H16"/>
    </sheetView>
  </sheetViews>
  <sheetFormatPr defaultColWidth="8.85546875" defaultRowHeight="14.85" customHeight="1" x14ac:dyDescent="0.2"/>
  <cols>
    <col min="1" max="1" width="1.28515625" style="1" customWidth="1"/>
    <col min="2" max="2" width="9" style="1" customWidth="1"/>
    <col min="3" max="3" width="22.5703125" style="1" customWidth="1"/>
    <col min="4" max="4" width="10.7109375" style="1" customWidth="1"/>
    <col min="5" max="5" width="12" style="1" customWidth="1"/>
    <col min="6" max="6" width="13.85546875" style="1" customWidth="1"/>
    <col min="7" max="7" width="10.42578125" style="1" customWidth="1"/>
    <col min="8" max="8" width="12.7109375" style="1" customWidth="1"/>
    <col min="9" max="9" width="10.42578125" style="1" customWidth="1"/>
    <col min="10" max="10" width="11" style="1" customWidth="1"/>
    <col min="11" max="11" width="6" style="1" customWidth="1"/>
    <col min="12" max="12" width="6.42578125" style="1" customWidth="1"/>
    <col min="13" max="13" width="8.42578125" style="1" bestFit="1" customWidth="1"/>
    <col min="14" max="14" width="7.140625" style="1" customWidth="1"/>
    <col min="15" max="15" width="12.7109375" style="1" customWidth="1"/>
    <col min="16" max="16" width="11" style="1" customWidth="1"/>
    <col min="17" max="17" width="12" style="1" customWidth="1"/>
    <col min="18" max="18" width="10.28515625" style="1" customWidth="1"/>
    <col min="19" max="19" width="10.7109375" style="1" customWidth="1"/>
    <col min="20" max="20" width="10.42578125" style="1" customWidth="1"/>
    <col min="21" max="21" width="9.85546875" style="1" customWidth="1"/>
    <col min="22" max="22" width="10.42578125" style="1" customWidth="1"/>
    <col min="23" max="24" width="11.85546875" style="1" customWidth="1"/>
    <col min="25" max="25" width="12.42578125" style="1" customWidth="1"/>
    <col min="26" max="26" width="10.42578125" style="1" customWidth="1"/>
    <col min="27" max="27" width="10.7109375" style="1" customWidth="1"/>
    <col min="28" max="28" width="10.28515625" style="1" customWidth="1"/>
    <col min="29" max="29" width="7.42578125" style="1" customWidth="1"/>
    <col min="30" max="30" width="9.7109375" style="1" customWidth="1"/>
    <col min="31" max="31" width="8.7109375" style="1" customWidth="1"/>
    <col min="32" max="32" width="10.42578125" style="1" customWidth="1"/>
    <col min="33" max="33" width="11.85546875" style="1" customWidth="1"/>
    <col min="34" max="35" width="8.85546875" style="1" hidden="1" customWidth="1"/>
    <col min="36" max="36" width="36.28515625" style="1" customWidth="1"/>
    <col min="37" max="256" width="8.85546875" style="1" customWidth="1"/>
  </cols>
  <sheetData>
    <row r="1" spans="1:36" ht="15" customHeight="1" x14ac:dyDescent="0.25">
      <c r="A1" s="2"/>
      <c r="B1" s="50" t="s">
        <v>0</v>
      </c>
      <c r="C1" s="51"/>
      <c r="D1" s="51"/>
      <c r="E1" s="51"/>
      <c r="F1" s="51"/>
      <c r="G1" s="3"/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  <c r="AH1" s="5"/>
      <c r="AI1" s="2"/>
      <c r="AJ1" s="2"/>
    </row>
    <row r="2" spans="1:36" ht="23.25" customHeight="1" x14ac:dyDescent="0.35">
      <c r="A2" s="6"/>
      <c r="B2" s="7" t="s">
        <v>1</v>
      </c>
      <c r="C2" s="8"/>
      <c r="D2" s="9"/>
      <c r="E2" s="7" t="s">
        <v>2</v>
      </c>
      <c r="F2" s="7" t="s">
        <v>44</v>
      </c>
      <c r="G2" s="7"/>
      <c r="H2" s="7"/>
      <c r="I2" s="7"/>
      <c r="J2" s="7"/>
      <c r="K2" s="10"/>
      <c r="L2" s="10"/>
      <c r="M2" s="10"/>
      <c r="N2" s="11"/>
      <c r="O2" s="12"/>
      <c r="P2" s="2"/>
      <c r="Q2" s="2"/>
      <c r="R2" s="2"/>
      <c r="S2" s="2"/>
      <c r="T2" s="2"/>
      <c r="U2" s="2"/>
      <c r="V2" s="2"/>
      <c r="W2" s="2"/>
      <c r="X2" s="2"/>
      <c r="Y2" s="2"/>
      <c r="Z2" s="13"/>
      <c r="AA2" s="2"/>
      <c r="AB2" s="2"/>
      <c r="AC2" s="2"/>
      <c r="AD2" s="2"/>
      <c r="AE2" s="2"/>
      <c r="AF2" s="2"/>
      <c r="AG2" s="4"/>
      <c r="AH2" s="5"/>
      <c r="AI2" s="2"/>
      <c r="AJ2" s="2"/>
    </row>
    <row r="3" spans="1:36" ht="18.75" customHeight="1" x14ac:dyDescent="0.3">
      <c r="A3" s="2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5"/>
      <c r="AI3" s="2"/>
      <c r="AJ3" s="16"/>
    </row>
    <row r="4" spans="1:36" ht="18.75" customHeight="1" x14ac:dyDescent="0.3">
      <c r="A4" s="6"/>
      <c r="B4" s="18"/>
      <c r="C4" s="19"/>
      <c r="D4" s="20"/>
      <c r="E4" s="63" t="s">
        <v>3</v>
      </c>
      <c r="F4" s="64"/>
      <c r="G4" s="64"/>
      <c r="H4" s="64"/>
      <c r="I4" s="64"/>
      <c r="J4" s="64"/>
      <c r="K4" s="20"/>
      <c r="L4" s="20"/>
      <c r="M4" s="20"/>
      <c r="N4" s="20"/>
      <c r="O4" s="20"/>
      <c r="P4" s="59" t="s">
        <v>4</v>
      </c>
      <c r="Q4" s="60"/>
      <c r="R4" s="60"/>
      <c r="S4" s="60"/>
      <c r="T4" s="60"/>
      <c r="U4" s="60"/>
      <c r="V4" s="60"/>
      <c r="W4" s="61"/>
      <c r="X4" s="62"/>
      <c r="Y4" s="52" t="s">
        <v>5</v>
      </c>
      <c r="Z4" s="53"/>
      <c r="AA4" s="53"/>
      <c r="AB4" s="53"/>
      <c r="AC4" s="53"/>
      <c r="AD4" s="53"/>
      <c r="AE4" s="53"/>
      <c r="AF4" s="54"/>
      <c r="AG4" s="21"/>
      <c r="AH4" s="22"/>
      <c r="AI4" s="23"/>
      <c r="AJ4" s="20"/>
    </row>
    <row r="5" spans="1:36" ht="59.1" customHeight="1" x14ac:dyDescent="0.25">
      <c r="A5" s="23"/>
      <c r="B5" s="24" t="s">
        <v>6</v>
      </c>
      <c r="C5" s="24" t="s">
        <v>7</v>
      </c>
      <c r="D5" s="24" t="s">
        <v>8</v>
      </c>
      <c r="E5" s="24" t="s">
        <v>9</v>
      </c>
      <c r="F5" s="24" t="s">
        <v>10</v>
      </c>
      <c r="G5" s="24" t="s">
        <v>11</v>
      </c>
      <c r="H5" s="24" t="s">
        <v>12</v>
      </c>
      <c r="I5" s="24" t="s">
        <v>13</v>
      </c>
      <c r="J5" s="24" t="s">
        <v>14</v>
      </c>
      <c r="K5" s="24" t="s">
        <v>15</v>
      </c>
      <c r="L5" s="24" t="s">
        <v>16</v>
      </c>
      <c r="M5" s="24" t="s">
        <v>17</v>
      </c>
      <c r="N5" s="24" t="s">
        <v>18</v>
      </c>
      <c r="O5" s="24" t="s">
        <v>19</v>
      </c>
      <c r="P5" s="24" t="s">
        <v>20</v>
      </c>
      <c r="Q5" s="24" t="s">
        <v>21</v>
      </c>
      <c r="R5" s="24" t="s">
        <v>22</v>
      </c>
      <c r="S5" s="24" t="s">
        <v>23</v>
      </c>
      <c r="T5" s="24" t="s">
        <v>24</v>
      </c>
      <c r="U5" s="24" t="s">
        <v>14</v>
      </c>
      <c r="V5" s="24" t="s">
        <v>25</v>
      </c>
      <c r="W5" s="24" t="s">
        <v>26</v>
      </c>
      <c r="X5" s="24" t="s">
        <v>27</v>
      </c>
      <c r="Y5" s="57" t="s">
        <v>28</v>
      </c>
      <c r="Z5" s="58"/>
      <c r="AA5" s="57" t="s">
        <v>29</v>
      </c>
      <c r="AB5" s="58"/>
      <c r="AC5" s="24" t="s">
        <v>30</v>
      </c>
      <c r="AD5" s="24" t="s">
        <v>31</v>
      </c>
      <c r="AE5" s="24" t="s">
        <v>32</v>
      </c>
      <c r="AF5" s="24" t="s">
        <v>33</v>
      </c>
      <c r="AG5" s="25" t="s">
        <v>34</v>
      </c>
      <c r="AH5" s="22"/>
      <c r="AI5" s="26" t="s">
        <v>35</v>
      </c>
      <c r="AJ5" s="24"/>
    </row>
    <row r="6" spans="1:36" ht="18" customHeight="1" x14ac:dyDescent="0.25">
      <c r="A6" s="23"/>
      <c r="B6" s="55" t="s">
        <v>36</v>
      </c>
      <c r="C6" s="56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  <c r="AB6" s="28"/>
      <c r="AC6" s="29"/>
      <c r="AD6" s="28"/>
      <c r="AE6" s="28"/>
      <c r="AF6" s="28"/>
      <c r="AG6" s="30"/>
      <c r="AH6" s="22"/>
      <c r="AI6" s="23"/>
      <c r="AJ6" s="28"/>
    </row>
    <row r="7" spans="1:36" ht="15.75" customHeight="1" x14ac:dyDescent="0.25">
      <c r="A7" s="23"/>
      <c r="B7" s="28"/>
      <c r="C7" s="28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7"/>
      <c r="Q7" s="27"/>
      <c r="R7" s="27"/>
      <c r="S7" s="27"/>
      <c r="T7" s="27"/>
      <c r="U7" s="27"/>
      <c r="V7" s="28"/>
      <c r="W7" s="28"/>
      <c r="X7" s="28"/>
      <c r="Y7" s="28"/>
      <c r="Z7" s="28"/>
      <c r="AA7" s="28"/>
      <c r="AB7" s="28"/>
      <c r="AC7" s="31"/>
      <c r="AD7" s="28"/>
      <c r="AE7" s="28"/>
      <c r="AF7" s="28"/>
      <c r="AG7" s="30"/>
      <c r="AH7" s="22"/>
      <c r="AI7" s="23"/>
      <c r="AJ7" s="28"/>
    </row>
    <row r="8" spans="1:36" ht="15.75" customHeight="1" x14ac:dyDescent="0.25">
      <c r="A8" s="23"/>
      <c r="B8" s="32">
        <v>4</v>
      </c>
      <c r="C8" s="33" t="s">
        <v>37</v>
      </c>
      <c r="D8" s="34"/>
      <c r="E8" s="35">
        <v>27000</v>
      </c>
      <c r="F8" s="36">
        <f>E8*40%</f>
        <v>10800</v>
      </c>
      <c r="G8" s="36">
        <f t="shared" ref="G8" si="0">F8*0.4</f>
        <v>4320</v>
      </c>
      <c r="H8" s="36">
        <v>1600</v>
      </c>
      <c r="I8" s="36">
        <v>1250</v>
      </c>
      <c r="J8" s="36">
        <v>2400</v>
      </c>
      <c r="K8" s="32">
        <v>29</v>
      </c>
      <c r="L8" s="32">
        <v>0</v>
      </c>
      <c r="M8" s="32">
        <v>0</v>
      </c>
      <c r="N8" s="32">
        <f>K8-M8</f>
        <v>29</v>
      </c>
      <c r="O8" s="36">
        <f>E8*N8/K8</f>
        <v>27000</v>
      </c>
      <c r="P8" s="36">
        <f>F8*N8/K8</f>
        <v>10800</v>
      </c>
      <c r="Q8" s="36">
        <f>IF((O8-P8)&lt;0.4*P8,O8-P8,G8*N8/K8)</f>
        <v>4320</v>
      </c>
      <c r="R8" s="36">
        <f t="shared" ref="R8" si="1">Z8</f>
        <v>1296</v>
      </c>
      <c r="S8" s="36">
        <f>IF((O8-P8-Q8-R8)&lt;1600*N8/K8,(O8-P8-Q8-R8),H8*N8/K8)</f>
        <v>1600</v>
      </c>
      <c r="T8" s="36">
        <f>IF((O8-P8-Q8-R8-S8)&lt;1250*N8/K8,O8-P8-Q8-R8-S8,I8*N8/K8)</f>
        <v>1250</v>
      </c>
      <c r="U8" s="36">
        <f>IF((O8-P8-Q8-R8-S8-T8)&lt;2400*N8/K8,O8-P8-Q8-R8-S8-T8,J8*N8/K8)</f>
        <v>2400</v>
      </c>
      <c r="V8" s="36">
        <f t="shared" ref="V8" si="2">O8-SUM(P8:U8)</f>
        <v>5334</v>
      </c>
      <c r="W8" s="36">
        <v>0</v>
      </c>
      <c r="X8" s="36">
        <f t="shared" ref="X8" si="3">SUM(P8:V8)+W8</f>
        <v>27000</v>
      </c>
      <c r="Y8" s="36">
        <f t="shared" ref="Y8" si="4">IF((F8)&lt;15001,P8*12%,0)</f>
        <v>1296</v>
      </c>
      <c r="Z8" s="36">
        <f t="shared" ref="Z8" si="5">Y8</f>
        <v>1296</v>
      </c>
      <c r="AA8" s="36">
        <v>0</v>
      </c>
      <c r="AB8" s="37">
        <v>0</v>
      </c>
      <c r="AC8" s="38">
        <f t="shared" ref="AC8" si="6">IF(X8&lt;6000,0,IF(X8&lt;9000,80,IF(X8&lt;12000,150,IF(X8&gt;=12000,200))))</f>
        <v>200</v>
      </c>
      <c r="AD8" s="36">
        <v>0</v>
      </c>
      <c r="AE8" s="36">
        <v>0</v>
      </c>
      <c r="AF8" s="36">
        <f t="shared" ref="AF8" si="7">SUM(Y8:AE8)</f>
        <v>2792</v>
      </c>
      <c r="AG8" s="39">
        <f t="shared" ref="AG8" si="8">X8-AF8</f>
        <v>24208</v>
      </c>
      <c r="AH8" s="22"/>
      <c r="AI8" s="40">
        <f>AG8+AF8</f>
        <v>27000</v>
      </c>
      <c r="AJ8" s="41"/>
    </row>
    <row r="9" spans="1:36" ht="15.75" customHeight="1" x14ac:dyDescent="0.25">
      <c r="A9" s="23"/>
      <c r="B9" s="32">
        <v>30</v>
      </c>
      <c r="C9" s="46" t="s">
        <v>38</v>
      </c>
      <c r="D9" s="42"/>
      <c r="E9" s="35">
        <v>30000</v>
      </c>
      <c r="F9" s="36">
        <f>E9*55%</f>
        <v>16500</v>
      </c>
      <c r="G9" s="36">
        <f t="shared" ref="G9:G10" si="9">F9*0.4</f>
        <v>6600</v>
      </c>
      <c r="H9" s="36">
        <v>1600</v>
      </c>
      <c r="I9" s="36">
        <v>1250</v>
      </c>
      <c r="J9" s="36">
        <v>2400</v>
      </c>
      <c r="K9" s="32">
        <v>29</v>
      </c>
      <c r="L9" s="32">
        <v>1</v>
      </c>
      <c r="M9" s="32">
        <v>1</v>
      </c>
      <c r="N9" s="32">
        <f t="shared" ref="N9:N11" si="10">K9-M9</f>
        <v>28</v>
      </c>
      <c r="O9" s="36">
        <f t="shared" ref="O9:O11" si="11">E9*N9/K9</f>
        <v>28965.517241379312</v>
      </c>
      <c r="P9" s="36">
        <f t="shared" ref="P9:P11" si="12">F9*N9/K9</f>
        <v>15931.034482758621</v>
      </c>
      <c r="Q9" s="36">
        <f t="shared" ref="Q9:Q11" si="13">IF((O9-P9)&lt;0.4*P9,O9-P9,G9*N9/K9)</f>
        <v>6372.4137931034484</v>
      </c>
      <c r="R9" s="36">
        <f t="shared" ref="R9:R11" si="14">Z9</f>
        <v>0</v>
      </c>
      <c r="S9" s="36">
        <f t="shared" ref="S9:S11" si="15">IF((O9-P9-Q9-R9)&lt;1600*N9/K9,(O9-P9-Q9-R9),H9*N9/K9)</f>
        <v>1544.8275862068965</v>
      </c>
      <c r="T9" s="36">
        <f t="shared" ref="T9:T11" si="16">IF((O9-P9-Q9-R9-S9)&lt;1250*N9/K9,O9-P9-Q9-R9-S9,I9*N9/K9)</f>
        <v>1206.8965517241379</v>
      </c>
      <c r="U9" s="36">
        <f t="shared" ref="U9:U10" si="17">IF((O9-P9-Q9-R9-S9-T9)&lt;2400*N9/K9,O9-P9-Q9-R9-S9-T9,J9*N9/K9)</f>
        <v>2317.2413793103447</v>
      </c>
      <c r="V9" s="36">
        <f t="shared" ref="V9:V11" si="18">O9-SUM(P9:U9)</f>
        <v>1593.103448275866</v>
      </c>
      <c r="W9" s="36">
        <v>0</v>
      </c>
      <c r="X9" s="36">
        <f t="shared" ref="X9:X11" si="19">SUM(P9:V9)+W9</f>
        <v>28965.517241379312</v>
      </c>
      <c r="Y9" s="36">
        <v>0</v>
      </c>
      <c r="Z9" s="36">
        <f t="shared" ref="Z9:Z11" si="20">Y9</f>
        <v>0</v>
      </c>
      <c r="AA9" s="36">
        <f>IF((E9)&lt;21000,X9*1.75%,0)</f>
        <v>0</v>
      </c>
      <c r="AB9" s="37">
        <v>0</v>
      </c>
      <c r="AC9" s="38">
        <f t="shared" ref="AC9:AC11" si="21">IF(X9&lt;6000,0,IF(X9&lt;9000,80,IF(X9&lt;12000,150,IF(X9&gt;=12000,200))))</f>
        <v>200</v>
      </c>
      <c r="AD9" s="36">
        <v>0</v>
      </c>
      <c r="AE9" s="36">
        <v>0</v>
      </c>
      <c r="AF9" s="36">
        <f t="shared" ref="AF9:AF11" si="22">SUM(Y9:AE9)</f>
        <v>200</v>
      </c>
      <c r="AG9" s="39">
        <f t="shared" ref="AG9:AG11" si="23">X9-AF9</f>
        <v>28765.517241379312</v>
      </c>
      <c r="AH9" s="22"/>
      <c r="AI9" s="40">
        <f>AG9+AF9</f>
        <v>28965.517241379312</v>
      </c>
      <c r="AJ9" s="41"/>
    </row>
    <row r="10" spans="1:36" ht="15.75" customHeight="1" x14ac:dyDescent="0.25">
      <c r="A10" s="23"/>
      <c r="B10" s="20">
        <v>59</v>
      </c>
      <c r="C10" s="43" t="s">
        <v>39</v>
      </c>
      <c r="D10" s="20"/>
      <c r="E10" s="35">
        <v>23167</v>
      </c>
      <c r="F10" s="36">
        <f t="shared" ref="F10:F11" si="24">E10*40%</f>
        <v>9266.8000000000011</v>
      </c>
      <c r="G10" s="36">
        <f t="shared" si="9"/>
        <v>3706.7200000000007</v>
      </c>
      <c r="H10" s="36">
        <v>1600</v>
      </c>
      <c r="I10" s="36">
        <v>1250</v>
      </c>
      <c r="J10" s="36">
        <v>2400</v>
      </c>
      <c r="K10" s="32">
        <v>29</v>
      </c>
      <c r="L10" s="32">
        <v>0</v>
      </c>
      <c r="M10" s="32">
        <v>8</v>
      </c>
      <c r="N10" s="32">
        <f t="shared" si="10"/>
        <v>21</v>
      </c>
      <c r="O10" s="36">
        <f t="shared" si="11"/>
        <v>16776.103448275862</v>
      </c>
      <c r="P10" s="35">
        <f t="shared" si="12"/>
        <v>6710.4413793103458</v>
      </c>
      <c r="Q10" s="36">
        <f t="shared" si="13"/>
        <v>2684.1765517241383</v>
      </c>
      <c r="R10" s="36">
        <f t="shared" si="14"/>
        <v>805.25296551724148</v>
      </c>
      <c r="S10" s="36">
        <f t="shared" si="15"/>
        <v>1158.6206896551723</v>
      </c>
      <c r="T10" s="36">
        <f t="shared" si="16"/>
        <v>905.17241379310349</v>
      </c>
      <c r="U10" s="36">
        <f t="shared" si="17"/>
        <v>1737.9310344827586</v>
      </c>
      <c r="V10" s="36">
        <f t="shared" si="18"/>
        <v>2774.5084137931008</v>
      </c>
      <c r="W10" s="36">
        <v>0</v>
      </c>
      <c r="X10" s="36">
        <f t="shared" si="19"/>
        <v>16776.103448275862</v>
      </c>
      <c r="Y10" s="36">
        <f t="shared" ref="Y10:Y11" si="25">IF((F10)&lt;15001,P10*12%,0)</f>
        <v>805.25296551724148</v>
      </c>
      <c r="Z10" s="36">
        <f t="shared" si="20"/>
        <v>805.25296551724148</v>
      </c>
      <c r="AA10" s="36">
        <f t="shared" ref="AA10" si="26">IF((E10)&lt;21000,X10*1.75%,0)</f>
        <v>0</v>
      </c>
      <c r="AB10" s="37">
        <v>0</v>
      </c>
      <c r="AC10" s="38">
        <f t="shared" si="21"/>
        <v>200</v>
      </c>
      <c r="AD10" s="36">
        <v>0</v>
      </c>
      <c r="AE10" s="36">
        <v>0</v>
      </c>
      <c r="AF10" s="36">
        <f t="shared" si="22"/>
        <v>1810.505931034483</v>
      </c>
      <c r="AG10" s="39">
        <f t="shared" si="23"/>
        <v>14965.59751724138</v>
      </c>
      <c r="AH10" s="22"/>
      <c r="AI10" s="40"/>
      <c r="AJ10" s="45"/>
    </row>
    <row r="11" spans="1:36" ht="15.75" customHeight="1" x14ac:dyDescent="0.25">
      <c r="A11" s="23"/>
      <c r="B11" s="32">
        <v>90</v>
      </c>
      <c r="C11" s="33" t="s">
        <v>40</v>
      </c>
      <c r="D11" s="42"/>
      <c r="E11" s="35">
        <v>15250</v>
      </c>
      <c r="F11" s="36">
        <f t="shared" si="24"/>
        <v>6100</v>
      </c>
      <c r="G11" s="36">
        <f t="shared" ref="G11" si="27">F11*0.4</f>
        <v>2440</v>
      </c>
      <c r="H11" s="36">
        <v>1600</v>
      </c>
      <c r="I11" s="36">
        <v>1250</v>
      </c>
      <c r="J11" s="36">
        <v>2400</v>
      </c>
      <c r="K11" s="32">
        <v>29</v>
      </c>
      <c r="L11" s="32">
        <v>0</v>
      </c>
      <c r="M11" s="32">
        <v>0</v>
      </c>
      <c r="N11" s="32">
        <f t="shared" si="10"/>
        <v>29</v>
      </c>
      <c r="O11" s="36">
        <f t="shared" si="11"/>
        <v>15250</v>
      </c>
      <c r="P11" s="35">
        <f t="shared" si="12"/>
        <v>6100</v>
      </c>
      <c r="Q11" s="36">
        <f t="shared" si="13"/>
        <v>2440</v>
      </c>
      <c r="R11" s="36">
        <f t="shared" si="14"/>
        <v>732</v>
      </c>
      <c r="S11" s="36">
        <f t="shared" si="15"/>
        <v>1600</v>
      </c>
      <c r="T11" s="36">
        <f t="shared" si="16"/>
        <v>1250</v>
      </c>
      <c r="U11" s="36">
        <f t="shared" ref="U11" si="28">IF((O11-P11-Q11-R11-S11-T11)&lt;2400*N11/K11,O11-P11-Q11-R11-S11-T11,J11*N11/K11)</f>
        <v>2400</v>
      </c>
      <c r="V11" s="36">
        <f t="shared" si="18"/>
        <v>728</v>
      </c>
      <c r="W11" s="36">
        <v>0</v>
      </c>
      <c r="X11" s="36">
        <f t="shared" si="19"/>
        <v>15250</v>
      </c>
      <c r="Y11" s="36">
        <f t="shared" si="25"/>
        <v>732</v>
      </c>
      <c r="Z11" s="36">
        <f t="shared" si="20"/>
        <v>732</v>
      </c>
      <c r="AA11" s="36">
        <f>IF((E11)&lt;21000,X11*0.75%,0)</f>
        <v>114.375</v>
      </c>
      <c r="AB11" s="37">
        <v>0</v>
      </c>
      <c r="AC11" s="38">
        <f t="shared" si="21"/>
        <v>200</v>
      </c>
      <c r="AD11" s="36">
        <v>0</v>
      </c>
      <c r="AE11" s="36">
        <v>0</v>
      </c>
      <c r="AF11" s="36">
        <f t="shared" si="22"/>
        <v>1778.375</v>
      </c>
      <c r="AG11" s="39">
        <f t="shared" si="23"/>
        <v>13471.625</v>
      </c>
      <c r="AH11" s="22"/>
      <c r="AI11" s="23"/>
      <c r="AJ11" s="41"/>
    </row>
    <row r="12" spans="1:36" ht="15.75" customHeight="1" x14ac:dyDescent="0.25">
      <c r="A12" s="33"/>
      <c r="B12" s="49" t="s">
        <v>42</v>
      </c>
      <c r="C12" s="33" t="s">
        <v>41</v>
      </c>
      <c r="D12" s="44"/>
      <c r="E12" s="35">
        <v>16500</v>
      </c>
      <c r="F12" s="35">
        <v>13000</v>
      </c>
      <c r="G12" s="32">
        <v>0</v>
      </c>
      <c r="H12" s="33" t="s">
        <v>43</v>
      </c>
      <c r="I12" s="33" t="s">
        <v>43</v>
      </c>
      <c r="J12" s="33" t="s">
        <v>43</v>
      </c>
      <c r="K12" s="32">
        <v>29</v>
      </c>
      <c r="L12" s="32">
        <v>0</v>
      </c>
      <c r="M12" s="32">
        <v>0</v>
      </c>
      <c r="N12" s="32">
        <v>29</v>
      </c>
      <c r="O12" s="36">
        <f t="shared" ref="O12" si="29">E12*N12/K12</f>
        <v>16500</v>
      </c>
      <c r="P12" s="36">
        <f>F12*N12/K12</f>
        <v>13000</v>
      </c>
      <c r="Q12" s="36">
        <f>IF((O12-P12)&lt;0.4*P12,O12-P12,G12*N12/K12)</f>
        <v>3500</v>
      </c>
      <c r="R12" s="36">
        <v>0</v>
      </c>
      <c r="S12" s="36">
        <f>IF((O12-P12-Q12-R12)&lt;1600*N12/K12,(O12-P12-Q12-R12),H12*N12/K12)</f>
        <v>0</v>
      </c>
      <c r="T12" s="36">
        <f>IF((O12-P12-Q12-R12-S12)&lt;1250*N12/K12,O12-P12-Q12-R12-S12,I12*N12/K12)</f>
        <v>0</v>
      </c>
      <c r="U12" s="36">
        <f>IF((O12-P12-Q12-R12-S12-T12)&lt;2400*N12/K12,O12-P12-Q12-R12-S12-T12,J12*N12/K12)</f>
        <v>0</v>
      </c>
      <c r="V12" s="36">
        <f>O12-SUM(P12:U12)</f>
        <v>0</v>
      </c>
      <c r="W12" s="36">
        <v>0</v>
      </c>
      <c r="X12" s="36">
        <f>SUM(P12:V12)+W12</f>
        <v>16500</v>
      </c>
      <c r="Y12" s="36">
        <v>0</v>
      </c>
      <c r="Z12" s="36">
        <f>Y12</f>
        <v>0</v>
      </c>
      <c r="AA12" s="36">
        <v>0</v>
      </c>
      <c r="AB12" s="37">
        <v>0</v>
      </c>
      <c r="AC12" s="38">
        <f>IF(X12&lt;6000,0,IF(X12&lt;9000,80,IF(X12&lt;12000,150,IF(X12&gt;=12000,200))))</f>
        <v>200</v>
      </c>
      <c r="AD12" s="36">
        <v>0</v>
      </c>
      <c r="AE12" s="36">
        <v>0</v>
      </c>
      <c r="AF12" s="36">
        <f>SUM(Y12:AE12)</f>
        <v>200</v>
      </c>
      <c r="AG12" s="39">
        <f>X12-AF12</f>
        <v>16300</v>
      </c>
      <c r="AH12" s="22"/>
      <c r="AI12" s="47"/>
      <c r="AJ12" s="48">
        <v>0</v>
      </c>
    </row>
  </sheetData>
  <mergeCells count="7">
    <mergeCell ref="B1:F1"/>
    <mergeCell ref="Y4:AF4"/>
    <mergeCell ref="B6:C6"/>
    <mergeCell ref="AA5:AB5"/>
    <mergeCell ref="P4:X4"/>
    <mergeCell ref="E4:J4"/>
    <mergeCell ref="Y5:Z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E6420</dc:creator>
  <cp:lastModifiedBy>system1</cp:lastModifiedBy>
  <cp:lastPrinted>2019-11-04T08:59:02Z</cp:lastPrinted>
  <dcterms:created xsi:type="dcterms:W3CDTF">2019-06-06T04:37:00Z</dcterms:created>
  <dcterms:modified xsi:type="dcterms:W3CDTF">2021-09-22T05:52:36Z</dcterms:modified>
</cp:coreProperties>
</file>